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Jean-Louis Madorre\Downloads\"/>
    </mc:Choice>
  </mc:AlternateContent>
  <xr:revisionPtr revIDLastSave="0" documentId="13_ncr:1_{41823369-3C44-4802-ACB7-C1C873819A96}" xr6:coauthVersionLast="47" xr6:coauthVersionMax="47" xr10:uidLastSave="{00000000-0000-0000-0000-000000000000}"/>
  <bookViews>
    <workbookView xWindow="-108" yWindow="-108" windowWidth="23256" windowHeight="13176" tabRatio="826" firstSheet="2" activeTab="2" xr2:uid="{00000000-000D-0000-FFFF-FFFF00000000}"/>
  </bookViews>
  <sheets>
    <sheet name="PRESENTATION" sheetId="1" r:id="rId1"/>
    <sheet name="facture" sheetId="4" r:id="rId2"/>
    <sheet name="LISTE" sheetId="2" r:id="rId3"/>
    <sheet name="VARIABLE" sheetId="3" r:id="rId4"/>
    <sheet name="RENTABILITE" sheetId="5" r:id="rId5"/>
    <sheet name="PLANNING" sheetId="7" state="hidden" r:id="rId6"/>
    <sheet name="PLANNING_06" sheetId="12" state="hidden" r:id="rId7"/>
    <sheet name="PLANNING_07" sheetId="13" state="hidden" r:id="rId8"/>
    <sheet name="JANVIER" sheetId="36" r:id="rId9"/>
    <sheet name="FEVRIER" sheetId="40" r:id="rId10"/>
    <sheet name="MARS" sheetId="41" r:id="rId11"/>
    <sheet name="AVRIL" sheetId="42" r:id="rId12"/>
    <sheet name="MAI" sheetId="37" r:id="rId13"/>
    <sheet name="JUIN" sheetId="39" r:id="rId14"/>
    <sheet name="JUILLET" sheetId="38" r:id="rId15"/>
    <sheet name="AOUT" sheetId="14" r:id="rId16"/>
    <sheet name="SEPTEMBRE" sheetId="15" r:id="rId17"/>
    <sheet name="OCTOBRE" sheetId="17" r:id="rId18"/>
    <sheet name="NOVEMBRE" sheetId="18" r:id="rId19"/>
    <sheet name="DECEMBRE" sheetId="35" r:id="rId20"/>
    <sheet name="SUMUP" sheetId="10" r:id="rId21"/>
    <sheet name="NOTE" sheetId="11" r:id="rId22"/>
    <sheet name="CLIENTS" sheetId="9" r:id="rId23"/>
    <sheet name="TAXE SEJOUR" sheetId="8" r:id="rId24"/>
    <sheet name="STOP" sheetId="16" r:id="rId25"/>
    <sheet name="GESTION FOND" sheetId="19" r:id="rId26"/>
    <sheet name="LISTING HUMOUR" sheetId="34" r:id="rId27"/>
  </sheets>
  <externalReferences>
    <externalReference r:id="rId28"/>
    <externalReference r:id="rId29"/>
    <externalReference r:id="rId30"/>
  </externalReferences>
  <definedNames>
    <definedName name="Acompte">VARIABLE!$B$11</definedName>
    <definedName name="acomptepaye">VARIABLE!$D$4</definedName>
    <definedName name="adresse">VARIABLE!$B$9</definedName>
    <definedName name="annee">VARIABLE!$D$3</definedName>
    <definedName name="asso_02">#REF!</definedName>
    <definedName name="asso_04">#REF!</definedName>
    <definedName name="aujourdhui">VARIABLE!$B$10</definedName>
    <definedName name="cadeau">VARIABLE!$D$10</definedName>
    <definedName name="chambreblanchetotal2p">VARIABLE!$B$19</definedName>
    <definedName name="chambreblanchetotal3p">VARIABLE!$B$22</definedName>
    <definedName name="chambreblancheunitaire2p">VARIABLE!$B$18</definedName>
    <definedName name="chambreblancheunitaire3p">VARIABLE!$B$21</definedName>
    <definedName name="chambrebleuetotal">VARIABLE!$B$16</definedName>
    <definedName name="chambrebleueunitaire">VARIABLE!$B$15</definedName>
    <definedName name="chambregrisetotal">VARIABLE!$B$25</definedName>
    <definedName name="chambregriseunitaire">VARIABLE!$B$24</definedName>
    <definedName name="chien">VARIABLE!$D$23</definedName>
    <definedName name="coef_eau">VARIABLE!$D$47</definedName>
    <definedName name="coef_electricite">VARIABLE!$D$46</definedName>
    <definedName name="coef_electro">VARIABLE!$D$48</definedName>
    <definedName name="datearrivee">VARIABLE!$D$28</definedName>
    <definedName name="datecontrat">VARIABLE!$D$25</definedName>
    <definedName name="datedepart">VARIABLE!$B$13</definedName>
    <definedName name="datedevis">#REF!</definedName>
    <definedName name="datefacture">VARIABLE!$D$15</definedName>
    <definedName name="datejour">VARIABLE!#REF!</definedName>
    <definedName name="datereservation">VARIABLE!$D$26</definedName>
    <definedName name="datereservdepassee">VARIABLE!$D$14</definedName>
    <definedName name="datesolde">VARIABLE!$D$27</definedName>
    <definedName name="Dispoprevisionnel_banque">RENTABILITE!$J$19</definedName>
    <definedName name="fraissup">VARIABLE!$D$30</definedName>
    <definedName name="list_asso">[1]LIST!$A$3:$AI$99</definedName>
    <definedName name="liste_location">LISTE!$A$9:$CE$200</definedName>
    <definedName name="madorre">VARIABLE!$B$3</definedName>
    <definedName name="mail">VARIABLE!$B$8</definedName>
    <definedName name="Maxifraisdeduitimpots">RENTABILITE!$J$11</definedName>
    <definedName name="mois">VARIABLE!$B$38</definedName>
    <definedName name="nbnuiteeblanche2p">VARIABLE!$B$20</definedName>
    <definedName name="nbnuiteeblanche3p">VARIABLE!$B$23</definedName>
    <definedName name="nbnuiteebleue">VARIABLE!$B$17</definedName>
    <definedName name="nbnuiteegrise">VARIABLE!$B$26</definedName>
    <definedName name="nbrenuitlocation">VARIABLE!$D$33</definedName>
    <definedName name="nbrepasdhote">VARIABLE!$D$16</definedName>
    <definedName name="nbrepashote">VARIABLE!$B$27</definedName>
    <definedName name="nom">VARIABLE!$B$5</definedName>
    <definedName name="nombrenuitee">VARIABLE!$B$14</definedName>
    <definedName name="nombrepersonne">VARIABLE!$D$11</definedName>
    <definedName name="nombrepetitdejeuner">VARIABLE!$B$34</definedName>
    <definedName name="nuiteetotal">VARIABLE!$B$33</definedName>
    <definedName name="numero">VARIABLE!$B$4</definedName>
    <definedName name="numerofacture">VARIABLE!$D$29</definedName>
    <definedName name="paye_07_01">RENTABILITE!$J$28</definedName>
    <definedName name="paye_08_01_moins">RENTABILITE!$I$30</definedName>
    <definedName name="position">#REF!</definedName>
    <definedName name="pourcentageattente">VARIABLE!$D$20</definedName>
    <definedName name="pourcentagerefus">VARIABLE!$D$19</definedName>
    <definedName name="pourcentagevalidation">VARIABLE!$D$18</definedName>
    <definedName name="prenom">VARIABLE!$B$6</definedName>
    <definedName name="prestation01">#REF!</definedName>
    <definedName name="prestation02">#REF!</definedName>
    <definedName name="prestation03">#REF!</definedName>
    <definedName name="prestation04">#REF!</definedName>
    <definedName name="prestation05">#REF!</definedName>
    <definedName name="prestation06">#REF!</definedName>
    <definedName name="prestation07">#REF!</definedName>
    <definedName name="prestation08">#REF!</definedName>
    <definedName name="prix01">#REF!</definedName>
    <definedName name="prix02">#REF!</definedName>
    <definedName name="prix03">#REF!</definedName>
    <definedName name="prix04">#REF!</definedName>
    <definedName name="prix05">#REF!</definedName>
    <definedName name="prix06">#REF!</definedName>
    <definedName name="prixrepasdhote">VARIABLE!$D$17</definedName>
    <definedName name="prixrepashote">VARIABLE!$D$24</definedName>
    <definedName name="remisecom">VARIABLE!$B$44</definedName>
    <definedName name="remisepourcentage">VARIABLE!$B$30</definedName>
    <definedName name="remisepresentation">VARIABLE!$B$45</definedName>
    <definedName name="Repas_Aout">RENTABILITE!$G$15</definedName>
    <definedName name="Repas_Avril">RENTABILITE!$G$11</definedName>
    <definedName name="Repas_Fevrier">RENTABILITE!$G$9</definedName>
    <definedName name="Repas_Janvier">RENTABILITE!$G$8</definedName>
    <definedName name="Repas_Juillet">RENTABILITE!$G$14</definedName>
    <definedName name="Repas_Juin">RENTABILITE!$G$13</definedName>
    <definedName name="Repas_Mai">RENTABILITE!$G$12</definedName>
    <definedName name="Repas_Mars">RENTABILITE!$G$10</definedName>
    <definedName name="repasstephanie">VARIABLE!$D$13</definedName>
    <definedName name="reservation">VARIABLE!$B$35</definedName>
    <definedName name="reserve30">VARIABLE!$B$46</definedName>
    <definedName name="servicenettoyage">VARIABLE!$D$21</definedName>
    <definedName name="solde">VARIABLE!$D$5</definedName>
    <definedName name="soldepaye">VARIABLE!$D$6</definedName>
    <definedName name="soldetotal">VARIABLE!$B$47</definedName>
    <definedName name="sommefraissup">VARIABLE!$B$36</definedName>
    <definedName name="sommefraissuppaye">VARIABLE!$B$37</definedName>
    <definedName name="stephanieaout">RENTABILITE!$D$15</definedName>
    <definedName name="stephanieavril">RENTABILITE!$D$11</definedName>
    <definedName name="stephaniedecembte">RENTABILITE!$D$19</definedName>
    <definedName name="stephaniefevrier">RENTABILITE!$D$9</definedName>
    <definedName name="stephanieJanvier">RENTABILITE!$D$8</definedName>
    <definedName name="stephaniejuillet">RENTABILITE!$D$14</definedName>
    <definedName name="stephaniejuin">RENTABILITE!$D$13</definedName>
    <definedName name="stephaniemai">RENTABILITE!$D$12</definedName>
    <definedName name="stephaniemars">RENTABILITE!$D$10</definedName>
    <definedName name="stephanienovembre">RENTABILITE!$D$18</definedName>
    <definedName name="stephanieoctobre">RENTABILITE!$D$17</definedName>
    <definedName name="stephanieseptembre">RENTABILITE!$D$16</definedName>
    <definedName name="sup01_01">RENTABILITE!$B$25</definedName>
    <definedName name="sup02_01">RENTABILITE!$B$26</definedName>
    <definedName name="sup03_01">RENTABILITE!$B$27</definedName>
    <definedName name="sup03_02">RENTABILITE!$B$28</definedName>
    <definedName name="sup04_01">RENTABILITE!$B$29</definedName>
    <definedName name="sup04_02">RENTABILITE!$B$30</definedName>
    <definedName name="sup04_03">RENTABILITE!$B$31</definedName>
    <definedName name="sup04_04">RENTABILITE!$B$32</definedName>
    <definedName name="sup04_05">RENTABILITE!$B$33</definedName>
    <definedName name="sup04_06">RENTABILITE!$B$34</definedName>
    <definedName name="sup05_01">RENTABILITE!$B$35</definedName>
    <definedName name="sup06_01">RENTABILITE!$B$36</definedName>
    <definedName name="sup06_02">RENTABILITE!$B$37</definedName>
    <definedName name="sup06_03">RENTABILITE!$B$38</definedName>
    <definedName name="sup06_04">RENTABILITE!$B$39</definedName>
    <definedName name="sup06_05">RENTABILITE!$B$40</definedName>
    <definedName name="sup06_06">RENTABILITE!$B$41</definedName>
    <definedName name="sup06_07">RENTABILITE!$B$42</definedName>
    <definedName name="sup06_08">RENTABILITE!$B$43</definedName>
    <definedName name="sup06_09">RENTABILITE!$B$44</definedName>
    <definedName name="sup07_01">RENTABILITE!$B$45</definedName>
    <definedName name="sup07_02">RENTABILITE!$B$46</definedName>
    <definedName name="sup07_03">RENTABILITE!$B$47</definedName>
    <definedName name="sup08_01">RENTABILITE!$B$48</definedName>
    <definedName name="sup08_02">RENTABILITE!$B$49</definedName>
    <definedName name="sup08_03">RENTABILITE!$B$50</definedName>
    <definedName name="sup09_01">RENTABILITE!$B$51</definedName>
    <definedName name="sup09_02">RENTABILITE!$B$52</definedName>
    <definedName name="sup09_03">RENTABILITE!#REF!</definedName>
    <definedName name="sup10_01">RENTABILITE!$B$53</definedName>
    <definedName name="sup10_02">RENTABILITE!$B$54</definedName>
    <definedName name="sup10_03">RENTABILITE!$B$55</definedName>
    <definedName name="sup10_04">RENTABILITE!$B$56</definedName>
    <definedName name="sup11_01">RENTABILITE!$B$57</definedName>
    <definedName name="sup11_02">RENTABILITE!$B$58</definedName>
    <definedName name="Supplement_eau">VARIABLE!$D$44</definedName>
    <definedName name="Supplement_electricite">VARIABLE!$D$45</definedName>
    <definedName name="supplement_electro">VARIABLE!$D$43</definedName>
    <definedName name="taxesejour">VARIABLE!$D$22</definedName>
    <definedName name="telephone">VARIABLE!$B$7</definedName>
    <definedName name="totalattente">VARIABLE!$D$36</definedName>
    <definedName name="totaldepense">VARIABLE!$D$39</definedName>
    <definedName name="totaldevis">VARIABLE!$D$34</definedName>
    <definedName name="totalfraisreel">VARIABLE!$B$40</definedName>
    <definedName name="totalfraisrembourses">VARIABLE!$B$41</definedName>
    <definedName name="totalglobal">VARIABLE!$B$31</definedName>
    <definedName name="totalhebergement">VARIABLE!$B$29</definedName>
    <definedName name="totalpaye">VARIABLE!$D$37</definedName>
    <definedName name="totalplannifie">VARIABLE!$D$35</definedName>
    <definedName name="totalrepashote">VARIABLE!$B$28</definedName>
    <definedName name="totalresterembourser">VARIABLE!$B$42</definedName>
    <definedName name="Totalstephanie">VARIABLE!$D$41</definedName>
    <definedName name="Totaltaxesejour">VARIABLE!$D$40</definedName>
    <definedName name="ts">VARIABLE!$D$32</definedName>
    <definedName name="validite">#REF!</definedName>
    <definedName name="_xlnm.Print_Area" localSheetId="21">NOTE!$B$1:$D$8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1" i="37" l="1"/>
  <c r="H22" i="19"/>
  <c r="H21" i="19"/>
  <c r="H20" i="19"/>
  <c r="H19" i="19"/>
  <c r="H18" i="19"/>
  <c r="H17" i="19"/>
  <c r="H16" i="19"/>
  <c r="H15" i="19"/>
  <c r="H14" i="19"/>
  <c r="H13" i="19"/>
  <c r="H12" i="19"/>
  <c r="H11" i="19"/>
  <c r="H10" i="19"/>
  <c r="H9" i="19"/>
  <c r="H8" i="19"/>
  <c r="H7" i="19"/>
  <c r="H6" i="19"/>
  <c r="H5" i="19"/>
  <c r="H4" i="19"/>
  <c r="H3" i="19"/>
  <c r="F127" i="16"/>
  <c r="E127" i="16"/>
  <c r="D127" i="16"/>
  <c r="C127" i="16"/>
  <c r="B127" i="16"/>
  <c r="A127" i="16"/>
  <c r="F126" i="16"/>
  <c r="E126" i="16"/>
  <c r="D126" i="16"/>
  <c r="C126" i="16"/>
  <c r="B126" i="16"/>
  <c r="A126" i="16"/>
  <c r="F125" i="16"/>
  <c r="E125" i="16"/>
  <c r="D125" i="16"/>
  <c r="C125" i="16"/>
  <c r="B125" i="16"/>
  <c r="A125" i="16"/>
  <c r="F124" i="16"/>
  <c r="E124" i="16"/>
  <c r="D124" i="16"/>
  <c r="C124" i="16"/>
  <c r="B124" i="16"/>
  <c r="A124" i="16"/>
  <c r="F123" i="16"/>
  <c r="E123" i="16"/>
  <c r="D123" i="16"/>
  <c r="C123" i="16"/>
  <c r="B123" i="16"/>
  <c r="A123" i="16"/>
  <c r="F122" i="16"/>
  <c r="E122" i="16"/>
  <c r="D122" i="16"/>
  <c r="C122" i="16"/>
  <c r="B122" i="16"/>
  <c r="A122" i="16"/>
  <c r="F121" i="16"/>
  <c r="E121" i="16"/>
  <c r="D121" i="16"/>
  <c r="C121" i="16"/>
  <c r="B121" i="16"/>
  <c r="A121" i="16"/>
  <c r="F120" i="16"/>
  <c r="E120" i="16"/>
  <c r="D120" i="16"/>
  <c r="C120" i="16"/>
  <c r="B120" i="16"/>
  <c r="A120" i="16"/>
  <c r="F119" i="16"/>
  <c r="E119" i="16"/>
  <c r="D119" i="16"/>
  <c r="C119" i="16"/>
  <c r="B119" i="16"/>
  <c r="A119" i="16"/>
  <c r="F118" i="16"/>
  <c r="E118" i="16"/>
  <c r="D118" i="16"/>
  <c r="C118" i="16"/>
  <c r="B118" i="16"/>
  <c r="A118" i="16"/>
  <c r="F117" i="16"/>
  <c r="E117" i="16"/>
  <c r="D117" i="16"/>
  <c r="C117" i="16"/>
  <c r="B117" i="16"/>
  <c r="A117" i="16"/>
  <c r="F116" i="16"/>
  <c r="E116" i="16"/>
  <c r="D116" i="16"/>
  <c r="C116" i="16"/>
  <c r="B116" i="16"/>
  <c r="A116" i="16"/>
  <c r="F115" i="16"/>
  <c r="E115" i="16"/>
  <c r="D115" i="16"/>
  <c r="C115" i="16"/>
  <c r="B115" i="16"/>
  <c r="A115" i="16"/>
  <c r="F114" i="16"/>
  <c r="E114" i="16"/>
  <c r="D114" i="16"/>
  <c r="C114" i="16"/>
  <c r="B114" i="16"/>
  <c r="A114" i="16"/>
  <c r="F113" i="16"/>
  <c r="E113" i="16"/>
  <c r="D113" i="16"/>
  <c r="C113" i="16"/>
  <c r="B113" i="16"/>
  <c r="A113" i="16"/>
  <c r="F112" i="16"/>
  <c r="E112" i="16"/>
  <c r="D112" i="16"/>
  <c r="C112" i="16"/>
  <c r="B112" i="16"/>
  <c r="A112" i="16"/>
  <c r="F111" i="16"/>
  <c r="E111" i="16"/>
  <c r="D111" i="16"/>
  <c r="C111" i="16"/>
  <c r="B111" i="16"/>
  <c r="A111" i="16"/>
  <c r="F110" i="16"/>
  <c r="E110" i="16"/>
  <c r="D110" i="16"/>
  <c r="C110" i="16"/>
  <c r="B110" i="16"/>
  <c r="A110" i="16"/>
  <c r="F109" i="16"/>
  <c r="E109" i="16"/>
  <c r="D109" i="16"/>
  <c r="C109" i="16"/>
  <c r="B109" i="16"/>
  <c r="A109" i="16"/>
  <c r="F108" i="16"/>
  <c r="E108" i="16"/>
  <c r="D108" i="16"/>
  <c r="C108" i="16"/>
  <c r="B108" i="16"/>
  <c r="A108" i="16"/>
  <c r="F107" i="16"/>
  <c r="E107" i="16"/>
  <c r="D107" i="16"/>
  <c r="C107" i="16"/>
  <c r="B107" i="16"/>
  <c r="A107" i="16"/>
  <c r="F106" i="16"/>
  <c r="E106" i="16"/>
  <c r="D106" i="16"/>
  <c r="C106" i="16"/>
  <c r="B106" i="16"/>
  <c r="A106" i="16"/>
  <c r="F105" i="16"/>
  <c r="E105" i="16"/>
  <c r="D105" i="16"/>
  <c r="C105" i="16"/>
  <c r="B105" i="16"/>
  <c r="A105" i="16"/>
  <c r="F104" i="16"/>
  <c r="E104" i="16"/>
  <c r="D104" i="16"/>
  <c r="C104" i="16"/>
  <c r="B104" i="16"/>
  <c r="A104" i="16"/>
  <c r="F103" i="16"/>
  <c r="E103" i="16"/>
  <c r="D103" i="16"/>
  <c r="C103" i="16"/>
  <c r="B103" i="16"/>
  <c r="A103" i="16"/>
  <c r="F102" i="16"/>
  <c r="E102" i="16"/>
  <c r="D102" i="16"/>
  <c r="C102" i="16"/>
  <c r="B102" i="16"/>
  <c r="A102" i="16"/>
  <c r="F101" i="16"/>
  <c r="E101" i="16"/>
  <c r="D101" i="16"/>
  <c r="C101" i="16"/>
  <c r="B101" i="16"/>
  <c r="A101" i="16"/>
  <c r="F100" i="16"/>
  <c r="E100" i="16"/>
  <c r="D100" i="16"/>
  <c r="C100" i="16"/>
  <c r="B100" i="16"/>
  <c r="A100" i="16"/>
  <c r="F99" i="16"/>
  <c r="E99" i="16"/>
  <c r="D99" i="16"/>
  <c r="C99" i="16"/>
  <c r="B99" i="16"/>
  <c r="A99" i="16"/>
  <c r="F98" i="16"/>
  <c r="E98" i="16"/>
  <c r="D98" i="16"/>
  <c r="C98" i="16"/>
  <c r="B98" i="16"/>
  <c r="A98" i="16"/>
  <c r="F97" i="16"/>
  <c r="E97" i="16"/>
  <c r="D97" i="16"/>
  <c r="C97" i="16"/>
  <c r="B97" i="16"/>
  <c r="A97" i="16"/>
  <c r="F96" i="16"/>
  <c r="E96" i="16"/>
  <c r="D96" i="16"/>
  <c r="C96" i="16"/>
  <c r="B96" i="16"/>
  <c r="A96" i="16"/>
  <c r="F95" i="16"/>
  <c r="E95" i="16"/>
  <c r="D95" i="16"/>
  <c r="C95" i="16"/>
  <c r="B95" i="16"/>
  <c r="A95" i="16"/>
  <c r="F94" i="16"/>
  <c r="E94" i="16"/>
  <c r="D94" i="16"/>
  <c r="C94" i="16"/>
  <c r="B94" i="16"/>
  <c r="A94" i="16"/>
  <c r="F93" i="16"/>
  <c r="E93" i="16"/>
  <c r="D93" i="16"/>
  <c r="C93" i="16"/>
  <c r="B93" i="16"/>
  <c r="A93" i="16"/>
  <c r="F92" i="16"/>
  <c r="E92" i="16"/>
  <c r="D92" i="16"/>
  <c r="C92" i="16"/>
  <c r="B92" i="16"/>
  <c r="A92" i="16"/>
  <c r="F91" i="16"/>
  <c r="E91" i="16"/>
  <c r="D91" i="16"/>
  <c r="C91" i="16"/>
  <c r="B91" i="16"/>
  <c r="A91" i="16"/>
  <c r="F90" i="16"/>
  <c r="E90" i="16"/>
  <c r="D90" i="16"/>
  <c r="C90" i="16"/>
  <c r="B90" i="16"/>
  <c r="A90" i="16"/>
  <c r="F89" i="16"/>
  <c r="E89" i="16"/>
  <c r="D89" i="16"/>
  <c r="C89" i="16"/>
  <c r="B89" i="16"/>
  <c r="A89" i="16"/>
  <c r="F88" i="16"/>
  <c r="E88" i="16"/>
  <c r="D88" i="16"/>
  <c r="C88" i="16"/>
  <c r="B88" i="16"/>
  <c r="A88" i="16"/>
  <c r="F87" i="16"/>
  <c r="E87" i="16"/>
  <c r="D87" i="16"/>
  <c r="C87" i="16"/>
  <c r="B87" i="16"/>
  <c r="A87" i="16"/>
  <c r="F86" i="16"/>
  <c r="E86" i="16"/>
  <c r="D86" i="16"/>
  <c r="C86" i="16"/>
  <c r="B86" i="16"/>
  <c r="A86" i="16"/>
  <c r="F85" i="16"/>
  <c r="E85" i="16"/>
  <c r="D85" i="16"/>
  <c r="C85" i="16"/>
  <c r="B85" i="16"/>
  <c r="A85" i="16"/>
  <c r="F84" i="16"/>
  <c r="E84" i="16"/>
  <c r="D84" i="16"/>
  <c r="C84" i="16"/>
  <c r="B84" i="16"/>
  <c r="A84" i="16"/>
  <c r="F83" i="16"/>
  <c r="E83" i="16"/>
  <c r="D83" i="16"/>
  <c r="C83" i="16"/>
  <c r="B83" i="16"/>
  <c r="A83" i="16"/>
  <c r="F82" i="16"/>
  <c r="E82" i="16"/>
  <c r="D82" i="16"/>
  <c r="C82" i="16"/>
  <c r="B82" i="16"/>
  <c r="A82" i="16"/>
  <c r="F81" i="16"/>
  <c r="E81" i="16"/>
  <c r="D81" i="16"/>
  <c r="C81" i="16"/>
  <c r="B81" i="16"/>
  <c r="A81" i="16"/>
  <c r="F80" i="16"/>
  <c r="E80" i="16"/>
  <c r="D80" i="16"/>
  <c r="C80" i="16"/>
  <c r="B80" i="16"/>
  <c r="A80" i="16"/>
  <c r="F79" i="16"/>
  <c r="E79" i="16"/>
  <c r="D79" i="16"/>
  <c r="C79" i="16"/>
  <c r="B79" i="16"/>
  <c r="A79" i="16"/>
  <c r="F78" i="16"/>
  <c r="E78" i="16"/>
  <c r="D78" i="16"/>
  <c r="C78" i="16"/>
  <c r="B78" i="16"/>
  <c r="A78" i="16"/>
  <c r="F77" i="16"/>
  <c r="E77" i="16"/>
  <c r="D77" i="16"/>
  <c r="C77" i="16"/>
  <c r="B77" i="16"/>
  <c r="A77" i="16"/>
  <c r="F76" i="16"/>
  <c r="E76" i="16"/>
  <c r="D76" i="16"/>
  <c r="C76" i="16"/>
  <c r="B76" i="16"/>
  <c r="A76" i="16"/>
  <c r="F75" i="16"/>
  <c r="E75" i="16"/>
  <c r="D75" i="16"/>
  <c r="C75" i="16"/>
  <c r="B75" i="16"/>
  <c r="A75" i="16"/>
  <c r="F74" i="16"/>
  <c r="E74" i="16"/>
  <c r="D74" i="16"/>
  <c r="C74" i="16"/>
  <c r="B74" i="16"/>
  <c r="A74" i="16"/>
  <c r="F73" i="16"/>
  <c r="E73" i="16"/>
  <c r="D73" i="16"/>
  <c r="C73" i="16"/>
  <c r="B73" i="16"/>
  <c r="A73" i="16"/>
  <c r="F72" i="16"/>
  <c r="E72" i="16"/>
  <c r="D72" i="16"/>
  <c r="C72" i="16"/>
  <c r="B72" i="16"/>
  <c r="A72" i="16"/>
  <c r="F71" i="16"/>
  <c r="E71" i="16"/>
  <c r="D71" i="16"/>
  <c r="C71" i="16"/>
  <c r="B71" i="16"/>
  <c r="A71" i="16"/>
  <c r="F70" i="16"/>
  <c r="E70" i="16"/>
  <c r="D70" i="16"/>
  <c r="C70" i="16"/>
  <c r="B70" i="16"/>
  <c r="A70" i="16"/>
  <c r="F69" i="16"/>
  <c r="E69" i="16"/>
  <c r="D69" i="16"/>
  <c r="C69" i="16"/>
  <c r="B69" i="16"/>
  <c r="A69" i="16"/>
  <c r="F68" i="16"/>
  <c r="E68" i="16"/>
  <c r="D68" i="16"/>
  <c r="C68" i="16"/>
  <c r="B68" i="16"/>
  <c r="A68" i="16"/>
  <c r="F67" i="16"/>
  <c r="E67" i="16"/>
  <c r="D67" i="16"/>
  <c r="C67" i="16"/>
  <c r="B67" i="16"/>
  <c r="A67" i="16"/>
  <c r="F66" i="16"/>
  <c r="E66" i="16"/>
  <c r="D66" i="16"/>
  <c r="C66" i="16"/>
  <c r="B66" i="16"/>
  <c r="A66" i="16"/>
  <c r="F65" i="16"/>
  <c r="E65" i="16"/>
  <c r="D65" i="16"/>
  <c r="C65" i="16"/>
  <c r="B65" i="16"/>
  <c r="A65" i="16"/>
  <c r="F64" i="16"/>
  <c r="E64" i="16"/>
  <c r="D64" i="16"/>
  <c r="C64" i="16"/>
  <c r="B64" i="16"/>
  <c r="A64" i="16"/>
  <c r="F63" i="16"/>
  <c r="E63" i="16"/>
  <c r="D63" i="16"/>
  <c r="C63" i="16"/>
  <c r="B63" i="16"/>
  <c r="A63" i="16"/>
  <c r="F62" i="16"/>
  <c r="E62" i="16"/>
  <c r="D62" i="16"/>
  <c r="C62" i="16"/>
  <c r="B62" i="16"/>
  <c r="A62" i="16"/>
  <c r="F61" i="16"/>
  <c r="E61" i="16"/>
  <c r="D61" i="16"/>
  <c r="C61" i="16"/>
  <c r="B61" i="16"/>
  <c r="A61" i="16"/>
  <c r="F60" i="16"/>
  <c r="E60" i="16"/>
  <c r="D60" i="16"/>
  <c r="C60" i="16"/>
  <c r="B60" i="16"/>
  <c r="A60" i="16"/>
  <c r="F59" i="16"/>
  <c r="E59" i="16"/>
  <c r="D59" i="16"/>
  <c r="C59" i="16"/>
  <c r="B59" i="16"/>
  <c r="A59" i="16"/>
  <c r="F58" i="16"/>
  <c r="E58" i="16"/>
  <c r="D58" i="16"/>
  <c r="C58" i="16"/>
  <c r="B58" i="16"/>
  <c r="A58" i="16"/>
  <c r="F57" i="16"/>
  <c r="E57" i="16"/>
  <c r="D57" i="16"/>
  <c r="C57" i="16"/>
  <c r="B57" i="16"/>
  <c r="A57" i="16"/>
  <c r="F56" i="16"/>
  <c r="E56" i="16"/>
  <c r="D56" i="16"/>
  <c r="C56" i="16"/>
  <c r="B56" i="16"/>
  <c r="A56" i="16"/>
  <c r="F55" i="16"/>
  <c r="E55" i="16"/>
  <c r="D55" i="16"/>
  <c r="C55" i="16"/>
  <c r="B55" i="16"/>
  <c r="A55" i="16"/>
  <c r="F54" i="16"/>
  <c r="E54" i="16"/>
  <c r="D54" i="16"/>
  <c r="C54" i="16"/>
  <c r="B54" i="16"/>
  <c r="A54" i="16"/>
  <c r="F53" i="16"/>
  <c r="E53" i="16"/>
  <c r="D53" i="16"/>
  <c r="C53" i="16"/>
  <c r="B53" i="16"/>
  <c r="A53" i="16"/>
  <c r="F52" i="16"/>
  <c r="E52" i="16"/>
  <c r="D52" i="16"/>
  <c r="C52" i="16"/>
  <c r="B52" i="16"/>
  <c r="A52" i="16"/>
  <c r="F51" i="16"/>
  <c r="E51" i="16"/>
  <c r="D51" i="16"/>
  <c r="C51" i="16"/>
  <c r="B51" i="16"/>
  <c r="A51" i="16"/>
  <c r="F50" i="16"/>
  <c r="E50" i="16"/>
  <c r="D50" i="16"/>
  <c r="C50" i="16"/>
  <c r="B50" i="16"/>
  <c r="A50" i="16"/>
  <c r="F49" i="16"/>
  <c r="E49" i="16"/>
  <c r="D49" i="16"/>
  <c r="C49" i="16"/>
  <c r="B49" i="16"/>
  <c r="A49" i="16"/>
  <c r="F48" i="16"/>
  <c r="E48" i="16"/>
  <c r="D48" i="16"/>
  <c r="C48" i="16"/>
  <c r="B48" i="16"/>
  <c r="A48" i="16"/>
  <c r="F47" i="16"/>
  <c r="E47" i="16"/>
  <c r="D47" i="16"/>
  <c r="C47" i="16"/>
  <c r="B47" i="16"/>
  <c r="A47" i="16"/>
  <c r="F46" i="16"/>
  <c r="E46" i="16"/>
  <c r="D46" i="16"/>
  <c r="C46" i="16"/>
  <c r="B46" i="16"/>
  <c r="A46" i="16"/>
  <c r="F45" i="16"/>
  <c r="E45" i="16"/>
  <c r="D45" i="16"/>
  <c r="C45" i="16"/>
  <c r="B45" i="16"/>
  <c r="A45" i="16"/>
  <c r="F44" i="16"/>
  <c r="E44" i="16"/>
  <c r="D44" i="16"/>
  <c r="C44" i="16"/>
  <c r="B44" i="16"/>
  <c r="A44" i="16"/>
  <c r="F43" i="16"/>
  <c r="E43" i="16"/>
  <c r="D43" i="16"/>
  <c r="C43" i="16"/>
  <c r="B43" i="16"/>
  <c r="A43" i="16"/>
  <c r="F42" i="16"/>
  <c r="E42" i="16"/>
  <c r="D42" i="16"/>
  <c r="C42" i="16"/>
  <c r="B42" i="16"/>
  <c r="A42" i="16"/>
  <c r="F41" i="16"/>
  <c r="E41" i="16"/>
  <c r="D41" i="16"/>
  <c r="C41" i="16"/>
  <c r="B41" i="16"/>
  <c r="A41" i="16"/>
  <c r="F40" i="16"/>
  <c r="E40" i="16"/>
  <c r="D40" i="16"/>
  <c r="C40" i="16"/>
  <c r="B40" i="16"/>
  <c r="A40" i="16"/>
  <c r="F39" i="16"/>
  <c r="E39" i="16"/>
  <c r="D39" i="16"/>
  <c r="C39" i="16"/>
  <c r="B39" i="16"/>
  <c r="A39" i="16"/>
  <c r="F38" i="16"/>
  <c r="E38" i="16"/>
  <c r="D38" i="16"/>
  <c r="C38" i="16"/>
  <c r="B38" i="16"/>
  <c r="A38" i="16"/>
  <c r="F37" i="16"/>
  <c r="E37" i="16"/>
  <c r="D37" i="16"/>
  <c r="C37" i="16"/>
  <c r="B37" i="16"/>
  <c r="A37" i="16"/>
  <c r="F36" i="16"/>
  <c r="E36" i="16"/>
  <c r="D36" i="16"/>
  <c r="C36" i="16"/>
  <c r="B36" i="16"/>
  <c r="A36" i="16"/>
  <c r="F35" i="16"/>
  <c r="E35" i="16"/>
  <c r="D35" i="16"/>
  <c r="C35" i="16"/>
  <c r="B35" i="16"/>
  <c r="A35" i="16"/>
  <c r="F34" i="16"/>
  <c r="E34" i="16"/>
  <c r="D34" i="16"/>
  <c r="C34" i="16"/>
  <c r="B34" i="16"/>
  <c r="A34" i="16"/>
  <c r="F33" i="16"/>
  <c r="E33" i="16"/>
  <c r="D33" i="16"/>
  <c r="C33" i="16"/>
  <c r="B33" i="16"/>
  <c r="A33" i="16"/>
  <c r="F32" i="16"/>
  <c r="E32" i="16"/>
  <c r="D32" i="16"/>
  <c r="C32" i="16"/>
  <c r="B32" i="16"/>
  <c r="A32" i="16"/>
  <c r="F31" i="16"/>
  <c r="E31" i="16"/>
  <c r="D31" i="16"/>
  <c r="C31" i="16"/>
  <c r="B31" i="16"/>
  <c r="A31" i="16"/>
  <c r="F30" i="16"/>
  <c r="E30" i="16"/>
  <c r="D30" i="16"/>
  <c r="C30" i="16"/>
  <c r="B30" i="16"/>
  <c r="A30" i="16"/>
  <c r="F29" i="16"/>
  <c r="E29" i="16"/>
  <c r="D29" i="16"/>
  <c r="C29" i="16"/>
  <c r="B29" i="16"/>
  <c r="A29" i="16"/>
  <c r="F28" i="16"/>
  <c r="E28" i="16"/>
  <c r="D28" i="16"/>
  <c r="C28" i="16"/>
  <c r="B28" i="16"/>
  <c r="A28" i="16"/>
  <c r="F27" i="16"/>
  <c r="E27" i="16"/>
  <c r="D27" i="16"/>
  <c r="C27" i="16"/>
  <c r="B27" i="16"/>
  <c r="A27" i="16"/>
  <c r="F26" i="16"/>
  <c r="E26" i="16"/>
  <c r="D26" i="16"/>
  <c r="C26" i="16"/>
  <c r="B26" i="16"/>
  <c r="A26" i="16"/>
  <c r="F25" i="16"/>
  <c r="E25" i="16"/>
  <c r="D25" i="16"/>
  <c r="C25" i="16"/>
  <c r="B25" i="16"/>
  <c r="A25" i="16"/>
  <c r="F24" i="16"/>
  <c r="E24" i="16"/>
  <c r="D24" i="16"/>
  <c r="C24" i="16"/>
  <c r="B24" i="16"/>
  <c r="A24" i="16"/>
  <c r="F23" i="16"/>
  <c r="E23" i="16"/>
  <c r="D23" i="16"/>
  <c r="C23" i="16"/>
  <c r="B23" i="16"/>
  <c r="A23" i="16"/>
  <c r="F22" i="16"/>
  <c r="E22" i="16"/>
  <c r="D22" i="16"/>
  <c r="C22" i="16"/>
  <c r="B22" i="16"/>
  <c r="A22" i="16"/>
  <c r="F21" i="16"/>
  <c r="E21" i="16"/>
  <c r="D21" i="16"/>
  <c r="C21" i="16"/>
  <c r="B21" i="16"/>
  <c r="A21" i="16"/>
  <c r="F20" i="16"/>
  <c r="E20" i="16"/>
  <c r="D20" i="16"/>
  <c r="C20" i="16"/>
  <c r="B20" i="16"/>
  <c r="A20" i="16"/>
  <c r="F19" i="16"/>
  <c r="E19" i="16"/>
  <c r="D19" i="16"/>
  <c r="C19" i="16"/>
  <c r="B19" i="16"/>
  <c r="A19" i="16"/>
  <c r="F18" i="16"/>
  <c r="E18" i="16"/>
  <c r="D18" i="16"/>
  <c r="C18" i="16"/>
  <c r="B18" i="16"/>
  <c r="A18" i="16"/>
  <c r="F17" i="16"/>
  <c r="E17" i="16"/>
  <c r="D17" i="16"/>
  <c r="C17" i="16"/>
  <c r="B17" i="16"/>
  <c r="A17" i="16"/>
  <c r="F16" i="16"/>
  <c r="E16" i="16"/>
  <c r="D16" i="16"/>
  <c r="C16" i="16"/>
  <c r="B16" i="16"/>
  <c r="A16" i="16"/>
  <c r="F15" i="16"/>
  <c r="E15" i="16"/>
  <c r="D15" i="16"/>
  <c r="C15" i="16"/>
  <c r="B15" i="16"/>
  <c r="A15" i="16"/>
  <c r="F14" i="16"/>
  <c r="E14" i="16"/>
  <c r="D14" i="16"/>
  <c r="C14" i="16"/>
  <c r="B14" i="16"/>
  <c r="A14" i="16"/>
  <c r="F13" i="16"/>
  <c r="E13" i="16"/>
  <c r="D13" i="16"/>
  <c r="C13" i="16"/>
  <c r="B13" i="16"/>
  <c r="A13" i="16"/>
  <c r="F12" i="16"/>
  <c r="E12" i="16"/>
  <c r="D12" i="16"/>
  <c r="C12" i="16"/>
  <c r="B12" i="16"/>
  <c r="A12" i="16"/>
  <c r="F11" i="16"/>
  <c r="E11" i="16"/>
  <c r="D11" i="16"/>
  <c r="C11" i="16"/>
  <c r="B11" i="16"/>
  <c r="A11" i="16"/>
  <c r="F10" i="16"/>
  <c r="E10" i="16"/>
  <c r="D10" i="16"/>
  <c r="C10" i="16"/>
  <c r="B10" i="16"/>
  <c r="A10" i="16"/>
  <c r="F9" i="16"/>
  <c r="E9" i="16"/>
  <c r="D9" i="16"/>
  <c r="C9" i="16"/>
  <c r="B9" i="16"/>
  <c r="A9" i="16"/>
  <c r="F8" i="16"/>
  <c r="E8" i="16"/>
  <c r="D8" i="16"/>
  <c r="C8" i="16"/>
  <c r="B8" i="16"/>
  <c r="A8" i="16"/>
  <c r="F7" i="16"/>
  <c r="E7" i="16"/>
  <c r="D7" i="16"/>
  <c r="C7" i="16"/>
  <c r="B7" i="16"/>
  <c r="A7" i="16"/>
  <c r="F6" i="16"/>
  <c r="E6" i="16"/>
  <c r="D6" i="16"/>
  <c r="C6" i="16"/>
  <c r="B6" i="16"/>
  <c r="A6" i="16"/>
  <c r="F5" i="16"/>
  <c r="E5" i="16"/>
  <c r="D5" i="16"/>
  <c r="C5" i="16"/>
  <c r="B5" i="16"/>
  <c r="A5" i="16"/>
  <c r="F4" i="16"/>
  <c r="E4" i="16"/>
  <c r="D4" i="16"/>
  <c r="C4" i="16"/>
  <c r="B4" i="16"/>
  <c r="A4" i="16"/>
  <c r="S285" i="8"/>
  <c r="R285" i="8"/>
  <c r="Q285" i="8"/>
  <c r="P285" i="8"/>
  <c r="O285" i="8"/>
  <c r="N285" i="8"/>
  <c r="M285" i="8"/>
  <c r="L285" i="8"/>
  <c r="K285" i="8"/>
  <c r="J285" i="8"/>
  <c r="I285" i="8"/>
  <c r="H285" i="8"/>
  <c r="F285" i="8"/>
  <c r="E285" i="8"/>
  <c r="C285" i="8"/>
  <c r="B285" i="8"/>
  <c r="A285" i="8"/>
  <c r="S284" i="8"/>
  <c r="R284" i="8"/>
  <c r="Q284" i="8"/>
  <c r="P284" i="8"/>
  <c r="O284" i="8"/>
  <c r="N284" i="8"/>
  <c r="M284" i="8"/>
  <c r="L284" i="8"/>
  <c r="K284" i="8"/>
  <c r="J284" i="8"/>
  <c r="I284" i="8"/>
  <c r="H284" i="8"/>
  <c r="F284" i="8"/>
  <c r="E284" i="8"/>
  <c r="C284" i="8"/>
  <c r="B284" i="8"/>
  <c r="A284" i="8"/>
  <c r="S283" i="8"/>
  <c r="R283" i="8"/>
  <c r="Q283" i="8"/>
  <c r="P283" i="8"/>
  <c r="O283" i="8"/>
  <c r="N283" i="8"/>
  <c r="M283" i="8"/>
  <c r="L283" i="8"/>
  <c r="K283" i="8"/>
  <c r="J283" i="8"/>
  <c r="I283" i="8"/>
  <c r="H283" i="8"/>
  <c r="F283" i="8"/>
  <c r="E283" i="8"/>
  <c r="C283" i="8"/>
  <c r="B283" i="8"/>
  <c r="A283" i="8"/>
  <c r="S282" i="8"/>
  <c r="R282" i="8"/>
  <c r="Q282" i="8"/>
  <c r="P282" i="8"/>
  <c r="O282" i="8"/>
  <c r="N282" i="8"/>
  <c r="M282" i="8"/>
  <c r="L282" i="8"/>
  <c r="K282" i="8"/>
  <c r="J282" i="8"/>
  <c r="I282" i="8"/>
  <c r="H282" i="8"/>
  <c r="F282" i="8"/>
  <c r="E282" i="8"/>
  <c r="C282" i="8"/>
  <c r="B282" i="8"/>
  <c r="A282" i="8"/>
  <c r="S281" i="8"/>
  <c r="R281" i="8"/>
  <c r="Q281" i="8"/>
  <c r="P281" i="8"/>
  <c r="O281" i="8"/>
  <c r="N281" i="8"/>
  <c r="M281" i="8"/>
  <c r="L281" i="8"/>
  <c r="K281" i="8"/>
  <c r="J281" i="8"/>
  <c r="I281" i="8"/>
  <c r="H281" i="8"/>
  <c r="F281" i="8"/>
  <c r="E281" i="8"/>
  <c r="C281" i="8"/>
  <c r="B281" i="8"/>
  <c r="A281" i="8"/>
  <c r="S280" i="8"/>
  <c r="R280" i="8"/>
  <c r="Q280" i="8"/>
  <c r="P280" i="8"/>
  <c r="O280" i="8"/>
  <c r="N280" i="8"/>
  <c r="M280" i="8"/>
  <c r="L280" i="8"/>
  <c r="K280" i="8"/>
  <c r="J280" i="8"/>
  <c r="I280" i="8"/>
  <c r="H280" i="8"/>
  <c r="F280" i="8"/>
  <c r="E280" i="8"/>
  <c r="C280" i="8"/>
  <c r="B280" i="8"/>
  <c r="A280" i="8"/>
  <c r="S279" i="8"/>
  <c r="R279" i="8"/>
  <c r="Q279" i="8"/>
  <c r="P279" i="8"/>
  <c r="O279" i="8"/>
  <c r="N279" i="8"/>
  <c r="M279" i="8"/>
  <c r="L279" i="8"/>
  <c r="K279" i="8"/>
  <c r="J279" i="8"/>
  <c r="I279" i="8"/>
  <c r="H279" i="8"/>
  <c r="F279" i="8"/>
  <c r="E279" i="8"/>
  <c r="C279" i="8"/>
  <c r="B279" i="8"/>
  <c r="A279" i="8"/>
  <c r="S278" i="8"/>
  <c r="R278" i="8"/>
  <c r="Q278" i="8"/>
  <c r="P278" i="8"/>
  <c r="O278" i="8"/>
  <c r="N278" i="8"/>
  <c r="M278" i="8"/>
  <c r="L278" i="8"/>
  <c r="K278" i="8"/>
  <c r="J278" i="8"/>
  <c r="I278" i="8"/>
  <c r="H278" i="8"/>
  <c r="F278" i="8"/>
  <c r="E278" i="8"/>
  <c r="C278" i="8"/>
  <c r="B278" i="8"/>
  <c r="A278" i="8"/>
  <c r="S277" i="8"/>
  <c r="R277" i="8"/>
  <c r="Q277" i="8"/>
  <c r="P277" i="8"/>
  <c r="O277" i="8"/>
  <c r="N277" i="8"/>
  <c r="M277" i="8"/>
  <c r="L277" i="8"/>
  <c r="K277" i="8"/>
  <c r="J277" i="8"/>
  <c r="I277" i="8"/>
  <c r="H277" i="8"/>
  <c r="F277" i="8"/>
  <c r="E277" i="8"/>
  <c r="C277" i="8"/>
  <c r="B277" i="8"/>
  <c r="A277" i="8"/>
  <c r="S276" i="8"/>
  <c r="R276" i="8"/>
  <c r="Q276" i="8"/>
  <c r="P276" i="8"/>
  <c r="O276" i="8"/>
  <c r="N276" i="8"/>
  <c r="M276" i="8"/>
  <c r="L276" i="8"/>
  <c r="K276" i="8"/>
  <c r="J276" i="8"/>
  <c r="I276" i="8"/>
  <c r="H276" i="8"/>
  <c r="F276" i="8"/>
  <c r="E276" i="8"/>
  <c r="C276" i="8"/>
  <c r="B276" i="8"/>
  <c r="A276" i="8"/>
  <c r="S275" i="8"/>
  <c r="R275" i="8"/>
  <c r="Q275" i="8"/>
  <c r="P275" i="8"/>
  <c r="O275" i="8"/>
  <c r="N275" i="8"/>
  <c r="M275" i="8"/>
  <c r="L275" i="8"/>
  <c r="K275" i="8"/>
  <c r="J275" i="8"/>
  <c r="I275" i="8"/>
  <c r="H275" i="8"/>
  <c r="F275" i="8"/>
  <c r="E275" i="8"/>
  <c r="C275" i="8"/>
  <c r="B275" i="8"/>
  <c r="A275" i="8"/>
  <c r="S274" i="8"/>
  <c r="R274" i="8"/>
  <c r="Q274" i="8"/>
  <c r="P274" i="8"/>
  <c r="O274" i="8"/>
  <c r="N274" i="8"/>
  <c r="M274" i="8"/>
  <c r="L274" i="8"/>
  <c r="K274" i="8"/>
  <c r="J274" i="8"/>
  <c r="I274" i="8"/>
  <c r="H274" i="8"/>
  <c r="F274" i="8"/>
  <c r="E274" i="8"/>
  <c r="C274" i="8"/>
  <c r="B274" i="8"/>
  <c r="A274" i="8"/>
  <c r="S273" i="8"/>
  <c r="R273" i="8"/>
  <c r="Q273" i="8"/>
  <c r="P273" i="8"/>
  <c r="O273" i="8"/>
  <c r="N273" i="8"/>
  <c r="M273" i="8"/>
  <c r="L273" i="8"/>
  <c r="K273" i="8"/>
  <c r="J273" i="8"/>
  <c r="I273" i="8"/>
  <c r="H273" i="8"/>
  <c r="F273" i="8"/>
  <c r="E273" i="8"/>
  <c r="C273" i="8"/>
  <c r="B273" i="8"/>
  <c r="A273" i="8"/>
  <c r="S272" i="8"/>
  <c r="R272" i="8"/>
  <c r="Q272" i="8"/>
  <c r="P272" i="8"/>
  <c r="O272" i="8"/>
  <c r="N272" i="8"/>
  <c r="M272" i="8"/>
  <c r="L272" i="8"/>
  <c r="K272" i="8"/>
  <c r="J272" i="8"/>
  <c r="I272" i="8"/>
  <c r="H272" i="8"/>
  <c r="F272" i="8"/>
  <c r="E272" i="8"/>
  <c r="C272" i="8"/>
  <c r="B272" i="8"/>
  <c r="A272" i="8"/>
  <c r="S271" i="8"/>
  <c r="R271" i="8"/>
  <c r="Q271" i="8"/>
  <c r="P271" i="8"/>
  <c r="O271" i="8"/>
  <c r="N271" i="8"/>
  <c r="M271" i="8"/>
  <c r="L271" i="8"/>
  <c r="K271" i="8"/>
  <c r="J271" i="8"/>
  <c r="I271" i="8"/>
  <c r="H271" i="8"/>
  <c r="F271" i="8"/>
  <c r="E271" i="8"/>
  <c r="C271" i="8"/>
  <c r="B271" i="8"/>
  <c r="A271" i="8"/>
  <c r="S270" i="8"/>
  <c r="R270" i="8"/>
  <c r="Q270" i="8"/>
  <c r="P270" i="8"/>
  <c r="O270" i="8"/>
  <c r="N270" i="8"/>
  <c r="M270" i="8"/>
  <c r="L270" i="8"/>
  <c r="K270" i="8"/>
  <c r="J270" i="8"/>
  <c r="I270" i="8"/>
  <c r="H270" i="8"/>
  <c r="F270" i="8"/>
  <c r="E270" i="8"/>
  <c r="C270" i="8"/>
  <c r="B270" i="8"/>
  <c r="A270" i="8"/>
  <c r="S269" i="8"/>
  <c r="R269" i="8"/>
  <c r="Q269" i="8"/>
  <c r="P269" i="8"/>
  <c r="O269" i="8"/>
  <c r="N269" i="8"/>
  <c r="M269" i="8"/>
  <c r="L269" i="8"/>
  <c r="K269" i="8"/>
  <c r="J269" i="8"/>
  <c r="I269" i="8"/>
  <c r="H269" i="8"/>
  <c r="F269" i="8"/>
  <c r="E269" i="8"/>
  <c r="C269" i="8"/>
  <c r="B269" i="8"/>
  <c r="A269" i="8"/>
  <c r="S268" i="8"/>
  <c r="R268" i="8"/>
  <c r="Q268" i="8"/>
  <c r="P268" i="8"/>
  <c r="O268" i="8"/>
  <c r="N268" i="8"/>
  <c r="M268" i="8"/>
  <c r="L268" i="8"/>
  <c r="K268" i="8"/>
  <c r="J268" i="8"/>
  <c r="I268" i="8"/>
  <c r="H268" i="8"/>
  <c r="F268" i="8"/>
  <c r="E268" i="8"/>
  <c r="C268" i="8"/>
  <c r="B268" i="8"/>
  <c r="A268" i="8"/>
  <c r="S267" i="8"/>
  <c r="R267" i="8"/>
  <c r="Q267" i="8"/>
  <c r="P267" i="8"/>
  <c r="O267" i="8"/>
  <c r="N267" i="8"/>
  <c r="M267" i="8"/>
  <c r="L267" i="8"/>
  <c r="K267" i="8"/>
  <c r="J267" i="8"/>
  <c r="I267" i="8"/>
  <c r="H267" i="8"/>
  <c r="F267" i="8"/>
  <c r="E267" i="8"/>
  <c r="C267" i="8"/>
  <c r="B267" i="8"/>
  <c r="A267" i="8"/>
  <c r="S266" i="8"/>
  <c r="R266" i="8"/>
  <c r="Q266" i="8"/>
  <c r="P266" i="8"/>
  <c r="O266" i="8"/>
  <c r="N266" i="8"/>
  <c r="M266" i="8"/>
  <c r="L266" i="8"/>
  <c r="K266" i="8"/>
  <c r="J266" i="8"/>
  <c r="I266" i="8"/>
  <c r="H266" i="8"/>
  <c r="F266" i="8"/>
  <c r="E266" i="8"/>
  <c r="C266" i="8"/>
  <c r="B266" i="8"/>
  <c r="A266" i="8"/>
  <c r="S265" i="8"/>
  <c r="R265" i="8"/>
  <c r="Q265" i="8"/>
  <c r="P265" i="8"/>
  <c r="O265" i="8"/>
  <c r="N265" i="8"/>
  <c r="M265" i="8"/>
  <c r="L265" i="8"/>
  <c r="K265" i="8"/>
  <c r="J265" i="8"/>
  <c r="I265" i="8"/>
  <c r="H265" i="8"/>
  <c r="F265" i="8"/>
  <c r="E265" i="8"/>
  <c r="C265" i="8"/>
  <c r="B265" i="8"/>
  <c r="A265" i="8"/>
  <c r="S264" i="8"/>
  <c r="R264" i="8"/>
  <c r="Q264" i="8"/>
  <c r="P264" i="8"/>
  <c r="O264" i="8"/>
  <c r="N264" i="8"/>
  <c r="M264" i="8"/>
  <c r="L264" i="8"/>
  <c r="K264" i="8"/>
  <c r="J264" i="8"/>
  <c r="I264" i="8"/>
  <c r="H264" i="8"/>
  <c r="F264" i="8"/>
  <c r="E264" i="8"/>
  <c r="C264" i="8"/>
  <c r="B264" i="8"/>
  <c r="A264" i="8"/>
  <c r="S263" i="8"/>
  <c r="R263" i="8"/>
  <c r="Q263" i="8"/>
  <c r="P263" i="8"/>
  <c r="O263" i="8"/>
  <c r="N263" i="8"/>
  <c r="M263" i="8"/>
  <c r="L263" i="8"/>
  <c r="K263" i="8"/>
  <c r="J263" i="8"/>
  <c r="I263" i="8"/>
  <c r="H263" i="8"/>
  <c r="F263" i="8"/>
  <c r="E263" i="8"/>
  <c r="C263" i="8"/>
  <c r="B263" i="8"/>
  <c r="A263" i="8"/>
  <c r="S262" i="8"/>
  <c r="R262" i="8"/>
  <c r="Q262" i="8"/>
  <c r="P262" i="8"/>
  <c r="O262" i="8"/>
  <c r="N262" i="8"/>
  <c r="M262" i="8"/>
  <c r="L262" i="8"/>
  <c r="K262" i="8"/>
  <c r="J262" i="8"/>
  <c r="I262" i="8"/>
  <c r="H262" i="8"/>
  <c r="F262" i="8"/>
  <c r="E262" i="8"/>
  <c r="C262" i="8"/>
  <c r="B262" i="8"/>
  <c r="A262" i="8"/>
  <c r="S261" i="8"/>
  <c r="R261" i="8"/>
  <c r="Q261" i="8"/>
  <c r="P261" i="8"/>
  <c r="O261" i="8"/>
  <c r="N261" i="8"/>
  <c r="M261" i="8"/>
  <c r="L261" i="8"/>
  <c r="K261" i="8"/>
  <c r="J261" i="8"/>
  <c r="I261" i="8"/>
  <c r="H261" i="8"/>
  <c r="F261" i="8"/>
  <c r="E261" i="8"/>
  <c r="C261" i="8"/>
  <c r="B261" i="8"/>
  <c r="A261" i="8"/>
  <c r="S260" i="8"/>
  <c r="R260" i="8"/>
  <c r="Q260" i="8"/>
  <c r="P260" i="8"/>
  <c r="O260" i="8"/>
  <c r="N260" i="8"/>
  <c r="M260" i="8"/>
  <c r="L260" i="8"/>
  <c r="K260" i="8"/>
  <c r="J260" i="8"/>
  <c r="I260" i="8"/>
  <c r="H260" i="8"/>
  <c r="F260" i="8"/>
  <c r="E260" i="8"/>
  <c r="C260" i="8"/>
  <c r="B260" i="8"/>
  <c r="A260" i="8"/>
  <c r="S259" i="8"/>
  <c r="R259" i="8"/>
  <c r="Q259" i="8"/>
  <c r="P259" i="8"/>
  <c r="O259" i="8"/>
  <c r="N259" i="8"/>
  <c r="M259" i="8"/>
  <c r="L259" i="8"/>
  <c r="K259" i="8"/>
  <c r="J259" i="8"/>
  <c r="I259" i="8"/>
  <c r="H259" i="8"/>
  <c r="F259" i="8"/>
  <c r="E259" i="8"/>
  <c r="C259" i="8"/>
  <c r="B259" i="8"/>
  <c r="A259" i="8"/>
  <c r="S258" i="8"/>
  <c r="R258" i="8"/>
  <c r="Q258" i="8"/>
  <c r="P258" i="8"/>
  <c r="O258" i="8"/>
  <c r="N258" i="8"/>
  <c r="M258" i="8"/>
  <c r="L258" i="8"/>
  <c r="K258" i="8"/>
  <c r="J258" i="8"/>
  <c r="I258" i="8"/>
  <c r="H258" i="8"/>
  <c r="F258" i="8"/>
  <c r="E258" i="8"/>
  <c r="C258" i="8"/>
  <c r="B258" i="8"/>
  <c r="A258" i="8"/>
  <c r="S257" i="8"/>
  <c r="R257" i="8"/>
  <c r="Q257" i="8"/>
  <c r="P257" i="8"/>
  <c r="O257" i="8"/>
  <c r="N257" i="8"/>
  <c r="M257" i="8"/>
  <c r="L257" i="8"/>
  <c r="K257" i="8"/>
  <c r="J257" i="8"/>
  <c r="I257" i="8"/>
  <c r="H257" i="8"/>
  <c r="F257" i="8"/>
  <c r="E257" i="8"/>
  <c r="C257" i="8"/>
  <c r="B257" i="8"/>
  <c r="A257" i="8"/>
  <c r="S256" i="8"/>
  <c r="R256" i="8"/>
  <c r="Q256" i="8"/>
  <c r="P256" i="8"/>
  <c r="O256" i="8"/>
  <c r="N256" i="8"/>
  <c r="M256" i="8"/>
  <c r="L256" i="8"/>
  <c r="K256" i="8"/>
  <c r="J256" i="8"/>
  <c r="I256" i="8"/>
  <c r="H256" i="8"/>
  <c r="F256" i="8"/>
  <c r="E256" i="8"/>
  <c r="C256" i="8"/>
  <c r="B256" i="8"/>
  <c r="A256" i="8"/>
  <c r="S255" i="8"/>
  <c r="R255" i="8"/>
  <c r="Q255" i="8"/>
  <c r="P255" i="8"/>
  <c r="O255" i="8"/>
  <c r="N255" i="8"/>
  <c r="M255" i="8"/>
  <c r="L255" i="8"/>
  <c r="K255" i="8"/>
  <c r="J255" i="8"/>
  <c r="I255" i="8"/>
  <c r="H255" i="8"/>
  <c r="F255" i="8"/>
  <c r="E255" i="8"/>
  <c r="C255" i="8"/>
  <c r="B255" i="8"/>
  <c r="A255" i="8"/>
  <c r="S254" i="8"/>
  <c r="R254" i="8"/>
  <c r="Q254" i="8"/>
  <c r="P254" i="8"/>
  <c r="O254" i="8"/>
  <c r="N254" i="8"/>
  <c r="M254" i="8"/>
  <c r="L254" i="8"/>
  <c r="K254" i="8"/>
  <c r="J254" i="8"/>
  <c r="I254" i="8"/>
  <c r="H254" i="8"/>
  <c r="F254" i="8"/>
  <c r="E254" i="8"/>
  <c r="C254" i="8"/>
  <c r="B254" i="8"/>
  <c r="A254" i="8"/>
  <c r="S253" i="8"/>
  <c r="R253" i="8"/>
  <c r="Q253" i="8"/>
  <c r="P253" i="8"/>
  <c r="O253" i="8"/>
  <c r="N253" i="8"/>
  <c r="M253" i="8"/>
  <c r="L253" i="8"/>
  <c r="K253" i="8"/>
  <c r="J253" i="8"/>
  <c r="I253" i="8"/>
  <c r="H253" i="8"/>
  <c r="F253" i="8"/>
  <c r="E253" i="8"/>
  <c r="C253" i="8"/>
  <c r="B253" i="8"/>
  <c r="A253" i="8"/>
  <c r="S252" i="8"/>
  <c r="R252" i="8"/>
  <c r="Q252" i="8"/>
  <c r="P252" i="8"/>
  <c r="O252" i="8"/>
  <c r="N252" i="8"/>
  <c r="M252" i="8"/>
  <c r="L252" i="8"/>
  <c r="K252" i="8"/>
  <c r="J252" i="8"/>
  <c r="I252" i="8"/>
  <c r="H252" i="8"/>
  <c r="F252" i="8"/>
  <c r="E252" i="8"/>
  <c r="C252" i="8"/>
  <c r="B252" i="8"/>
  <c r="A252" i="8"/>
  <c r="S251" i="8"/>
  <c r="R251" i="8"/>
  <c r="Q251" i="8"/>
  <c r="P251" i="8"/>
  <c r="O251" i="8"/>
  <c r="N251" i="8"/>
  <c r="M251" i="8"/>
  <c r="L251" i="8"/>
  <c r="K251" i="8"/>
  <c r="J251" i="8"/>
  <c r="I251" i="8"/>
  <c r="H251" i="8"/>
  <c r="F251" i="8"/>
  <c r="E251" i="8"/>
  <c r="C251" i="8"/>
  <c r="B251" i="8"/>
  <c r="A251" i="8"/>
  <c r="S250" i="8"/>
  <c r="R250" i="8"/>
  <c r="Q250" i="8"/>
  <c r="P250" i="8"/>
  <c r="O250" i="8"/>
  <c r="N250" i="8"/>
  <c r="M250" i="8"/>
  <c r="L250" i="8"/>
  <c r="K250" i="8"/>
  <c r="J250" i="8"/>
  <c r="I250" i="8"/>
  <c r="H250" i="8"/>
  <c r="F250" i="8"/>
  <c r="E250" i="8"/>
  <c r="C250" i="8"/>
  <c r="B250" i="8"/>
  <c r="A250" i="8"/>
  <c r="S249" i="8"/>
  <c r="R249" i="8"/>
  <c r="Q249" i="8"/>
  <c r="P249" i="8"/>
  <c r="O249" i="8"/>
  <c r="N249" i="8"/>
  <c r="M249" i="8"/>
  <c r="L249" i="8"/>
  <c r="K249" i="8"/>
  <c r="J249" i="8"/>
  <c r="I249" i="8"/>
  <c r="H249" i="8"/>
  <c r="F249" i="8"/>
  <c r="E249" i="8"/>
  <c r="C249" i="8"/>
  <c r="B249" i="8"/>
  <c r="A249" i="8"/>
  <c r="S248" i="8"/>
  <c r="R248" i="8"/>
  <c r="Q248" i="8"/>
  <c r="P248" i="8"/>
  <c r="O248" i="8"/>
  <c r="N248" i="8"/>
  <c r="M248" i="8"/>
  <c r="L248" i="8"/>
  <c r="K248" i="8"/>
  <c r="J248" i="8"/>
  <c r="I248" i="8"/>
  <c r="H248" i="8"/>
  <c r="F248" i="8"/>
  <c r="E248" i="8"/>
  <c r="C248" i="8"/>
  <c r="B248" i="8"/>
  <c r="A248" i="8"/>
  <c r="S247" i="8"/>
  <c r="R247" i="8"/>
  <c r="Q247" i="8"/>
  <c r="P247" i="8"/>
  <c r="O247" i="8"/>
  <c r="N247" i="8"/>
  <c r="M247" i="8"/>
  <c r="L247" i="8"/>
  <c r="K247" i="8"/>
  <c r="J247" i="8"/>
  <c r="I247" i="8"/>
  <c r="H247" i="8"/>
  <c r="F247" i="8"/>
  <c r="E247" i="8"/>
  <c r="C247" i="8"/>
  <c r="B247" i="8"/>
  <c r="A247" i="8"/>
  <c r="S246" i="8"/>
  <c r="R246" i="8"/>
  <c r="Q246" i="8"/>
  <c r="P246" i="8"/>
  <c r="O246" i="8"/>
  <c r="N246" i="8"/>
  <c r="M246" i="8"/>
  <c r="L246" i="8"/>
  <c r="K246" i="8"/>
  <c r="J246" i="8"/>
  <c r="I246" i="8"/>
  <c r="H246" i="8"/>
  <c r="F246" i="8"/>
  <c r="E246" i="8"/>
  <c r="C246" i="8"/>
  <c r="B246" i="8"/>
  <c r="A246" i="8"/>
  <c r="S245" i="8"/>
  <c r="R245" i="8"/>
  <c r="Q245" i="8"/>
  <c r="P245" i="8"/>
  <c r="O245" i="8"/>
  <c r="N245" i="8"/>
  <c r="M245" i="8"/>
  <c r="L245" i="8"/>
  <c r="K245" i="8"/>
  <c r="J245" i="8"/>
  <c r="I245" i="8"/>
  <c r="H245" i="8"/>
  <c r="F245" i="8"/>
  <c r="E245" i="8"/>
  <c r="C245" i="8"/>
  <c r="B245" i="8"/>
  <c r="A245" i="8"/>
  <c r="S244" i="8"/>
  <c r="R244" i="8"/>
  <c r="Q244" i="8"/>
  <c r="P244" i="8"/>
  <c r="O244" i="8"/>
  <c r="N244" i="8"/>
  <c r="M244" i="8"/>
  <c r="L244" i="8"/>
  <c r="K244" i="8"/>
  <c r="J244" i="8"/>
  <c r="I244" i="8"/>
  <c r="H244" i="8"/>
  <c r="F244" i="8"/>
  <c r="E244" i="8"/>
  <c r="C244" i="8"/>
  <c r="B244" i="8"/>
  <c r="A244" i="8"/>
  <c r="S243" i="8"/>
  <c r="R243" i="8"/>
  <c r="Q243" i="8"/>
  <c r="P243" i="8"/>
  <c r="O243" i="8"/>
  <c r="N243" i="8"/>
  <c r="M243" i="8"/>
  <c r="L243" i="8"/>
  <c r="K243" i="8"/>
  <c r="J243" i="8"/>
  <c r="I243" i="8"/>
  <c r="H243" i="8"/>
  <c r="F243" i="8"/>
  <c r="E243" i="8"/>
  <c r="C243" i="8"/>
  <c r="B243" i="8"/>
  <c r="A243" i="8"/>
  <c r="S242" i="8"/>
  <c r="R242" i="8"/>
  <c r="Q242" i="8"/>
  <c r="P242" i="8"/>
  <c r="O242" i="8"/>
  <c r="N242" i="8"/>
  <c r="M242" i="8"/>
  <c r="L242" i="8"/>
  <c r="K242" i="8"/>
  <c r="J242" i="8"/>
  <c r="I242" i="8"/>
  <c r="H242" i="8"/>
  <c r="F242" i="8"/>
  <c r="E242" i="8"/>
  <c r="C242" i="8"/>
  <c r="B242" i="8"/>
  <c r="A242" i="8"/>
  <c r="S241" i="8"/>
  <c r="R241" i="8"/>
  <c r="Q241" i="8"/>
  <c r="P241" i="8"/>
  <c r="O241" i="8"/>
  <c r="N241" i="8"/>
  <c r="M241" i="8"/>
  <c r="L241" i="8"/>
  <c r="K241" i="8"/>
  <c r="J241" i="8"/>
  <c r="I241" i="8"/>
  <c r="H241" i="8"/>
  <c r="F241" i="8"/>
  <c r="E241" i="8"/>
  <c r="C241" i="8"/>
  <c r="B241" i="8"/>
  <c r="A241" i="8"/>
  <c r="S240" i="8"/>
  <c r="R240" i="8"/>
  <c r="Q240" i="8"/>
  <c r="P240" i="8"/>
  <c r="O240" i="8"/>
  <c r="N240" i="8"/>
  <c r="M240" i="8"/>
  <c r="L240" i="8"/>
  <c r="K240" i="8"/>
  <c r="J240" i="8"/>
  <c r="I240" i="8"/>
  <c r="H240" i="8"/>
  <c r="F240" i="8"/>
  <c r="E240" i="8"/>
  <c r="C240" i="8"/>
  <c r="B240" i="8"/>
  <c r="A240" i="8"/>
  <c r="S239" i="8"/>
  <c r="R239" i="8"/>
  <c r="Q239" i="8"/>
  <c r="P239" i="8"/>
  <c r="O239" i="8"/>
  <c r="N239" i="8"/>
  <c r="M239" i="8"/>
  <c r="L239" i="8"/>
  <c r="K239" i="8"/>
  <c r="J239" i="8"/>
  <c r="I239" i="8"/>
  <c r="H239" i="8"/>
  <c r="F239" i="8"/>
  <c r="E239" i="8"/>
  <c r="C239" i="8"/>
  <c r="B239" i="8"/>
  <c r="A239" i="8"/>
  <c r="S238" i="8"/>
  <c r="R238" i="8"/>
  <c r="Q238" i="8"/>
  <c r="P238" i="8"/>
  <c r="O238" i="8"/>
  <c r="N238" i="8"/>
  <c r="M238" i="8"/>
  <c r="L238" i="8"/>
  <c r="K238" i="8"/>
  <c r="J238" i="8"/>
  <c r="I238" i="8"/>
  <c r="H238" i="8"/>
  <c r="F238" i="8"/>
  <c r="E238" i="8"/>
  <c r="C238" i="8"/>
  <c r="B238" i="8"/>
  <c r="A238" i="8"/>
  <c r="S237" i="8"/>
  <c r="R237" i="8"/>
  <c r="Q237" i="8"/>
  <c r="P237" i="8"/>
  <c r="O237" i="8"/>
  <c r="N237" i="8"/>
  <c r="M237" i="8"/>
  <c r="L237" i="8"/>
  <c r="K237" i="8"/>
  <c r="J237" i="8"/>
  <c r="I237" i="8"/>
  <c r="H237" i="8"/>
  <c r="F237" i="8"/>
  <c r="E237" i="8"/>
  <c r="C237" i="8"/>
  <c r="B237" i="8"/>
  <c r="A237" i="8"/>
  <c r="S236" i="8"/>
  <c r="R236" i="8"/>
  <c r="Q236" i="8"/>
  <c r="P236" i="8"/>
  <c r="O236" i="8"/>
  <c r="N236" i="8"/>
  <c r="M236" i="8"/>
  <c r="L236" i="8"/>
  <c r="K236" i="8"/>
  <c r="J236" i="8"/>
  <c r="I236" i="8"/>
  <c r="H236" i="8"/>
  <c r="F236" i="8"/>
  <c r="E236" i="8"/>
  <c r="C236" i="8"/>
  <c r="B236" i="8"/>
  <c r="A236" i="8"/>
  <c r="S235" i="8"/>
  <c r="R235" i="8"/>
  <c r="Q235" i="8"/>
  <c r="P235" i="8"/>
  <c r="O235" i="8"/>
  <c r="N235" i="8"/>
  <c r="M235" i="8"/>
  <c r="L235" i="8"/>
  <c r="K235" i="8"/>
  <c r="J235" i="8"/>
  <c r="I235" i="8"/>
  <c r="H235" i="8"/>
  <c r="F235" i="8"/>
  <c r="E235" i="8"/>
  <c r="C235" i="8"/>
  <c r="B235" i="8"/>
  <c r="A235" i="8"/>
  <c r="S234" i="8"/>
  <c r="R234" i="8"/>
  <c r="Q234" i="8"/>
  <c r="P234" i="8"/>
  <c r="O234" i="8"/>
  <c r="N234" i="8"/>
  <c r="M234" i="8"/>
  <c r="L234" i="8"/>
  <c r="K234" i="8"/>
  <c r="J234" i="8"/>
  <c r="I234" i="8"/>
  <c r="H234" i="8"/>
  <c r="F234" i="8"/>
  <c r="E234" i="8"/>
  <c r="C234" i="8"/>
  <c r="B234" i="8"/>
  <c r="A234" i="8"/>
  <c r="S233" i="8"/>
  <c r="R233" i="8"/>
  <c r="Q233" i="8"/>
  <c r="P233" i="8"/>
  <c r="O233" i="8"/>
  <c r="N233" i="8"/>
  <c r="M233" i="8"/>
  <c r="L233" i="8"/>
  <c r="K233" i="8"/>
  <c r="J233" i="8"/>
  <c r="I233" i="8"/>
  <c r="H233" i="8"/>
  <c r="F233" i="8"/>
  <c r="E233" i="8"/>
  <c r="C233" i="8"/>
  <c r="B233" i="8"/>
  <c r="A233" i="8"/>
  <c r="S232" i="8"/>
  <c r="R232" i="8"/>
  <c r="Q232" i="8"/>
  <c r="P232" i="8"/>
  <c r="O232" i="8"/>
  <c r="N232" i="8"/>
  <c r="M232" i="8"/>
  <c r="L232" i="8"/>
  <c r="K232" i="8"/>
  <c r="J232" i="8"/>
  <c r="I232" i="8"/>
  <c r="H232" i="8"/>
  <c r="F232" i="8"/>
  <c r="E232" i="8"/>
  <c r="C232" i="8"/>
  <c r="B232" i="8"/>
  <c r="A232" i="8"/>
  <c r="S231" i="8"/>
  <c r="R231" i="8"/>
  <c r="Q231" i="8"/>
  <c r="P231" i="8"/>
  <c r="O231" i="8"/>
  <c r="N231" i="8"/>
  <c r="M231" i="8"/>
  <c r="L231" i="8"/>
  <c r="K231" i="8"/>
  <c r="J231" i="8"/>
  <c r="I231" i="8"/>
  <c r="H231" i="8"/>
  <c r="F231" i="8"/>
  <c r="E231" i="8"/>
  <c r="C231" i="8"/>
  <c r="B231" i="8"/>
  <c r="A231" i="8"/>
  <c r="S230" i="8"/>
  <c r="R230" i="8"/>
  <c r="Q230" i="8"/>
  <c r="P230" i="8"/>
  <c r="O230" i="8"/>
  <c r="N230" i="8"/>
  <c r="M230" i="8"/>
  <c r="L230" i="8"/>
  <c r="K230" i="8"/>
  <c r="J230" i="8"/>
  <c r="I230" i="8"/>
  <c r="H230" i="8"/>
  <c r="F230" i="8"/>
  <c r="E230" i="8"/>
  <c r="C230" i="8"/>
  <c r="B230" i="8"/>
  <c r="A230" i="8"/>
  <c r="S229" i="8"/>
  <c r="R229" i="8"/>
  <c r="Q229" i="8"/>
  <c r="P229" i="8"/>
  <c r="O229" i="8"/>
  <c r="N229" i="8"/>
  <c r="M229" i="8"/>
  <c r="L229" i="8"/>
  <c r="K229" i="8"/>
  <c r="J229" i="8"/>
  <c r="I229" i="8"/>
  <c r="H229" i="8"/>
  <c r="F229" i="8"/>
  <c r="E229" i="8"/>
  <c r="C229" i="8"/>
  <c r="B229" i="8"/>
  <c r="A229" i="8"/>
  <c r="S228" i="8"/>
  <c r="R228" i="8"/>
  <c r="Q228" i="8"/>
  <c r="P228" i="8"/>
  <c r="O228" i="8"/>
  <c r="N228" i="8"/>
  <c r="M228" i="8"/>
  <c r="L228" i="8"/>
  <c r="K228" i="8"/>
  <c r="J228" i="8"/>
  <c r="I228" i="8"/>
  <c r="H228" i="8"/>
  <c r="F228" i="8"/>
  <c r="E228" i="8"/>
  <c r="C228" i="8"/>
  <c r="B228" i="8"/>
  <c r="A228" i="8"/>
  <c r="S227" i="8"/>
  <c r="R227" i="8"/>
  <c r="Q227" i="8"/>
  <c r="P227" i="8"/>
  <c r="O227" i="8"/>
  <c r="N227" i="8"/>
  <c r="M227" i="8"/>
  <c r="L227" i="8"/>
  <c r="K227" i="8"/>
  <c r="J227" i="8"/>
  <c r="I227" i="8"/>
  <c r="H227" i="8"/>
  <c r="F227" i="8"/>
  <c r="E227" i="8"/>
  <c r="C227" i="8"/>
  <c r="B227" i="8"/>
  <c r="A227" i="8"/>
  <c r="S226" i="8"/>
  <c r="R226" i="8"/>
  <c r="Q226" i="8"/>
  <c r="P226" i="8"/>
  <c r="O226" i="8"/>
  <c r="N226" i="8"/>
  <c r="M226" i="8"/>
  <c r="L226" i="8"/>
  <c r="K226" i="8"/>
  <c r="J226" i="8"/>
  <c r="I226" i="8"/>
  <c r="H226" i="8"/>
  <c r="F226" i="8"/>
  <c r="E226" i="8"/>
  <c r="C226" i="8"/>
  <c r="B226" i="8"/>
  <c r="A226" i="8"/>
  <c r="S225" i="8"/>
  <c r="R225" i="8"/>
  <c r="Q225" i="8"/>
  <c r="P225" i="8"/>
  <c r="O225" i="8"/>
  <c r="N225" i="8"/>
  <c r="M225" i="8"/>
  <c r="L225" i="8"/>
  <c r="K225" i="8"/>
  <c r="J225" i="8"/>
  <c r="I225" i="8"/>
  <c r="H225" i="8"/>
  <c r="F225" i="8"/>
  <c r="E225" i="8"/>
  <c r="C225" i="8"/>
  <c r="B225" i="8"/>
  <c r="A225" i="8"/>
  <c r="S224" i="8"/>
  <c r="R224" i="8"/>
  <c r="Q224" i="8"/>
  <c r="P224" i="8"/>
  <c r="O224" i="8"/>
  <c r="N224" i="8"/>
  <c r="M224" i="8"/>
  <c r="L224" i="8"/>
  <c r="K224" i="8"/>
  <c r="J224" i="8"/>
  <c r="I224" i="8"/>
  <c r="H224" i="8"/>
  <c r="F224" i="8"/>
  <c r="E224" i="8"/>
  <c r="C224" i="8"/>
  <c r="B224" i="8"/>
  <c r="A224" i="8"/>
  <c r="S223" i="8"/>
  <c r="R223" i="8"/>
  <c r="Q223" i="8"/>
  <c r="P223" i="8"/>
  <c r="O223" i="8"/>
  <c r="N223" i="8"/>
  <c r="M223" i="8"/>
  <c r="L223" i="8"/>
  <c r="K223" i="8"/>
  <c r="J223" i="8"/>
  <c r="I223" i="8"/>
  <c r="H223" i="8"/>
  <c r="F223" i="8"/>
  <c r="E223" i="8"/>
  <c r="C223" i="8"/>
  <c r="B223" i="8"/>
  <c r="A223" i="8"/>
  <c r="S222" i="8"/>
  <c r="R222" i="8"/>
  <c r="Q222" i="8"/>
  <c r="P222" i="8"/>
  <c r="O222" i="8"/>
  <c r="N222" i="8"/>
  <c r="M222" i="8"/>
  <c r="L222" i="8"/>
  <c r="K222" i="8"/>
  <c r="J222" i="8"/>
  <c r="I222" i="8"/>
  <c r="H222" i="8"/>
  <c r="F222" i="8"/>
  <c r="E222" i="8"/>
  <c r="C222" i="8"/>
  <c r="B222" i="8"/>
  <c r="A222" i="8"/>
  <c r="S221" i="8"/>
  <c r="R221" i="8"/>
  <c r="Q221" i="8"/>
  <c r="P221" i="8"/>
  <c r="O221" i="8"/>
  <c r="N221" i="8"/>
  <c r="M221" i="8"/>
  <c r="L221" i="8"/>
  <c r="K221" i="8"/>
  <c r="J221" i="8"/>
  <c r="I221" i="8"/>
  <c r="H221" i="8"/>
  <c r="F221" i="8"/>
  <c r="E221" i="8"/>
  <c r="C221" i="8"/>
  <c r="B221" i="8"/>
  <c r="A221" i="8"/>
  <c r="S220" i="8"/>
  <c r="R220" i="8"/>
  <c r="Q220" i="8"/>
  <c r="P220" i="8"/>
  <c r="O220" i="8"/>
  <c r="N220" i="8"/>
  <c r="M220" i="8"/>
  <c r="L220" i="8"/>
  <c r="K220" i="8"/>
  <c r="J220" i="8"/>
  <c r="I220" i="8"/>
  <c r="H220" i="8"/>
  <c r="F220" i="8"/>
  <c r="E220" i="8"/>
  <c r="C220" i="8"/>
  <c r="B220" i="8"/>
  <c r="A220" i="8"/>
  <c r="S219" i="8"/>
  <c r="R219" i="8"/>
  <c r="Q219" i="8"/>
  <c r="P219" i="8"/>
  <c r="O219" i="8"/>
  <c r="N219" i="8"/>
  <c r="M219" i="8"/>
  <c r="L219" i="8"/>
  <c r="K219" i="8"/>
  <c r="J219" i="8"/>
  <c r="I219" i="8"/>
  <c r="H219" i="8"/>
  <c r="F219" i="8"/>
  <c r="E219" i="8"/>
  <c r="C219" i="8"/>
  <c r="B219" i="8"/>
  <c r="A219" i="8"/>
  <c r="S218" i="8"/>
  <c r="R218" i="8"/>
  <c r="Q218" i="8"/>
  <c r="P218" i="8"/>
  <c r="O218" i="8"/>
  <c r="N218" i="8"/>
  <c r="M218" i="8"/>
  <c r="L218" i="8"/>
  <c r="K218" i="8"/>
  <c r="J218" i="8"/>
  <c r="I218" i="8"/>
  <c r="H218" i="8"/>
  <c r="F218" i="8"/>
  <c r="E218" i="8"/>
  <c r="C218" i="8"/>
  <c r="B218" i="8"/>
  <c r="A218" i="8"/>
  <c r="S217" i="8"/>
  <c r="R217" i="8"/>
  <c r="Q217" i="8"/>
  <c r="P217" i="8"/>
  <c r="O217" i="8"/>
  <c r="N217" i="8"/>
  <c r="M217" i="8"/>
  <c r="L217" i="8"/>
  <c r="K217" i="8"/>
  <c r="J217" i="8"/>
  <c r="I217" i="8"/>
  <c r="H217" i="8"/>
  <c r="F217" i="8"/>
  <c r="E217" i="8"/>
  <c r="C217" i="8"/>
  <c r="B217" i="8"/>
  <c r="A217" i="8"/>
  <c r="S216" i="8"/>
  <c r="R216" i="8"/>
  <c r="Q216" i="8"/>
  <c r="P216" i="8"/>
  <c r="O216" i="8"/>
  <c r="N216" i="8"/>
  <c r="M216" i="8"/>
  <c r="L216" i="8"/>
  <c r="K216" i="8"/>
  <c r="J216" i="8"/>
  <c r="I216" i="8"/>
  <c r="H216" i="8"/>
  <c r="F216" i="8"/>
  <c r="E216" i="8"/>
  <c r="C216" i="8"/>
  <c r="B216" i="8"/>
  <c r="A216" i="8"/>
  <c r="S215" i="8"/>
  <c r="R215" i="8"/>
  <c r="Q215" i="8"/>
  <c r="P215" i="8"/>
  <c r="O215" i="8"/>
  <c r="N215" i="8"/>
  <c r="M215" i="8"/>
  <c r="L215" i="8"/>
  <c r="K215" i="8"/>
  <c r="J215" i="8"/>
  <c r="I215" i="8"/>
  <c r="H215" i="8"/>
  <c r="F215" i="8"/>
  <c r="E215" i="8"/>
  <c r="C215" i="8"/>
  <c r="B215" i="8"/>
  <c r="A215" i="8"/>
  <c r="S214" i="8"/>
  <c r="R214" i="8"/>
  <c r="Q214" i="8"/>
  <c r="P214" i="8"/>
  <c r="O214" i="8"/>
  <c r="N214" i="8"/>
  <c r="M214" i="8"/>
  <c r="L214" i="8"/>
  <c r="K214" i="8"/>
  <c r="J214" i="8"/>
  <c r="I214" i="8"/>
  <c r="H214" i="8"/>
  <c r="F214" i="8"/>
  <c r="E214" i="8"/>
  <c r="C214" i="8"/>
  <c r="B214" i="8"/>
  <c r="A214" i="8"/>
  <c r="S213" i="8"/>
  <c r="R213" i="8"/>
  <c r="Q213" i="8"/>
  <c r="P213" i="8"/>
  <c r="O213" i="8"/>
  <c r="N213" i="8"/>
  <c r="M213" i="8"/>
  <c r="L213" i="8"/>
  <c r="K213" i="8"/>
  <c r="J213" i="8"/>
  <c r="I213" i="8"/>
  <c r="H213" i="8"/>
  <c r="F213" i="8"/>
  <c r="E213" i="8"/>
  <c r="C213" i="8"/>
  <c r="B213" i="8"/>
  <c r="A213" i="8"/>
  <c r="S212" i="8"/>
  <c r="R212" i="8"/>
  <c r="Q212" i="8"/>
  <c r="P212" i="8"/>
  <c r="O212" i="8"/>
  <c r="N212" i="8"/>
  <c r="M212" i="8"/>
  <c r="L212" i="8"/>
  <c r="K212" i="8"/>
  <c r="J212" i="8"/>
  <c r="I212" i="8"/>
  <c r="H212" i="8"/>
  <c r="F212" i="8"/>
  <c r="E212" i="8"/>
  <c r="C212" i="8"/>
  <c r="B212" i="8"/>
  <c r="A212" i="8"/>
  <c r="S211" i="8"/>
  <c r="R211" i="8"/>
  <c r="Q211" i="8"/>
  <c r="P211" i="8"/>
  <c r="O211" i="8"/>
  <c r="N211" i="8"/>
  <c r="M211" i="8"/>
  <c r="L211" i="8"/>
  <c r="K211" i="8"/>
  <c r="J211" i="8"/>
  <c r="I211" i="8"/>
  <c r="H211" i="8"/>
  <c r="F211" i="8"/>
  <c r="E211" i="8"/>
  <c r="C211" i="8"/>
  <c r="B211" i="8"/>
  <c r="A211" i="8"/>
  <c r="S210" i="8"/>
  <c r="R210" i="8"/>
  <c r="Q210" i="8"/>
  <c r="P210" i="8"/>
  <c r="O210" i="8"/>
  <c r="N210" i="8"/>
  <c r="M210" i="8"/>
  <c r="L210" i="8"/>
  <c r="K210" i="8"/>
  <c r="J210" i="8"/>
  <c r="I210" i="8"/>
  <c r="H210" i="8"/>
  <c r="F210" i="8"/>
  <c r="E210" i="8"/>
  <c r="C210" i="8"/>
  <c r="B210" i="8"/>
  <c r="A210" i="8"/>
  <c r="S209" i="8"/>
  <c r="R209" i="8"/>
  <c r="Q209" i="8"/>
  <c r="P209" i="8"/>
  <c r="O209" i="8"/>
  <c r="N209" i="8"/>
  <c r="M209" i="8"/>
  <c r="L209" i="8"/>
  <c r="K209" i="8"/>
  <c r="J209" i="8"/>
  <c r="I209" i="8"/>
  <c r="H209" i="8"/>
  <c r="F209" i="8"/>
  <c r="E209" i="8"/>
  <c r="C209" i="8"/>
  <c r="B209" i="8"/>
  <c r="A209" i="8"/>
  <c r="S208" i="8"/>
  <c r="R208" i="8"/>
  <c r="Q208" i="8"/>
  <c r="P208" i="8"/>
  <c r="O208" i="8"/>
  <c r="N208" i="8"/>
  <c r="M208" i="8"/>
  <c r="L208" i="8"/>
  <c r="K208" i="8"/>
  <c r="J208" i="8"/>
  <c r="I208" i="8"/>
  <c r="H208" i="8"/>
  <c r="F208" i="8"/>
  <c r="E208" i="8"/>
  <c r="C208" i="8"/>
  <c r="B208" i="8"/>
  <c r="A208" i="8"/>
  <c r="S207" i="8"/>
  <c r="R207" i="8"/>
  <c r="Q207" i="8"/>
  <c r="P207" i="8"/>
  <c r="O207" i="8"/>
  <c r="N207" i="8"/>
  <c r="M207" i="8"/>
  <c r="L207" i="8"/>
  <c r="K207" i="8"/>
  <c r="J207" i="8"/>
  <c r="I207" i="8"/>
  <c r="H207" i="8"/>
  <c r="F207" i="8"/>
  <c r="E207" i="8"/>
  <c r="C207" i="8"/>
  <c r="B207" i="8"/>
  <c r="A207" i="8"/>
  <c r="S206" i="8"/>
  <c r="R206" i="8"/>
  <c r="Q206" i="8"/>
  <c r="P206" i="8"/>
  <c r="O206" i="8"/>
  <c r="N206" i="8"/>
  <c r="M206" i="8"/>
  <c r="L206" i="8"/>
  <c r="K206" i="8"/>
  <c r="J206" i="8"/>
  <c r="I206" i="8"/>
  <c r="H206" i="8"/>
  <c r="F206" i="8"/>
  <c r="E206" i="8"/>
  <c r="C206" i="8"/>
  <c r="B206" i="8"/>
  <c r="A206" i="8"/>
  <c r="S205" i="8"/>
  <c r="R205" i="8"/>
  <c r="Q205" i="8"/>
  <c r="P205" i="8"/>
  <c r="O205" i="8"/>
  <c r="N205" i="8"/>
  <c r="M205" i="8"/>
  <c r="L205" i="8"/>
  <c r="K205" i="8"/>
  <c r="J205" i="8"/>
  <c r="I205" i="8"/>
  <c r="H205" i="8"/>
  <c r="F205" i="8"/>
  <c r="E205" i="8"/>
  <c r="C205" i="8"/>
  <c r="B205" i="8"/>
  <c r="A205" i="8"/>
  <c r="S204" i="8"/>
  <c r="R204" i="8"/>
  <c r="Q204" i="8"/>
  <c r="P204" i="8"/>
  <c r="O204" i="8"/>
  <c r="N204" i="8"/>
  <c r="M204" i="8"/>
  <c r="L204" i="8"/>
  <c r="K204" i="8"/>
  <c r="J204" i="8"/>
  <c r="I204" i="8"/>
  <c r="H204" i="8"/>
  <c r="F204" i="8"/>
  <c r="E204" i="8"/>
  <c r="C204" i="8"/>
  <c r="B204" i="8"/>
  <c r="A204" i="8"/>
  <c r="S203" i="8"/>
  <c r="R203" i="8"/>
  <c r="Q203" i="8"/>
  <c r="P203" i="8"/>
  <c r="O203" i="8"/>
  <c r="N203" i="8"/>
  <c r="M203" i="8"/>
  <c r="L203" i="8"/>
  <c r="K203" i="8"/>
  <c r="J203" i="8"/>
  <c r="I203" i="8"/>
  <c r="H203" i="8"/>
  <c r="F203" i="8"/>
  <c r="E203" i="8"/>
  <c r="C203" i="8"/>
  <c r="B203" i="8"/>
  <c r="A203" i="8"/>
  <c r="S202" i="8"/>
  <c r="R202" i="8"/>
  <c r="Q202" i="8"/>
  <c r="P202" i="8"/>
  <c r="O202" i="8"/>
  <c r="N202" i="8"/>
  <c r="M202" i="8"/>
  <c r="L202" i="8"/>
  <c r="K202" i="8"/>
  <c r="J202" i="8"/>
  <c r="I202" i="8"/>
  <c r="H202" i="8"/>
  <c r="F202" i="8"/>
  <c r="E202" i="8"/>
  <c r="C202" i="8"/>
  <c r="B202" i="8"/>
  <c r="A202" i="8"/>
  <c r="S201" i="8"/>
  <c r="R201" i="8"/>
  <c r="Q201" i="8"/>
  <c r="P201" i="8"/>
  <c r="O201" i="8"/>
  <c r="N201" i="8"/>
  <c r="M201" i="8"/>
  <c r="L201" i="8"/>
  <c r="K201" i="8"/>
  <c r="J201" i="8"/>
  <c r="I201" i="8"/>
  <c r="H201" i="8"/>
  <c r="F201" i="8"/>
  <c r="E201" i="8"/>
  <c r="C201" i="8"/>
  <c r="B201" i="8"/>
  <c r="A201" i="8"/>
  <c r="S200" i="8"/>
  <c r="R200" i="8"/>
  <c r="Q200" i="8"/>
  <c r="P200" i="8"/>
  <c r="O200" i="8"/>
  <c r="N200" i="8"/>
  <c r="M200" i="8"/>
  <c r="L200" i="8"/>
  <c r="K200" i="8"/>
  <c r="J200" i="8"/>
  <c r="I200" i="8"/>
  <c r="H200" i="8"/>
  <c r="F200" i="8"/>
  <c r="E200" i="8"/>
  <c r="C200" i="8"/>
  <c r="B200" i="8"/>
  <c r="A200" i="8"/>
  <c r="S199" i="8"/>
  <c r="R199" i="8"/>
  <c r="Q199" i="8"/>
  <c r="P199" i="8"/>
  <c r="O199" i="8"/>
  <c r="N199" i="8"/>
  <c r="M199" i="8"/>
  <c r="L199" i="8"/>
  <c r="K199" i="8"/>
  <c r="J199" i="8"/>
  <c r="I199" i="8"/>
  <c r="H199" i="8"/>
  <c r="F199" i="8"/>
  <c r="E199" i="8"/>
  <c r="C199" i="8"/>
  <c r="B199" i="8"/>
  <c r="A199" i="8"/>
  <c r="S198" i="8"/>
  <c r="R198" i="8"/>
  <c r="Q198" i="8"/>
  <c r="P198" i="8"/>
  <c r="O198" i="8"/>
  <c r="N198" i="8"/>
  <c r="M198" i="8"/>
  <c r="L198" i="8"/>
  <c r="K198" i="8"/>
  <c r="J198" i="8"/>
  <c r="I198" i="8"/>
  <c r="H198" i="8"/>
  <c r="F198" i="8"/>
  <c r="E198" i="8"/>
  <c r="C198" i="8"/>
  <c r="B198" i="8"/>
  <c r="A198" i="8"/>
  <c r="S197" i="8"/>
  <c r="R197" i="8"/>
  <c r="Q197" i="8"/>
  <c r="P197" i="8"/>
  <c r="O197" i="8"/>
  <c r="N197" i="8"/>
  <c r="M197" i="8"/>
  <c r="L197" i="8"/>
  <c r="K197" i="8"/>
  <c r="J197" i="8"/>
  <c r="I197" i="8"/>
  <c r="H197" i="8"/>
  <c r="F197" i="8"/>
  <c r="E197" i="8"/>
  <c r="C197" i="8"/>
  <c r="B197" i="8"/>
  <c r="A197" i="8"/>
  <c r="S196" i="8"/>
  <c r="R196" i="8"/>
  <c r="Q196" i="8"/>
  <c r="P196" i="8"/>
  <c r="O196" i="8"/>
  <c r="N196" i="8"/>
  <c r="M196" i="8"/>
  <c r="L196" i="8"/>
  <c r="K196" i="8"/>
  <c r="J196" i="8"/>
  <c r="I196" i="8"/>
  <c r="H196" i="8"/>
  <c r="F196" i="8"/>
  <c r="E196" i="8"/>
  <c r="C196" i="8"/>
  <c r="B196" i="8"/>
  <c r="A196" i="8"/>
  <c r="S195" i="8"/>
  <c r="R195" i="8"/>
  <c r="Q195" i="8"/>
  <c r="P195" i="8"/>
  <c r="O195" i="8"/>
  <c r="N195" i="8"/>
  <c r="M195" i="8"/>
  <c r="L195" i="8"/>
  <c r="K195" i="8"/>
  <c r="J195" i="8"/>
  <c r="I195" i="8"/>
  <c r="H195" i="8"/>
  <c r="F195" i="8"/>
  <c r="E195" i="8"/>
  <c r="C195" i="8"/>
  <c r="B195" i="8"/>
  <c r="A195" i="8"/>
  <c r="S194" i="8"/>
  <c r="R194" i="8"/>
  <c r="Q194" i="8"/>
  <c r="P194" i="8"/>
  <c r="O194" i="8"/>
  <c r="N194" i="8"/>
  <c r="M194" i="8"/>
  <c r="L194" i="8"/>
  <c r="K194" i="8"/>
  <c r="J194" i="8"/>
  <c r="I194" i="8"/>
  <c r="H194" i="8"/>
  <c r="F194" i="8"/>
  <c r="E194" i="8"/>
  <c r="C194" i="8"/>
  <c r="B194" i="8"/>
  <c r="A194" i="8"/>
  <c r="S193" i="8"/>
  <c r="R193" i="8"/>
  <c r="Q193" i="8"/>
  <c r="P193" i="8"/>
  <c r="O193" i="8"/>
  <c r="N193" i="8"/>
  <c r="M193" i="8"/>
  <c r="L193" i="8"/>
  <c r="K193" i="8"/>
  <c r="J193" i="8"/>
  <c r="I193" i="8"/>
  <c r="H193" i="8"/>
  <c r="F193" i="8"/>
  <c r="E193" i="8"/>
  <c r="C193" i="8"/>
  <c r="B193" i="8"/>
  <c r="A193" i="8"/>
  <c r="S192" i="8"/>
  <c r="R192" i="8"/>
  <c r="Q192" i="8"/>
  <c r="P192" i="8"/>
  <c r="O192" i="8"/>
  <c r="N192" i="8"/>
  <c r="M192" i="8"/>
  <c r="L192" i="8"/>
  <c r="K192" i="8"/>
  <c r="J192" i="8"/>
  <c r="I192" i="8"/>
  <c r="H192" i="8"/>
  <c r="F192" i="8"/>
  <c r="E192" i="8"/>
  <c r="C192" i="8"/>
  <c r="B192" i="8"/>
  <c r="A192" i="8"/>
  <c r="S191" i="8"/>
  <c r="R191" i="8"/>
  <c r="Q191" i="8"/>
  <c r="P191" i="8"/>
  <c r="O191" i="8"/>
  <c r="N191" i="8"/>
  <c r="M191" i="8"/>
  <c r="L191" i="8"/>
  <c r="K191" i="8"/>
  <c r="J191" i="8"/>
  <c r="I191" i="8"/>
  <c r="H191" i="8"/>
  <c r="F191" i="8"/>
  <c r="E191" i="8"/>
  <c r="C191" i="8"/>
  <c r="B191" i="8"/>
  <c r="A191" i="8"/>
  <c r="S190" i="8"/>
  <c r="R190" i="8"/>
  <c r="Q190" i="8"/>
  <c r="P190" i="8"/>
  <c r="O190" i="8"/>
  <c r="N190" i="8"/>
  <c r="M190" i="8"/>
  <c r="L190" i="8"/>
  <c r="K190" i="8"/>
  <c r="J190" i="8"/>
  <c r="I190" i="8"/>
  <c r="H190" i="8"/>
  <c r="F190" i="8"/>
  <c r="E190" i="8"/>
  <c r="C190" i="8"/>
  <c r="B190" i="8"/>
  <c r="A190" i="8"/>
  <c r="S189" i="8"/>
  <c r="R189" i="8"/>
  <c r="Q189" i="8"/>
  <c r="P189" i="8"/>
  <c r="O189" i="8"/>
  <c r="N189" i="8"/>
  <c r="M189" i="8"/>
  <c r="L189" i="8"/>
  <c r="K189" i="8"/>
  <c r="J189" i="8"/>
  <c r="I189" i="8"/>
  <c r="H189" i="8"/>
  <c r="F189" i="8"/>
  <c r="E189" i="8"/>
  <c r="C189" i="8"/>
  <c r="B189" i="8"/>
  <c r="A189" i="8"/>
  <c r="S188" i="8"/>
  <c r="R188" i="8"/>
  <c r="Q188" i="8"/>
  <c r="P188" i="8"/>
  <c r="O188" i="8"/>
  <c r="N188" i="8"/>
  <c r="M188" i="8"/>
  <c r="L188" i="8"/>
  <c r="K188" i="8"/>
  <c r="J188" i="8"/>
  <c r="I188" i="8"/>
  <c r="H188" i="8"/>
  <c r="F188" i="8"/>
  <c r="E188" i="8"/>
  <c r="C188" i="8"/>
  <c r="B188" i="8"/>
  <c r="A188" i="8"/>
  <c r="S187" i="8"/>
  <c r="R187" i="8"/>
  <c r="Q187" i="8"/>
  <c r="P187" i="8"/>
  <c r="O187" i="8"/>
  <c r="N187" i="8"/>
  <c r="M187" i="8"/>
  <c r="L187" i="8"/>
  <c r="K187" i="8"/>
  <c r="J187" i="8"/>
  <c r="I187" i="8"/>
  <c r="H187" i="8"/>
  <c r="F187" i="8"/>
  <c r="E187" i="8"/>
  <c r="C187" i="8"/>
  <c r="B187" i="8"/>
  <c r="A187" i="8"/>
  <c r="S186" i="8"/>
  <c r="R186" i="8"/>
  <c r="Q186" i="8"/>
  <c r="P186" i="8"/>
  <c r="O186" i="8"/>
  <c r="N186" i="8"/>
  <c r="M186" i="8"/>
  <c r="L186" i="8"/>
  <c r="K186" i="8"/>
  <c r="J186" i="8"/>
  <c r="I186" i="8"/>
  <c r="H186" i="8"/>
  <c r="F186" i="8"/>
  <c r="E186" i="8"/>
  <c r="C186" i="8"/>
  <c r="B186" i="8"/>
  <c r="A186" i="8"/>
  <c r="S185" i="8"/>
  <c r="R185" i="8"/>
  <c r="Q185" i="8"/>
  <c r="P185" i="8"/>
  <c r="O185" i="8"/>
  <c r="N185" i="8"/>
  <c r="M185" i="8"/>
  <c r="L185" i="8"/>
  <c r="K185" i="8"/>
  <c r="J185" i="8"/>
  <c r="I185" i="8"/>
  <c r="H185" i="8"/>
  <c r="F185" i="8"/>
  <c r="E185" i="8"/>
  <c r="C185" i="8"/>
  <c r="B185" i="8"/>
  <c r="A185" i="8"/>
  <c r="S184" i="8"/>
  <c r="R184" i="8"/>
  <c r="Q184" i="8"/>
  <c r="P184" i="8"/>
  <c r="O184" i="8"/>
  <c r="N184" i="8"/>
  <c r="M184" i="8"/>
  <c r="L184" i="8"/>
  <c r="K184" i="8"/>
  <c r="J184" i="8"/>
  <c r="I184" i="8"/>
  <c r="H184" i="8"/>
  <c r="F184" i="8"/>
  <c r="E184" i="8"/>
  <c r="C184" i="8"/>
  <c r="B184" i="8"/>
  <c r="A184" i="8"/>
  <c r="S183" i="8"/>
  <c r="R183" i="8"/>
  <c r="Q183" i="8"/>
  <c r="P183" i="8"/>
  <c r="O183" i="8"/>
  <c r="N183" i="8"/>
  <c r="M183" i="8"/>
  <c r="L183" i="8"/>
  <c r="K183" i="8"/>
  <c r="J183" i="8"/>
  <c r="I183" i="8"/>
  <c r="H183" i="8"/>
  <c r="F183" i="8"/>
  <c r="E183" i="8"/>
  <c r="C183" i="8"/>
  <c r="B183" i="8"/>
  <c r="A183" i="8"/>
  <c r="S182" i="8"/>
  <c r="R182" i="8"/>
  <c r="Q182" i="8"/>
  <c r="P182" i="8"/>
  <c r="O182" i="8"/>
  <c r="N182" i="8"/>
  <c r="M182" i="8"/>
  <c r="L182" i="8"/>
  <c r="K182" i="8"/>
  <c r="J182" i="8"/>
  <c r="I182" i="8"/>
  <c r="H182" i="8"/>
  <c r="F182" i="8"/>
  <c r="E182" i="8"/>
  <c r="C182" i="8"/>
  <c r="B182" i="8"/>
  <c r="A182" i="8"/>
  <c r="S181" i="8"/>
  <c r="R181" i="8"/>
  <c r="Q181" i="8"/>
  <c r="P181" i="8"/>
  <c r="O181" i="8"/>
  <c r="N181" i="8"/>
  <c r="M181" i="8"/>
  <c r="L181" i="8"/>
  <c r="K181" i="8"/>
  <c r="J181" i="8"/>
  <c r="I181" i="8"/>
  <c r="H181" i="8"/>
  <c r="F181" i="8"/>
  <c r="E181" i="8"/>
  <c r="C181" i="8"/>
  <c r="B181" i="8"/>
  <c r="A181" i="8"/>
  <c r="S180" i="8"/>
  <c r="R180" i="8"/>
  <c r="Q180" i="8"/>
  <c r="P180" i="8"/>
  <c r="O180" i="8"/>
  <c r="N180" i="8"/>
  <c r="M180" i="8"/>
  <c r="L180" i="8"/>
  <c r="K180" i="8"/>
  <c r="J180" i="8"/>
  <c r="I180" i="8"/>
  <c r="H180" i="8"/>
  <c r="F180" i="8"/>
  <c r="E180" i="8"/>
  <c r="C180" i="8"/>
  <c r="B180" i="8"/>
  <c r="A180" i="8"/>
  <c r="S179" i="8"/>
  <c r="R179" i="8"/>
  <c r="Q179" i="8"/>
  <c r="P179" i="8"/>
  <c r="O179" i="8"/>
  <c r="N179" i="8"/>
  <c r="M179" i="8"/>
  <c r="L179" i="8"/>
  <c r="K179" i="8"/>
  <c r="J179" i="8"/>
  <c r="I179" i="8"/>
  <c r="H179" i="8"/>
  <c r="F179" i="8"/>
  <c r="E179" i="8"/>
  <c r="C179" i="8"/>
  <c r="B179" i="8"/>
  <c r="A179" i="8"/>
  <c r="S178" i="8"/>
  <c r="R178" i="8"/>
  <c r="Q178" i="8"/>
  <c r="P178" i="8"/>
  <c r="O178" i="8"/>
  <c r="N178" i="8"/>
  <c r="M178" i="8"/>
  <c r="L178" i="8"/>
  <c r="K178" i="8"/>
  <c r="J178" i="8"/>
  <c r="I178" i="8"/>
  <c r="H178" i="8"/>
  <c r="F178" i="8"/>
  <c r="E178" i="8"/>
  <c r="C178" i="8"/>
  <c r="B178" i="8"/>
  <c r="A178" i="8"/>
  <c r="S177" i="8"/>
  <c r="R177" i="8"/>
  <c r="Q177" i="8"/>
  <c r="P177" i="8"/>
  <c r="O177" i="8"/>
  <c r="N177" i="8"/>
  <c r="M177" i="8"/>
  <c r="L177" i="8"/>
  <c r="K177" i="8"/>
  <c r="J177" i="8"/>
  <c r="I177" i="8"/>
  <c r="H177" i="8"/>
  <c r="F177" i="8"/>
  <c r="E177" i="8"/>
  <c r="C177" i="8"/>
  <c r="B177" i="8"/>
  <c r="A177" i="8"/>
  <c r="S176" i="8"/>
  <c r="R176" i="8"/>
  <c r="Q176" i="8"/>
  <c r="P176" i="8"/>
  <c r="O176" i="8"/>
  <c r="N176" i="8"/>
  <c r="M176" i="8"/>
  <c r="L176" i="8"/>
  <c r="K176" i="8"/>
  <c r="J176" i="8"/>
  <c r="I176" i="8"/>
  <c r="H176" i="8"/>
  <c r="F176" i="8"/>
  <c r="E176" i="8"/>
  <c r="C176" i="8"/>
  <c r="B176" i="8"/>
  <c r="A176" i="8"/>
  <c r="S175" i="8"/>
  <c r="R175" i="8"/>
  <c r="Q175" i="8"/>
  <c r="P175" i="8"/>
  <c r="O175" i="8"/>
  <c r="N175" i="8"/>
  <c r="M175" i="8"/>
  <c r="L175" i="8"/>
  <c r="K175" i="8"/>
  <c r="J175" i="8"/>
  <c r="I175" i="8"/>
  <c r="H175" i="8"/>
  <c r="F175" i="8"/>
  <c r="E175" i="8"/>
  <c r="C175" i="8"/>
  <c r="B175" i="8"/>
  <c r="A175" i="8"/>
  <c r="S174" i="8"/>
  <c r="R174" i="8"/>
  <c r="Q174" i="8"/>
  <c r="P174" i="8"/>
  <c r="O174" i="8"/>
  <c r="N174" i="8"/>
  <c r="M174" i="8"/>
  <c r="L174" i="8"/>
  <c r="K174" i="8"/>
  <c r="J174" i="8"/>
  <c r="I174" i="8"/>
  <c r="H174" i="8"/>
  <c r="F174" i="8"/>
  <c r="E174" i="8"/>
  <c r="C174" i="8"/>
  <c r="B174" i="8"/>
  <c r="A174" i="8"/>
  <c r="S173" i="8"/>
  <c r="R173" i="8"/>
  <c r="Q173" i="8"/>
  <c r="P173" i="8"/>
  <c r="O173" i="8"/>
  <c r="N173" i="8"/>
  <c r="M173" i="8"/>
  <c r="L173" i="8"/>
  <c r="K173" i="8"/>
  <c r="J173" i="8"/>
  <c r="I173" i="8"/>
  <c r="H173" i="8"/>
  <c r="F173" i="8"/>
  <c r="E173" i="8"/>
  <c r="C173" i="8"/>
  <c r="B173" i="8"/>
  <c r="A173" i="8"/>
  <c r="S172" i="8"/>
  <c r="R172" i="8"/>
  <c r="Q172" i="8"/>
  <c r="P172" i="8"/>
  <c r="O172" i="8"/>
  <c r="N172" i="8"/>
  <c r="M172" i="8"/>
  <c r="L172" i="8"/>
  <c r="K172" i="8"/>
  <c r="J172" i="8"/>
  <c r="I172" i="8"/>
  <c r="H172" i="8"/>
  <c r="F172" i="8"/>
  <c r="E172" i="8"/>
  <c r="C172" i="8"/>
  <c r="B172" i="8"/>
  <c r="A172" i="8"/>
  <c r="S171" i="8"/>
  <c r="R171" i="8"/>
  <c r="Q171" i="8"/>
  <c r="P171" i="8"/>
  <c r="O171" i="8"/>
  <c r="N171" i="8"/>
  <c r="M171" i="8"/>
  <c r="L171" i="8"/>
  <c r="K171" i="8"/>
  <c r="J171" i="8"/>
  <c r="I171" i="8"/>
  <c r="H171" i="8"/>
  <c r="F171" i="8"/>
  <c r="E171" i="8"/>
  <c r="C171" i="8"/>
  <c r="B171" i="8"/>
  <c r="A171" i="8"/>
  <c r="S170" i="8"/>
  <c r="R170" i="8"/>
  <c r="Q170" i="8"/>
  <c r="P170" i="8"/>
  <c r="O170" i="8"/>
  <c r="N170" i="8"/>
  <c r="M170" i="8"/>
  <c r="L170" i="8"/>
  <c r="K170" i="8"/>
  <c r="J170" i="8"/>
  <c r="I170" i="8"/>
  <c r="H170" i="8"/>
  <c r="F170" i="8"/>
  <c r="E170" i="8"/>
  <c r="C170" i="8"/>
  <c r="B170" i="8"/>
  <c r="A170" i="8"/>
  <c r="S169" i="8"/>
  <c r="R169" i="8"/>
  <c r="Q169" i="8"/>
  <c r="P169" i="8"/>
  <c r="O169" i="8"/>
  <c r="N169" i="8"/>
  <c r="M169" i="8"/>
  <c r="L169" i="8"/>
  <c r="K169" i="8"/>
  <c r="J169" i="8"/>
  <c r="I169" i="8"/>
  <c r="H169" i="8"/>
  <c r="F169" i="8"/>
  <c r="E169" i="8"/>
  <c r="C169" i="8"/>
  <c r="B169" i="8"/>
  <c r="A169" i="8"/>
  <c r="S168" i="8"/>
  <c r="R168" i="8"/>
  <c r="Q168" i="8"/>
  <c r="P168" i="8"/>
  <c r="O168" i="8"/>
  <c r="N168" i="8"/>
  <c r="M168" i="8"/>
  <c r="L168" i="8"/>
  <c r="K168" i="8"/>
  <c r="J168" i="8"/>
  <c r="I168" i="8"/>
  <c r="H168" i="8"/>
  <c r="F168" i="8"/>
  <c r="E168" i="8"/>
  <c r="C168" i="8"/>
  <c r="B168" i="8"/>
  <c r="A168" i="8"/>
  <c r="S167" i="8"/>
  <c r="R167" i="8"/>
  <c r="Q167" i="8"/>
  <c r="P167" i="8"/>
  <c r="O167" i="8"/>
  <c r="N167" i="8"/>
  <c r="M167" i="8"/>
  <c r="L167" i="8"/>
  <c r="K167" i="8"/>
  <c r="J167" i="8"/>
  <c r="I167" i="8"/>
  <c r="H167" i="8"/>
  <c r="F167" i="8"/>
  <c r="E167" i="8"/>
  <c r="C167" i="8"/>
  <c r="B167" i="8"/>
  <c r="A167" i="8"/>
  <c r="S166" i="8"/>
  <c r="R166" i="8"/>
  <c r="Q166" i="8"/>
  <c r="P166" i="8"/>
  <c r="O166" i="8"/>
  <c r="N166" i="8"/>
  <c r="M166" i="8"/>
  <c r="L166" i="8"/>
  <c r="K166" i="8"/>
  <c r="J166" i="8"/>
  <c r="I166" i="8"/>
  <c r="H166" i="8"/>
  <c r="F166" i="8"/>
  <c r="E166" i="8"/>
  <c r="C166" i="8"/>
  <c r="B166" i="8"/>
  <c r="A166" i="8"/>
  <c r="S165" i="8"/>
  <c r="R165" i="8"/>
  <c r="Q165" i="8"/>
  <c r="P165" i="8"/>
  <c r="O165" i="8"/>
  <c r="N165" i="8"/>
  <c r="M165" i="8"/>
  <c r="L165" i="8"/>
  <c r="K165" i="8"/>
  <c r="J165" i="8"/>
  <c r="I165" i="8"/>
  <c r="H165" i="8"/>
  <c r="F165" i="8"/>
  <c r="E165" i="8"/>
  <c r="C165" i="8"/>
  <c r="B165" i="8"/>
  <c r="A165" i="8"/>
  <c r="S164" i="8"/>
  <c r="R164" i="8"/>
  <c r="Q164" i="8"/>
  <c r="P164" i="8"/>
  <c r="O164" i="8"/>
  <c r="N164" i="8"/>
  <c r="M164" i="8"/>
  <c r="L164" i="8"/>
  <c r="K164" i="8"/>
  <c r="J164" i="8"/>
  <c r="I164" i="8"/>
  <c r="H164" i="8"/>
  <c r="F164" i="8"/>
  <c r="E164" i="8"/>
  <c r="C164" i="8"/>
  <c r="B164" i="8"/>
  <c r="A164" i="8"/>
  <c r="S163" i="8"/>
  <c r="R163" i="8"/>
  <c r="Q163" i="8"/>
  <c r="P163" i="8"/>
  <c r="O163" i="8"/>
  <c r="N163" i="8"/>
  <c r="M163" i="8"/>
  <c r="L163" i="8"/>
  <c r="K163" i="8"/>
  <c r="J163" i="8"/>
  <c r="I163" i="8"/>
  <c r="H163" i="8"/>
  <c r="F163" i="8"/>
  <c r="E163" i="8"/>
  <c r="C163" i="8"/>
  <c r="B163" i="8"/>
  <c r="A163" i="8"/>
  <c r="S162" i="8"/>
  <c r="R162" i="8"/>
  <c r="Q162" i="8"/>
  <c r="P162" i="8"/>
  <c r="O162" i="8"/>
  <c r="N162" i="8"/>
  <c r="M162" i="8"/>
  <c r="L162" i="8"/>
  <c r="K162" i="8"/>
  <c r="J162" i="8"/>
  <c r="I162" i="8"/>
  <c r="H162" i="8"/>
  <c r="F162" i="8"/>
  <c r="E162" i="8"/>
  <c r="C162" i="8"/>
  <c r="B162" i="8"/>
  <c r="A162" i="8"/>
  <c r="S161" i="8"/>
  <c r="R161" i="8"/>
  <c r="Q161" i="8"/>
  <c r="P161" i="8"/>
  <c r="O161" i="8"/>
  <c r="N161" i="8"/>
  <c r="M161" i="8"/>
  <c r="L161" i="8"/>
  <c r="K161" i="8"/>
  <c r="J161" i="8"/>
  <c r="I161" i="8"/>
  <c r="H161" i="8"/>
  <c r="F161" i="8"/>
  <c r="E161" i="8"/>
  <c r="C161" i="8"/>
  <c r="B161" i="8"/>
  <c r="A161" i="8"/>
  <c r="S160" i="8"/>
  <c r="R160" i="8"/>
  <c r="Q160" i="8"/>
  <c r="P160" i="8"/>
  <c r="O160" i="8"/>
  <c r="N160" i="8"/>
  <c r="M160" i="8"/>
  <c r="L160" i="8"/>
  <c r="K160" i="8"/>
  <c r="J160" i="8"/>
  <c r="I160" i="8"/>
  <c r="H160" i="8"/>
  <c r="F160" i="8"/>
  <c r="E160" i="8"/>
  <c r="C160" i="8"/>
  <c r="B160" i="8"/>
  <c r="A160" i="8"/>
  <c r="S159" i="8"/>
  <c r="R159" i="8"/>
  <c r="Q159" i="8"/>
  <c r="P159" i="8"/>
  <c r="O159" i="8"/>
  <c r="N159" i="8"/>
  <c r="M159" i="8"/>
  <c r="L159" i="8"/>
  <c r="K159" i="8"/>
  <c r="J159" i="8"/>
  <c r="I159" i="8"/>
  <c r="H159" i="8"/>
  <c r="F159" i="8"/>
  <c r="E159" i="8"/>
  <c r="C159" i="8"/>
  <c r="B159" i="8"/>
  <c r="A159" i="8"/>
  <c r="S158" i="8"/>
  <c r="R158" i="8"/>
  <c r="Q158" i="8"/>
  <c r="P158" i="8"/>
  <c r="O158" i="8"/>
  <c r="N158" i="8"/>
  <c r="M158" i="8"/>
  <c r="L158" i="8"/>
  <c r="K158" i="8"/>
  <c r="J158" i="8"/>
  <c r="I158" i="8"/>
  <c r="H158" i="8"/>
  <c r="F158" i="8"/>
  <c r="E158" i="8"/>
  <c r="C158" i="8"/>
  <c r="B158" i="8"/>
  <c r="A158" i="8"/>
  <c r="S157" i="8"/>
  <c r="R157" i="8"/>
  <c r="Q157" i="8"/>
  <c r="P157" i="8"/>
  <c r="O157" i="8"/>
  <c r="N157" i="8"/>
  <c r="M157" i="8"/>
  <c r="L157" i="8"/>
  <c r="K157" i="8"/>
  <c r="J157" i="8"/>
  <c r="I157" i="8"/>
  <c r="H157" i="8"/>
  <c r="F157" i="8"/>
  <c r="E157" i="8"/>
  <c r="C157" i="8"/>
  <c r="B157" i="8"/>
  <c r="A157" i="8"/>
  <c r="S156" i="8"/>
  <c r="R156" i="8"/>
  <c r="Q156" i="8"/>
  <c r="P156" i="8"/>
  <c r="O156" i="8"/>
  <c r="N156" i="8"/>
  <c r="M156" i="8"/>
  <c r="L156" i="8"/>
  <c r="K156" i="8"/>
  <c r="J156" i="8"/>
  <c r="I156" i="8"/>
  <c r="H156" i="8"/>
  <c r="F156" i="8"/>
  <c r="E156" i="8"/>
  <c r="C156" i="8"/>
  <c r="B156" i="8"/>
  <c r="A156" i="8"/>
  <c r="S155" i="8"/>
  <c r="R155" i="8"/>
  <c r="Q155" i="8"/>
  <c r="P155" i="8"/>
  <c r="O155" i="8"/>
  <c r="N155" i="8"/>
  <c r="M155" i="8"/>
  <c r="L155" i="8"/>
  <c r="K155" i="8"/>
  <c r="J155" i="8"/>
  <c r="I155" i="8"/>
  <c r="H155" i="8"/>
  <c r="F155" i="8"/>
  <c r="E155" i="8"/>
  <c r="C155" i="8"/>
  <c r="B155" i="8"/>
  <c r="A155" i="8"/>
  <c r="S154" i="8"/>
  <c r="R154" i="8"/>
  <c r="Q154" i="8"/>
  <c r="P154" i="8"/>
  <c r="O154" i="8"/>
  <c r="N154" i="8"/>
  <c r="M154" i="8"/>
  <c r="L154" i="8"/>
  <c r="K154" i="8"/>
  <c r="J154" i="8"/>
  <c r="I154" i="8"/>
  <c r="H154" i="8"/>
  <c r="F154" i="8"/>
  <c r="E154" i="8"/>
  <c r="C154" i="8"/>
  <c r="B154" i="8"/>
  <c r="A154" i="8"/>
  <c r="S153" i="8"/>
  <c r="R153" i="8"/>
  <c r="Q153" i="8"/>
  <c r="P153" i="8"/>
  <c r="O153" i="8"/>
  <c r="N153" i="8"/>
  <c r="M153" i="8"/>
  <c r="L153" i="8"/>
  <c r="K153" i="8"/>
  <c r="J153" i="8"/>
  <c r="I153" i="8"/>
  <c r="H153" i="8"/>
  <c r="F153" i="8"/>
  <c r="E153" i="8"/>
  <c r="C153" i="8"/>
  <c r="B153" i="8"/>
  <c r="A153" i="8"/>
  <c r="S152" i="8"/>
  <c r="R152" i="8"/>
  <c r="Q152" i="8"/>
  <c r="P152" i="8"/>
  <c r="O152" i="8"/>
  <c r="N152" i="8"/>
  <c r="M152" i="8"/>
  <c r="L152" i="8"/>
  <c r="K152" i="8"/>
  <c r="J152" i="8"/>
  <c r="I152" i="8"/>
  <c r="H152" i="8"/>
  <c r="F152" i="8"/>
  <c r="E152" i="8"/>
  <c r="C152" i="8"/>
  <c r="B152" i="8"/>
  <c r="A152" i="8"/>
  <c r="S151" i="8"/>
  <c r="R151" i="8"/>
  <c r="Q151" i="8"/>
  <c r="P151" i="8"/>
  <c r="O151" i="8"/>
  <c r="N151" i="8"/>
  <c r="M151" i="8"/>
  <c r="L151" i="8"/>
  <c r="K151" i="8"/>
  <c r="J151" i="8"/>
  <c r="I151" i="8"/>
  <c r="H151" i="8"/>
  <c r="F151" i="8"/>
  <c r="E151" i="8"/>
  <c r="C151" i="8"/>
  <c r="B151" i="8"/>
  <c r="A151" i="8"/>
  <c r="S150" i="8"/>
  <c r="R150" i="8"/>
  <c r="Q150" i="8"/>
  <c r="P150" i="8"/>
  <c r="O150" i="8"/>
  <c r="N150" i="8"/>
  <c r="M150" i="8"/>
  <c r="L150" i="8"/>
  <c r="K150" i="8"/>
  <c r="J150" i="8"/>
  <c r="I150" i="8"/>
  <c r="H150" i="8"/>
  <c r="F150" i="8"/>
  <c r="E150" i="8"/>
  <c r="C150" i="8"/>
  <c r="B150" i="8"/>
  <c r="A150" i="8"/>
  <c r="S149" i="8"/>
  <c r="R149" i="8"/>
  <c r="Q149" i="8"/>
  <c r="P149" i="8"/>
  <c r="O149" i="8"/>
  <c r="N149" i="8"/>
  <c r="M149" i="8"/>
  <c r="L149" i="8"/>
  <c r="K149" i="8"/>
  <c r="J149" i="8"/>
  <c r="I149" i="8"/>
  <c r="H149" i="8"/>
  <c r="F149" i="8"/>
  <c r="E149" i="8"/>
  <c r="C149" i="8"/>
  <c r="B149" i="8"/>
  <c r="A149" i="8"/>
  <c r="S148" i="8"/>
  <c r="R148" i="8"/>
  <c r="Q148" i="8"/>
  <c r="P148" i="8"/>
  <c r="O148" i="8"/>
  <c r="N148" i="8"/>
  <c r="M148" i="8"/>
  <c r="L148" i="8"/>
  <c r="K148" i="8"/>
  <c r="J148" i="8"/>
  <c r="I148" i="8"/>
  <c r="H148" i="8"/>
  <c r="F148" i="8"/>
  <c r="E148" i="8"/>
  <c r="C148" i="8"/>
  <c r="B148" i="8"/>
  <c r="A148" i="8"/>
  <c r="S147" i="8"/>
  <c r="R147" i="8"/>
  <c r="Q147" i="8"/>
  <c r="P147" i="8"/>
  <c r="O147" i="8"/>
  <c r="N147" i="8"/>
  <c r="M147" i="8"/>
  <c r="L147" i="8"/>
  <c r="K147" i="8"/>
  <c r="J147" i="8"/>
  <c r="I147" i="8"/>
  <c r="H147" i="8"/>
  <c r="F147" i="8"/>
  <c r="E147" i="8"/>
  <c r="C147" i="8"/>
  <c r="B147" i="8"/>
  <c r="A147" i="8"/>
  <c r="S146" i="8"/>
  <c r="R146" i="8"/>
  <c r="Q146" i="8"/>
  <c r="P146" i="8"/>
  <c r="O146" i="8"/>
  <c r="N146" i="8"/>
  <c r="M146" i="8"/>
  <c r="L146" i="8"/>
  <c r="K146" i="8"/>
  <c r="J146" i="8"/>
  <c r="I146" i="8"/>
  <c r="H146" i="8"/>
  <c r="F146" i="8"/>
  <c r="E146" i="8"/>
  <c r="C146" i="8"/>
  <c r="B146" i="8"/>
  <c r="A146" i="8"/>
  <c r="S145" i="8"/>
  <c r="R145" i="8"/>
  <c r="Q145" i="8"/>
  <c r="P145" i="8"/>
  <c r="O145" i="8"/>
  <c r="N145" i="8"/>
  <c r="M145" i="8"/>
  <c r="L145" i="8"/>
  <c r="K145" i="8"/>
  <c r="J145" i="8"/>
  <c r="I145" i="8"/>
  <c r="H145" i="8"/>
  <c r="F145" i="8"/>
  <c r="E145" i="8"/>
  <c r="C145" i="8"/>
  <c r="B145" i="8"/>
  <c r="A145" i="8"/>
  <c r="S144" i="8"/>
  <c r="R144" i="8"/>
  <c r="Q144" i="8"/>
  <c r="P144" i="8"/>
  <c r="O144" i="8"/>
  <c r="N144" i="8"/>
  <c r="M144" i="8"/>
  <c r="L144" i="8"/>
  <c r="K144" i="8"/>
  <c r="J144" i="8"/>
  <c r="I144" i="8"/>
  <c r="H144" i="8"/>
  <c r="F144" i="8"/>
  <c r="E144" i="8"/>
  <c r="C144" i="8"/>
  <c r="B144" i="8"/>
  <c r="A144" i="8"/>
  <c r="S143" i="8"/>
  <c r="R143" i="8"/>
  <c r="Q143" i="8"/>
  <c r="P143" i="8"/>
  <c r="O143" i="8"/>
  <c r="N143" i="8"/>
  <c r="M143" i="8"/>
  <c r="L143" i="8"/>
  <c r="K143" i="8"/>
  <c r="J143" i="8"/>
  <c r="I143" i="8"/>
  <c r="H143" i="8"/>
  <c r="F143" i="8"/>
  <c r="E143" i="8"/>
  <c r="C143" i="8"/>
  <c r="B143" i="8"/>
  <c r="A143" i="8"/>
  <c r="S142" i="8"/>
  <c r="R142" i="8"/>
  <c r="Q142" i="8"/>
  <c r="P142" i="8"/>
  <c r="O142" i="8"/>
  <c r="N142" i="8"/>
  <c r="M142" i="8"/>
  <c r="L142" i="8"/>
  <c r="K142" i="8"/>
  <c r="J142" i="8"/>
  <c r="I142" i="8"/>
  <c r="H142" i="8"/>
  <c r="F142" i="8"/>
  <c r="E142" i="8"/>
  <c r="C142" i="8"/>
  <c r="B142" i="8"/>
  <c r="A142" i="8"/>
  <c r="S141" i="8"/>
  <c r="R141" i="8"/>
  <c r="Q141" i="8"/>
  <c r="P141" i="8"/>
  <c r="O141" i="8"/>
  <c r="N141" i="8"/>
  <c r="M141" i="8"/>
  <c r="L141" i="8"/>
  <c r="K141" i="8"/>
  <c r="J141" i="8"/>
  <c r="I141" i="8"/>
  <c r="H141" i="8"/>
  <c r="F141" i="8"/>
  <c r="E141" i="8"/>
  <c r="C141" i="8"/>
  <c r="B141" i="8"/>
  <c r="A141" i="8"/>
  <c r="S140" i="8"/>
  <c r="R140" i="8"/>
  <c r="Q140" i="8"/>
  <c r="P140" i="8"/>
  <c r="O140" i="8"/>
  <c r="N140" i="8"/>
  <c r="M140" i="8"/>
  <c r="L140" i="8"/>
  <c r="K140" i="8"/>
  <c r="J140" i="8"/>
  <c r="I140" i="8"/>
  <c r="H140" i="8"/>
  <c r="F140" i="8"/>
  <c r="E140" i="8"/>
  <c r="C140" i="8"/>
  <c r="B140" i="8"/>
  <c r="A140" i="8"/>
  <c r="S139" i="8"/>
  <c r="R139" i="8"/>
  <c r="Q139" i="8"/>
  <c r="P139" i="8"/>
  <c r="O139" i="8"/>
  <c r="N139" i="8"/>
  <c r="M139" i="8"/>
  <c r="L139" i="8"/>
  <c r="K139" i="8"/>
  <c r="J139" i="8"/>
  <c r="I139" i="8"/>
  <c r="H139" i="8"/>
  <c r="F139" i="8"/>
  <c r="E139" i="8"/>
  <c r="C139" i="8"/>
  <c r="B139" i="8"/>
  <c r="A139" i="8"/>
  <c r="S138" i="8"/>
  <c r="R138" i="8"/>
  <c r="Q138" i="8"/>
  <c r="P138" i="8"/>
  <c r="O138" i="8"/>
  <c r="N138" i="8"/>
  <c r="M138" i="8"/>
  <c r="L138" i="8"/>
  <c r="K138" i="8"/>
  <c r="J138" i="8"/>
  <c r="I138" i="8"/>
  <c r="H138" i="8"/>
  <c r="F138" i="8"/>
  <c r="E138" i="8"/>
  <c r="C138" i="8"/>
  <c r="B138" i="8"/>
  <c r="A138" i="8"/>
  <c r="S137" i="8"/>
  <c r="R137" i="8"/>
  <c r="Q137" i="8"/>
  <c r="P137" i="8"/>
  <c r="O137" i="8"/>
  <c r="N137" i="8"/>
  <c r="M137" i="8"/>
  <c r="L137" i="8"/>
  <c r="K137" i="8"/>
  <c r="J137" i="8"/>
  <c r="I137" i="8"/>
  <c r="H137" i="8"/>
  <c r="G137" i="8"/>
  <c r="F137" i="8"/>
  <c r="E137" i="8"/>
  <c r="C137" i="8"/>
  <c r="B137" i="8"/>
  <c r="A137" i="8"/>
  <c r="S136" i="8"/>
  <c r="R136" i="8"/>
  <c r="Q136" i="8"/>
  <c r="P136" i="8"/>
  <c r="O136" i="8"/>
  <c r="N136" i="8"/>
  <c r="M136" i="8"/>
  <c r="L136" i="8"/>
  <c r="K136" i="8"/>
  <c r="J136" i="8"/>
  <c r="I136" i="8"/>
  <c r="H136" i="8"/>
  <c r="G136" i="8"/>
  <c r="F136" i="8"/>
  <c r="E136" i="8"/>
  <c r="C136" i="8"/>
  <c r="B136" i="8"/>
  <c r="A136" i="8"/>
  <c r="S135" i="8"/>
  <c r="R135" i="8"/>
  <c r="Q135" i="8"/>
  <c r="P135" i="8"/>
  <c r="O135" i="8"/>
  <c r="N135" i="8"/>
  <c r="M135" i="8"/>
  <c r="L135" i="8"/>
  <c r="K135" i="8"/>
  <c r="J135" i="8"/>
  <c r="I135" i="8"/>
  <c r="H135" i="8"/>
  <c r="G135" i="8"/>
  <c r="F135" i="8"/>
  <c r="E135" i="8"/>
  <c r="C135" i="8"/>
  <c r="B135" i="8"/>
  <c r="A135" i="8"/>
  <c r="S134" i="8"/>
  <c r="R134" i="8"/>
  <c r="Q134" i="8"/>
  <c r="P134" i="8"/>
  <c r="O134" i="8"/>
  <c r="N134" i="8"/>
  <c r="M134" i="8"/>
  <c r="L134" i="8"/>
  <c r="K134" i="8"/>
  <c r="J134" i="8"/>
  <c r="I134" i="8"/>
  <c r="H134" i="8"/>
  <c r="G134" i="8"/>
  <c r="F134" i="8"/>
  <c r="E134" i="8"/>
  <c r="C134" i="8"/>
  <c r="B134" i="8"/>
  <c r="A134" i="8"/>
  <c r="S133" i="8"/>
  <c r="R133" i="8"/>
  <c r="Q133" i="8"/>
  <c r="P133" i="8"/>
  <c r="O133" i="8"/>
  <c r="N133" i="8"/>
  <c r="M133" i="8"/>
  <c r="L133" i="8"/>
  <c r="K133" i="8"/>
  <c r="J133" i="8"/>
  <c r="I133" i="8"/>
  <c r="H133" i="8"/>
  <c r="G133" i="8"/>
  <c r="F133" i="8"/>
  <c r="E133" i="8"/>
  <c r="C133" i="8"/>
  <c r="B133" i="8"/>
  <c r="A133" i="8"/>
  <c r="S132" i="8"/>
  <c r="R132" i="8"/>
  <c r="Q132" i="8"/>
  <c r="P132" i="8"/>
  <c r="O132" i="8"/>
  <c r="N132" i="8"/>
  <c r="M132" i="8"/>
  <c r="L132" i="8"/>
  <c r="K132" i="8"/>
  <c r="J132" i="8"/>
  <c r="I132" i="8"/>
  <c r="H132" i="8"/>
  <c r="G132" i="8"/>
  <c r="F132" i="8"/>
  <c r="E132" i="8"/>
  <c r="C132" i="8"/>
  <c r="B132" i="8"/>
  <c r="A132" i="8"/>
  <c r="S131" i="8"/>
  <c r="R131" i="8"/>
  <c r="Q131" i="8"/>
  <c r="P131" i="8"/>
  <c r="O131" i="8"/>
  <c r="N131" i="8"/>
  <c r="M131" i="8"/>
  <c r="L131" i="8"/>
  <c r="K131" i="8"/>
  <c r="J131" i="8"/>
  <c r="I131" i="8"/>
  <c r="H131" i="8"/>
  <c r="G131" i="8"/>
  <c r="F131" i="8"/>
  <c r="E131" i="8"/>
  <c r="C131" i="8"/>
  <c r="B131" i="8"/>
  <c r="A131" i="8"/>
  <c r="S130" i="8"/>
  <c r="R130" i="8"/>
  <c r="Q130" i="8"/>
  <c r="P130" i="8"/>
  <c r="O130" i="8"/>
  <c r="N130" i="8"/>
  <c r="M130" i="8"/>
  <c r="L130" i="8"/>
  <c r="K130" i="8"/>
  <c r="J130" i="8"/>
  <c r="I130" i="8"/>
  <c r="H130" i="8"/>
  <c r="G130" i="8"/>
  <c r="F130" i="8"/>
  <c r="E130" i="8"/>
  <c r="C130" i="8"/>
  <c r="B130" i="8"/>
  <c r="A130" i="8"/>
  <c r="S129" i="8"/>
  <c r="R129" i="8"/>
  <c r="Q129" i="8"/>
  <c r="P129" i="8"/>
  <c r="O129" i="8"/>
  <c r="N129" i="8"/>
  <c r="M129" i="8"/>
  <c r="L129" i="8"/>
  <c r="K129" i="8"/>
  <c r="J129" i="8"/>
  <c r="I129" i="8"/>
  <c r="H129" i="8"/>
  <c r="G129" i="8"/>
  <c r="F129" i="8"/>
  <c r="E129" i="8"/>
  <c r="C129" i="8"/>
  <c r="B129" i="8"/>
  <c r="A129" i="8"/>
  <c r="S128" i="8"/>
  <c r="R128" i="8"/>
  <c r="Q128" i="8"/>
  <c r="P128" i="8"/>
  <c r="O128" i="8"/>
  <c r="N128" i="8"/>
  <c r="M128" i="8"/>
  <c r="L128" i="8"/>
  <c r="K128" i="8"/>
  <c r="J128" i="8"/>
  <c r="I128" i="8"/>
  <c r="H128" i="8"/>
  <c r="G128" i="8"/>
  <c r="F128" i="8"/>
  <c r="E128" i="8"/>
  <c r="C128" i="8"/>
  <c r="B128" i="8"/>
  <c r="A128" i="8"/>
  <c r="S127" i="8"/>
  <c r="R127" i="8"/>
  <c r="Q127" i="8"/>
  <c r="P127" i="8"/>
  <c r="O127" i="8"/>
  <c r="N127" i="8"/>
  <c r="M127" i="8"/>
  <c r="L127" i="8"/>
  <c r="K127" i="8"/>
  <c r="J127" i="8"/>
  <c r="I127" i="8"/>
  <c r="H127" i="8"/>
  <c r="G127" i="8"/>
  <c r="F127" i="8"/>
  <c r="E127" i="8"/>
  <c r="C127" i="8"/>
  <c r="B127" i="8"/>
  <c r="A127" i="8"/>
  <c r="S126" i="8"/>
  <c r="R126" i="8"/>
  <c r="Q126" i="8"/>
  <c r="P126" i="8"/>
  <c r="O126" i="8"/>
  <c r="N126" i="8"/>
  <c r="M126" i="8"/>
  <c r="L126" i="8"/>
  <c r="K126" i="8"/>
  <c r="J126" i="8"/>
  <c r="I126" i="8"/>
  <c r="H126" i="8"/>
  <c r="G126" i="8"/>
  <c r="F126" i="8"/>
  <c r="E126" i="8"/>
  <c r="C126" i="8"/>
  <c r="B126" i="8"/>
  <c r="A126" i="8"/>
  <c r="S125" i="8"/>
  <c r="R125" i="8"/>
  <c r="Q125" i="8"/>
  <c r="P125" i="8"/>
  <c r="O125" i="8"/>
  <c r="N125" i="8"/>
  <c r="M125" i="8"/>
  <c r="L125" i="8"/>
  <c r="K125" i="8"/>
  <c r="J125" i="8"/>
  <c r="I125" i="8"/>
  <c r="H125" i="8"/>
  <c r="G125" i="8"/>
  <c r="F125" i="8"/>
  <c r="E125" i="8"/>
  <c r="C125" i="8"/>
  <c r="B125" i="8"/>
  <c r="A125" i="8"/>
  <c r="S124" i="8"/>
  <c r="R124" i="8"/>
  <c r="Q124" i="8"/>
  <c r="P124" i="8"/>
  <c r="O124" i="8"/>
  <c r="N124" i="8"/>
  <c r="M124" i="8"/>
  <c r="L124" i="8"/>
  <c r="K124" i="8"/>
  <c r="J124" i="8"/>
  <c r="I124" i="8"/>
  <c r="H124" i="8"/>
  <c r="G124" i="8"/>
  <c r="F124" i="8"/>
  <c r="E124" i="8"/>
  <c r="C124" i="8"/>
  <c r="B124" i="8"/>
  <c r="A124" i="8"/>
  <c r="S123" i="8"/>
  <c r="R123" i="8"/>
  <c r="Q123" i="8"/>
  <c r="P123" i="8"/>
  <c r="O123" i="8"/>
  <c r="N123" i="8"/>
  <c r="M123" i="8"/>
  <c r="L123" i="8"/>
  <c r="K123" i="8"/>
  <c r="J123" i="8"/>
  <c r="I123" i="8"/>
  <c r="H123" i="8"/>
  <c r="G123" i="8"/>
  <c r="F123" i="8"/>
  <c r="E123" i="8"/>
  <c r="C123" i="8"/>
  <c r="B123" i="8"/>
  <c r="A123" i="8"/>
  <c r="S122" i="8"/>
  <c r="R122" i="8"/>
  <c r="Q122" i="8"/>
  <c r="P122" i="8"/>
  <c r="O122" i="8"/>
  <c r="N122" i="8"/>
  <c r="M122" i="8"/>
  <c r="L122" i="8"/>
  <c r="K122" i="8"/>
  <c r="J122" i="8"/>
  <c r="I122" i="8"/>
  <c r="H122" i="8"/>
  <c r="G122" i="8"/>
  <c r="F122" i="8"/>
  <c r="E122" i="8"/>
  <c r="C122" i="8"/>
  <c r="B122" i="8"/>
  <c r="A122" i="8"/>
  <c r="S121" i="8"/>
  <c r="R121" i="8"/>
  <c r="Q121" i="8"/>
  <c r="P121" i="8"/>
  <c r="O121" i="8"/>
  <c r="N121" i="8"/>
  <c r="M121" i="8"/>
  <c r="L121" i="8"/>
  <c r="K121" i="8"/>
  <c r="J121" i="8"/>
  <c r="I121" i="8"/>
  <c r="H121" i="8"/>
  <c r="G121" i="8"/>
  <c r="F121" i="8"/>
  <c r="E121" i="8"/>
  <c r="C121" i="8"/>
  <c r="B121" i="8"/>
  <c r="A121" i="8"/>
  <c r="S120" i="8"/>
  <c r="R120" i="8"/>
  <c r="Q120" i="8"/>
  <c r="P120" i="8"/>
  <c r="O120" i="8"/>
  <c r="N120" i="8"/>
  <c r="M120" i="8"/>
  <c r="L120" i="8"/>
  <c r="K120" i="8"/>
  <c r="J120" i="8"/>
  <c r="I120" i="8"/>
  <c r="H120" i="8"/>
  <c r="G120" i="8"/>
  <c r="F120" i="8"/>
  <c r="E120" i="8"/>
  <c r="C120" i="8"/>
  <c r="B120" i="8"/>
  <c r="A120" i="8"/>
  <c r="S119" i="8"/>
  <c r="R119" i="8"/>
  <c r="Q119" i="8"/>
  <c r="P119" i="8"/>
  <c r="O119" i="8"/>
  <c r="N119" i="8"/>
  <c r="M119" i="8"/>
  <c r="L119" i="8"/>
  <c r="K119" i="8"/>
  <c r="J119" i="8"/>
  <c r="I119" i="8"/>
  <c r="H119" i="8"/>
  <c r="G119" i="8"/>
  <c r="F119" i="8"/>
  <c r="E119" i="8"/>
  <c r="C119" i="8"/>
  <c r="B119" i="8"/>
  <c r="A119" i="8"/>
  <c r="S118" i="8"/>
  <c r="R118" i="8"/>
  <c r="Q118" i="8"/>
  <c r="P118" i="8"/>
  <c r="O118" i="8"/>
  <c r="N118" i="8"/>
  <c r="M118" i="8"/>
  <c r="L118" i="8"/>
  <c r="K118" i="8"/>
  <c r="J118" i="8"/>
  <c r="I118" i="8"/>
  <c r="H118" i="8"/>
  <c r="G118" i="8"/>
  <c r="F118" i="8"/>
  <c r="E118" i="8"/>
  <c r="C118" i="8"/>
  <c r="B118" i="8"/>
  <c r="A118" i="8"/>
  <c r="S117" i="8"/>
  <c r="R117" i="8"/>
  <c r="Q117" i="8"/>
  <c r="P117" i="8"/>
  <c r="O117" i="8"/>
  <c r="N117" i="8"/>
  <c r="M117" i="8"/>
  <c r="L117" i="8"/>
  <c r="K117" i="8"/>
  <c r="J117" i="8"/>
  <c r="I117" i="8"/>
  <c r="H117" i="8"/>
  <c r="G117" i="8"/>
  <c r="F117" i="8"/>
  <c r="E117" i="8"/>
  <c r="C117" i="8"/>
  <c r="B117" i="8"/>
  <c r="A117" i="8"/>
  <c r="S116" i="8"/>
  <c r="R116" i="8"/>
  <c r="Q116" i="8"/>
  <c r="P116" i="8"/>
  <c r="O116" i="8"/>
  <c r="N116" i="8"/>
  <c r="M116" i="8"/>
  <c r="L116" i="8"/>
  <c r="K116" i="8"/>
  <c r="J116" i="8"/>
  <c r="I116" i="8"/>
  <c r="H116" i="8"/>
  <c r="G116" i="8"/>
  <c r="F116" i="8"/>
  <c r="E116" i="8"/>
  <c r="C116" i="8"/>
  <c r="B116" i="8"/>
  <c r="A116" i="8"/>
  <c r="S115" i="8"/>
  <c r="R115" i="8"/>
  <c r="Q115" i="8"/>
  <c r="P115" i="8"/>
  <c r="O115" i="8"/>
  <c r="N115" i="8"/>
  <c r="M115" i="8"/>
  <c r="L115" i="8"/>
  <c r="K115" i="8"/>
  <c r="J115" i="8"/>
  <c r="I115" i="8"/>
  <c r="H115" i="8"/>
  <c r="G115" i="8"/>
  <c r="F115" i="8"/>
  <c r="E115" i="8"/>
  <c r="C115" i="8"/>
  <c r="B115" i="8"/>
  <c r="A115" i="8"/>
  <c r="S114" i="8"/>
  <c r="R114" i="8"/>
  <c r="Q114" i="8"/>
  <c r="P114" i="8"/>
  <c r="O114" i="8"/>
  <c r="N114" i="8"/>
  <c r="M114" i="8"/>
  <c r="L114" i="8"/>
  <c r="K114" i="8"/>
  <c r="J114" i="8"/>
  <c r="I114" i="8"/>
  <c r="H114" i="8"/>
  <c r="G114" i="8"/>
  <c r="F114" i="8"/>
  <c r="E114" i="8"/>
  <c r="C114" i="8"/>
  <c r="B114" i="8"/>
  <c r="A114" i="8"/>
  <c r="S113" i="8"/>
  <c r="R113" i="8"/>
  <c r="Q113" i="8"/>
  <c r="P113" i="8"/>
  <c r="O113" i="8"/>
  <c r="N113" i="8"/>
  <c r="M113" i="8"/>
  <c r="L113" i="8"/>
  <c r="K113" i="8"/>
  <c r="J113" i="8"/>
  <c r="I113" i="8"/>
  <c r="H113" i="8"/>
  <c r="G113" i="8"/>
  <c r="F113" i="8"/>
  <c r="E113" i="8"/>
  <c r="C113" i="8"/>
  <c r="B113" i="8"/>
  <c r="A113" i="8"/>
  <c r="S112" i="8"/>
  <c r="R112" i="8"/>
  <c r="Q112" i="8"/>
  <c r="P112" i="8"/>
  <c r="O112" i="8"/>
  <c r="N112" i="8"/>
  <c r="M112" i="8"/>
  <c r="L112" i="8"/>
  <c r="K112" i="8"/>
  <c r="J112" i="8"/>
  <c r="I112" i="8"/>
  <c r="H112" i="8"/>
  <c r="G112" i="8"/>
  <c r="F112" i="8"/>
  <c r="E112" i="8"/>
  <c r="C112" i="8"/>
  <c r="B112" i="8"/>
  <c r="A112" i="8"/>
  <c r="S111" i="8"/>
  <c r="R111" i="8"/>
  <c r="Q111" i="8"/>
  <c r="P111" i="8"/>
  <c r="O111" i="8"/>
  <c r="N111" i="8"/>
  <c r="M111" i="8"/>
  <c r="L111" i="8"/>
  <c r="K111" i="8"/>
  <c r="J111" i="8"/>
  <c r="I111" i="8"/>
  <c r="H111" i="8"/>
  <c r="G111" i="8"/>
  <c r="F111" i="8"/>
  <c r="E111" i="8"/>
  <c r="C111" i="8"/>
  <c r="B111" i="8"/>
  <c r="A111" i="8"/>
  <c r="S110" i="8"/>
  <c r="R110" i="8"/>
  <c r="Q110" i="8"/>
  <c r="P110" i="8"/>
  <c r="O110" i="8"/>
  <c r="N110" i="8"/>
  <c r="M110" i="8"/>
  <c r="L110" i="8"/>
  <c r="K110" i="8"/>
  <c r="J110" i="8"/>
  <c r="I110" i="8"/>
  <c r="H110" i="8"/>
  <c r="G110" i="8"/>
  <c r="F110" i="8"/>
  <c r="E110" i="8"/>
  <c r="C110" i="8"/>
  <c r="B110" i="8"/>
  <c r="A110" i="8"/>
  <c r="S109" i="8"/>
  <c r="R109" i="8"/>
  <c r="Q109" i="8"/>
  <c r="P109" i="8"/>
  <c r="O109" i="8"/>
  <c r="N109" i="8"/>
  <c r="M109" i="8"/>
  <c r="L109" i="8"/>
  <c r="K109" i="8"/>
  <c r="J109" i="8"/>
  <c r="I109" i="8"/>
  <c r="H109" i="8"/>
  <c r="G109" i="8"/>
  <c r="F109" i="8"/>
  <c r="E109" i="8"/>
  <c r="C109" i="8"/>
  <c r="B109" i="8"/>
  <c r="A109" i="8"/>
  <c r="S108" i="8"/>
  <c r="R108" i="8"/>
  <c r="Q108" i="8"/>
  <c r="P108" i="8"/>
  <c r="O108" i="8"/>
  <c r="N108" i="8"/>
  <c r="M108" i="8"/>
  <c r="L108" i="8"/>
  <c r="K108" i="8"/>
  <c r="J108" i="8"/>
  <c r="I108" i="8"/>
  <c r="H108" i="8"/>
  <c r="G108" i="8"/>
  <c r="F108" i="8"/>
  <c r="E108" i="8"/>
  <c r="C108" i="8"/>
  <c r="B108" i="8"/>
  <c r="A108" i="8"/>
  <c r="S107" i="8"/>
  <c r="R107" i="8"/>
  <c r="Q107" i="8"/>
  <c r="P107" i="8"/>
  <c r="O107" i="8"/>
  <c r="N107" i="8"/>
  <c r="M107" i="8"/>
  <c r="L107" i="8"/>
  <c r="K107" i="8"/>
  <c r="J107" i="8"/>
  <c r="I107" i="8"/>
  <c r="H107" i="8"/>
  <c r="G107" i="8"/>
  <c r="F107" i="8"/>
  <c r="E107" i="8"/>
  <c r="C107" i="8"/>
  <c r="B107" i="8"/>
  <c r="A107" i="8"/>
  <c r="S106" i="8"/>
  <c r="R106" i="8"/>
  <c r="Q106" i="8"/>
  <c r="P106" i="8"/>
  <c r="O106" i="8"/>
  <c r="N106" i="8"/>
  <c r="M106" i="8"/>
  <c r="L106" i="8"/>
  <c r="K106" i="8"/>
  <c r="J106" i="8"/>
  <c r="I106" i="8"/>
  <c r="H106" i="8"/>
  <c r="G106" i="8"/>
  <c r="F106" i="8"/>
  <c r="E106" i="8"/>
  <c r="C106" i="8"/>
  <c r="B106" i="8"/>
  <c r="A106" i="8"/>
  <c r="S105" i="8"/>
  <c r="R105" i="8"/>
  <c r="Q105" i="8"/>
  <c r="P105" i="8"/>
  <c r="O105" i="8"/>
  <c r="N105" i="8"/>
  <c r="M105" i="8"/>
  <c r="L105" i="8"/>
  <c r="K105" i="8"/>
  <c r="J105" i="8"/>
  <c r="I105" i="8"/>
  <c r="H105" i="8"/>
  <c r="G105" i="8"/>
  <c r="F105" i="8"/>
  <c r="E105" i="8"/>
  <c r="C105" i="8"/>
  <c r="B105" i="8"/>
  <c r="A105" i="8"/>
  <c r="S104" i="8"/>
  <c r="R104" i="8"/>
  <c r="Q104" i="8"/>
  <c r="P104" i="8"/>
  <c r="O104" i="8"/>
  <c r="N104" i="8"/>
  <c r="M104" i="8"/>
  <c r="L104" i="8"/>
  <c r="K104" i="8"/>
  <c r="J104" i="8"/>
  <c r="I104" i="8"/>
  <c r="H104" i="8"/>
  <c r="G104" i="8"/>
  <c r="F104" i="8"/>
  <c r="E104" i="8"/>
  <c r="C104" i="8"/>
  <c r="B104" i="8"/>
  <c r="A104" i="8"/>
  <c r="S103" i="8"/>
  <c r="R103" i="8"/>
  <c r="Q103" i="8"/>
  <c r="P103" i="8"/>
  <c r="O103" i="8"/>
  <c r="N103" i="8"/>
  <c r="M103" i="8"/>
  <c r="L103" i="8"/>
  <c r="K103" i="8"/>
  <c r="J103" i="8"/>
  <c r="I103" i="8"/>
  <c r="H103" i="8"/>
  <c r="G103" i="8"/>
  <c r="F103" i="8"/>
  <c r="E103" i="8"/>
  <c r="C103" i="8"/>
  <c r="B103" i="8"/>
  <c r="A103" i="8"/>
  <c r="S102" i="8"/>
  <c r="R102" i="8"/>
  <c r="Q102" i="8"/>
  <c r="P102" i="8"/>
  <c r="O102" i="8"/>
  <c r="N102" i="8"/>
  <c r="M102" i="8"/>
  <c r="L102" i="8"/>
  <c r="K102" i="8"/>
  <c r="J102" i="8"/>
  <c r="I102" i="8"/>
  <c r="H102" i="8"/>
  <c r="G102" i="8"/>
  <c r="F102" i="8"/>
  <c r="E102" i="8"/>
  <c r="C102" i="8"/>
  <c r="B102" i="8"/>
  <c r="A102" i="8"/>
  <c r="S101" i="8"/>
  <c r="R101" i="8"/>
  <c r="Q101" i="8"/>
  <c r="P101" i="8"/>
  <c r="O101" i="8"/>
  <c r="N101" i="8"/>
  <c r="M101" i="8"/>
  <c r="L101" i="8"/>
  <c r="K101" i="8"/>
  <c r="J101" i="8"/>
  <c r="I101" i="8"/>
  <c r="H101" i="8"/>
  <c r="G101" i="8"/>
  <c r="F101" i="8"/>
  <c r="E101" i="8"/>
  <c r="C101" i="8"/>
  <c r="B101" i="8"/>
  <c r="A101" i="8"/>
  <c r="S100" i="8"/>
  <c r="R100" i="8"/>
  <c r="Q100" i="8"/>
  <c r="P100" i="8"/>
  <c r="O100" i="8"/>
  <c r="N100" i="8"/>
  <c r="M100" i="8"/>
  <c r="L100" i="8"/>
  <c r="K100" i="8"/>
  <c r="J100" i="8"/>
  <c r="I100" i="8"/>
  <c r="H100" i="8"/>
  <c r="G100" i="8"/>
  <c r="F100" i="8"/>
  <c r="E100" i="8"/>
  <c r="C100" i="8"/>
  <c r="B100" i="8"/>
  <c r="A100" i="8"/>
  <c r="S99" i="8"/>
  <c r="R99" i="8"/>
  <c r="Q99" i="8"/>
  <c r="P99" i="8"/>
  <c r="O99" i="8"/>
  <c r="N99" i="8"/>
  <c r="M99" i="8"/>
  <c r="L99" i="8"/>
  <c r="K99" i="8"/>
  <c r="J99" i="8"/>
  <c r="I99" i="8"/>
  <c r="H99" i="8"/>
  <c r="G99" i="8"/>
  <c r="F99" i="8"/>
  <c r="E99" i="8"/>
  <c r="C99" i="8"/>
  <c r="B99" i="8"/>
  <c r="A99" i="8"/>
  <c r="S98" i="8"/>
  <c r="R98" i="8"/>
  <c r="Q98" i="8"/>
  <c r="P98" i="8"/>
  <c r="O98" i="8"/>
  <c r="N98" i="8"/>
  <c r="M98" i="8"/>
  <c r="L98" i="8"/>
  <c r="K98" i="8"/>
  <c r="J98" i="8"/>
  <c r="I98" i="8"/>
  <c r="H98" i="8"/>
  <c r="G98" i="8"/>
  <c r="F98" i="8"/>
  <c r="E98" i="8"/>
  <c r="C98" i="8"/>
  <c r="B98" i="8"/>
  <c r="A98" i="8"/>
  <c r="S97" i="8"/>
  <c r="R97" i="8"/>
  <c r="Q97" i="8"/>
  <c r="P97" i="8"/>
  <c r="O97" i="8"/>
  <c r="N97" i="8"/>
  <c r="M97" i="8"/>
  <c r="L97" i="8"/>
  <c r="K97" i="8"/>
  <c r="J97" i="8"/>
  <c r="I97" i="8"/>
  <c r="H97" i="8"/>
  <c r="G97" i="8"/>
  <c r="F97" i="8"/>
  <c r="E97" i="8"/>
  <c r="C97" i="8"/>
  <c r="B97" i="8"/>
  <c r="A97" i="8"/>
  <c r="S96" i="8"/>
  <c r="R96" i="8"/>
  <c r="Q96" i="8"/>
  <c r="P96" i="8"/>
  <c r="O96" i="8"/>
  <c r="N96" i="8"/>
  <c r="M96" i="8"/>
  <c r="L96" i="8"/>
  <c r="K96" i="8"/>
  <c r="J96" i="8"/>
  <c r="I96" i="8"/>
  <c r="H96" i="8"/>
  <c r="G96" i="8"/>
  <c r="F96" i="8"/>
  <c r="E96" i="8"/>
  <c r="C96" i="8"/>
  <c r="B96" i="8"/>
  <c r="A96" i="8"/>
  <c r="S95" i="8"/>
  <c r="R95" i="8"/>
  <c r="Q95" i="8"/>
  <c r="P95" i="8"/>
  <c r="O95" i="8"/>
  <c r="N95" i="8"/>
  <c r="M95" i="8"/>
  <c r="L95" i="8"/>
  <c r="K95" i="8"/>
  <c r="J95" i="8"/>
  <c r="I95" i="8"/>
  <c r="H95" i="8"/>
  <c r="G95" i="8"/>
  <c r="F95" i="8"/>
  <c r="E95" i="8"/>
  <c r="C95" i="8"/>
  <c r="B95" i="8"/>
  <c r="A95" i="8"/>
  <c r="S94" i="8"/>
  <c r="R94" i="8"/>
  <c r="Q94" i="8"/>
  <c r="P94" i="8"/>
  <c r="O94" i="8"/>
  <c r="N94" i="8"/>
  <c r="M94" i="8"/>
  <c r="L94" i="8"/>
  <c r="K94" i="8"/>
  <c r="J94" i="8"/>
  <c r="I94" i="8"/>
  <c r="H94" i="8"/>
  <c r="G94" i="8"/>
  <c r="F94" i="8"/>
  <c r="E94" i="8"/>
  <c r="C94" i="8"/>
  <c r="B94" i="8"/>
  <c r="A94" i="8"/>
  <c r="S93" i="8"/>
  <c r="R93" i="8"/>
  <c r="Q93" i="8"/>
  <c r="P93" i="8"/>
  <c r="O93" i="8"/>
  <c r="N93" i="8"/>
  <c r="M93" i="8"/>
  <c r="L93" i="8"/>
  <c r="K93" i="8"/>
  <c r="J93" i="8"/>
  <c r="I93" i="8"/>
  <c r="H93" i="8"/>
  <c r="G93" i="8"/>
  <c r="F93" i="8"/>
  <c r="E93" i="8"/>
  <c r="C93" i="8"/>
  <c r="B93" i="8"/>
  <c r="A93" i="8"/>
  <c r="S92" i="8"/>
  <c r="R92" i="8"/>
  <c r="Q92" i="8"/>
  <c r="P92" i="8"/>
  <c r="O92" i="8"/>
  <c r="N92" i="8"/>
  <c r="M92" i="8"/>
  <c r="L92" i="8"/>
  <c r="K92" i="8"/>
  <c r="J92" i="8"/>
  <c r="I92" i="8"/>
  <c r="H92" i="8"/>
  <c r="G92" i="8"/>
  <c r="F92" i="8"/>
  <c r="E92" i="8"/>
  <c r="C92" i="8"/>
  <c r="B92" i="8"/>
  <c r="A92" i="8"/>
  <c r="S91" i="8"/>
  <c r="R91" i="8"/>
  <c r="Q91" i="8"/>
  <c r="P91" i="8"/>
  <c r="O91" i="8"/>
  <c r="N91" i="8"/>
  <c r="M91" i="8"/>
  <c r="L91" i="8"/>
  <c r="K91" i="8"/>
  <c r="J91" i="8"/>
  <c r="I91" i="8"/>
  <c r="H91" i="8"/>
  <c r="G91" i="8"/>
  <c r="F91" i="8"/>
  <c r="E91" i="8"/>
  <c r="C91" i="8"/>
  <c r="B91" i="8"/>
  <c r="A91" i="8"/>
  <c r="S90" i="8"/>
  <c r="R90" i="8"/>
  <c r="Q90" i="8"/>
  <c r="P90" i="8"/>
  <c r="O90" i="8"/>
  <c r="N90" i="8"/>
  <c r="M90" i="8"/>
  <c r="L90" i="8"/>
  <c r="K90" i="8"/>
  <c r="J90" i="8"/>
  <c r="I90" i="8"/>
  <c r="H90" i="8"/>
  <c r="G90" i="8"/>
  <c r="F90" i="8"/>
  <c r="E90" i="8"/>
  <c r="C90" i="8"/>
  <c r="B90" i="8"/>
  <c r="A90" i="8"/>
  <c r="S89" i="8"/>
  <c r="R89" i="8"/>
  <c r="Q89" i="8"/>
  <c r="P89" i="8"/>
  <c r="O89" i="8"/>
  <c r="N89" i="8"/>
  <c r="M89" i="8"/>
  <c r="L89" i="8"/>
  <c r="K89" i="8"/>
  <c r="J89" i="8"/>
  <c r="I89" i="8"/>
  <c r="H89" i="8"/>
  <c r="G89" i="8"/>
  <c r="F89" i="8"/>
  <c r="E89" i="8"/>
  <c r="C89" i="8"/>
  <c r="B89" i="8"/>
  <c r="A89" i="8"/>
  <c r="S88" i="8"/>
  <c r="R88" i="8"/>
  <c r="Q88" i="8"/>
  <c r="P88" i="8"/>
  <c r="O88" i="8"/>
  <c r="N88" i="8"/>
  <c r="M88" i="8"/>
  <c r="L88" i="8"/>
  <c r="K88" i="8"/>
  <c r="J88" i="8"/>
  <c r="I88" i="8"/>
  <c r="H88" i="8"/>
  <c r="G88" i="8"/>
  <c r="F88" i="8"/>
  <c r="E88" i="8"/>
  <c r="C88" i="8"/>
  <c r="B88" i="8"/>
  <c r="A88" i="8"/>
  <c r="S87" i="8"/>
  <c r="R87" i="8"/>
  <c r="Q87" i="8"/>
  <c r="P87" i="8"/>
  <c r="O87" i="8"/>
  <c r="N87" i="8"/>
  <c r="M87" i="8"/>
  <c r="L87" i="8"/>
  <c r="K87" i="8"/>
  <c r="J87" i="8"/>
  <c r="I87" i="8"/>
  <c r="H87" i="8"/>
  <c r="G87" i="8"/>
  <c r="F87" i="8"/>
  <c r="E87" i="8"/>
  <c r="C87" i="8"/>
  <c r="B87" i="8"/>
  <c r="A87" i="8"/>
  <c r="S86" i="8"/>
  <c r="R86" i="8"/>
  <c r="Q86" i="8"/>
  <c r="P86" i="8"/>
  <c r="O86" i="8"/>
  <c r="N86" i="8"/>
  <c r="M86" i="8"/>
  <c r="L86" i="8"/>
  <c r="K86" i="8"/>
  <c r="J86" i="8"/>
  <c r="I86" i="8"/>
  <c r="H86" i="8"/>
  <c r="G86" i="8"/>
  <c r="F86" i="8"/>
  <c r="E86" i="8"/>
  <c r="C86" i="8"/>
  <c r="B86" i="8"/>
  <c r="A86" i="8"/>
  <c r="S85" i="8"/>
  <c r="R85" i="8"/>
  <c r="Q85" i="8"/>
  <c r="P85" i="8"/>
  <c r="O85" i="8"/>
  <c r="N85" i="8"/>
  <c r="M85" i="8"/>
  <c r="L85" i="8"/>
  <c r="K85" i="8"/>
  <c r="J85" i="8"/>
  <c r="I85" i="8"/>
  <c r="H85" i="8"/>
  <c r="G85" i="8"/>
  <c r="F85" i="8"/>
  <c r="E85" i="8"/>
  <c r="C85" i="8"/>
  <c r="B85" i="8"/>
  <c r="A85" i="8"/>
  <c r="S84" i="8"/>
  <c r="R84" i="8"/>
  <c r="Q84" i="8"/>
  <c r="P84" i="8"/>
  <c r="O84" i="8"/>
  <c r="N84" i="8"/>
  <c r="M84" i="8"/>
  <c r="L84" i="8"/>
  <c r="K84" i="8"/>
  <c r="J84" i="8"/>
  <c r="I84" i="8"/>
  <c r="H84" i="8"/>
  <c r="G84" i="8"/>
  <c r="F84" i="8"/>
  <c r="E84" i="8"/>
  <c r="C84" i="8"/>
  <c r="B84" i="8"/>
  <c r="A84" i="8"/>
  <c r="S83" i="8"/>
  <c r="R83" i="8"/>
  <c r="Q83" i="8"/>
  <c r="P83" i="8"/>
  <c r="O83" i="8"/>
  <c r="N83" i="8"/>
  <c r="M83" i="8"/>
  <c r="L83" i="8"/>
  <c r="K83" i="8"/>
  <c r="J83" i="8"/>
  <c r="I83" i="8"/>
  <c r="H83" i="8"/>
  <c r="G83" i="8"/>
  <c r="F83" i="8"/>
  <c r="E83" i="8"/>
  <c r="C83" i="8"/>
  <c r="B83" i="8"/>
  <c r="A83" i="8"/>
  <c r="S82" i="8"/>
  <c r="R82" i="8"/>
  <c r="Q82" i="8"/>
  <c r="P82" i="8"/>
  <c r="O82" i="8"/>
  <c r="N82" i="8"/>
  <c r="M82" i="8"/>
  <c r="L82" i="8"/>
  <c r="K82" i="8"/>
  <c r="J82" i="8"/>
  <c r="I82" i="8"/>
  <c r="H82" i="8"/>
  <c r="G82" i="8"/>
  <c r="F82" i="8"/>
  <c r="E82" i="8"/>
  <c r="C82" i="8"/>
  <c r="B82" i="8"/>
  <c r="A82" i="8"/>
  <c r="S81" i="8"/>
  <c r="R81" i="8"/>
  <c r="Q81" i="8"/>
  <c r="P81" i="8"/>
  <c r="O81" i="8"/>
  <c r="N81" i="8"/>
  <c r="M81" i="8"/>
  <c r="L81" i="8"/>
  <c r="K81" i="8"/>
  <c r="J81" i="8"/>
  <c r="I81" i="8"/>
  <c r="H81" i="8"/>
  <c r="G81" i="8"/>
  <c r="F81" i="8"/>
  <c r="E81" i="8"/>
  <c r="C81" i="8"/>
  <c r="B81" i="8"/>
  <c r="A81" i="8"/>
  <c r="S80" i="8"/>
  <c r="R80" i="8"/>
  <c r="Q80" i="8"/>
  <c r="P80" i="8"/>
  <c r="O80" i="8"/>
  <c r="N80" i="8"/>
  <c r="M80" i="8"/>
  <c r="L80" i="8"/>
  <c r="K80" i="8"/>
  <c r="J80" i="8"/>
  <c r="I80" i="8"/>
  <c r="H80" i="8"/>
  <c r="G80" i="8"/>
  <c r="F80" i="8"/>
  <c r="E80" i="8"/>
  <c r="C80" i="8"/>
  <c r="B80" i="8"/>
  <c r="A80" i="8"/>
  <c r="S79" i="8"/>
  <c r="R79" i="8"/>
  <c r="Q79" i="8"/>
  <c r="P79" i="8"/>
  <c r="O79" i="8"/>
  <c r="N79" i="8"/>
  <c r="M79" i="8"/>
  <c r="L79" i="8"/>
  <c r="K79" i="8"/>
  <c r="J79" i="8"/>
  <c r="I79" i="8"/>
  <c r="H79" i="8"/>
  <c r="G79" i="8"/>
  <c r="F79" i="8"/>
  <c r="E79" i="8"/>
  <c r="C79" i="8"/>
  <c r="B79" i="8"/>
  <c r="A79" i="8"/>
  <c r="S78" i="8"/>
  <c r="R78" i="8"/>
  <c r="Q78" i="8"/>
  <c r="P78" i="8"/>
  <c r="O78" i="8"/>
  <c r="N78" i="8"/>
  <c r="M78" i="8"/>
  <c r="L78" i="8"/>
  <c r="K78" i="8"/>
  <c r="J78" i="8"/>
  <c r="I78" i="8"/>
  <c r="H78" i="8"/>
  <c r="G78" i="8"/>
  <c r="F78" i="8"/>
  <c r="E78" i="8"/>
  <c r="C78" i="8"/>
  <c r="B78" i="8"/>
  <c r="A78" i="8"/>
  <c r="S77" i="8"/>
  <c r="R77" i="8"/>
  <c r="Q77" i="8"/>
  <c r="P77" i="8"/>
  <c r="O77" i="8"/>
  <c r="N77" i="8"/>
  <c r="M77" i="8"/>
  <c r="L77" i="8"/>
  <c r="K77" i="8"/>
  <c r="J77" i="8"/>
  <c r="I77" i="8"/>
  <c r="H77" i="8"/>
  <c r="G77" i="8"/>
  <c r="F77" i="8"/>
  <c r="E77" i="8"/>
  <c r="C77" i="8"/>
  <c r="B77" i="8"/>
  <c r="A77" i="8"/>
  <c r="S76" i="8"/>
  <c r="R76" i="8"/>
  <c r="Q76" i="8"/>
  <c r="P76" i="8"/>
  <c r="O76" i="8"/>
  <c r="N76" i="8"/>
  <c r="M76" i="8"/>
  <c r="L76" i="8"/>
  <c r="K76" i="8"/>
  <c r="J76" i="8"/>
  <c r="I76" i="8"/>
  <c r="H76" i="8"/>
  <c r="G76" i="8"/>
  <c r="F76" i="8"/>
  <c r="E76" i="8"/>
  <c r="C76" i="8"/>
  <c r="B76" i="8"/>
  <c r="A76" i="8"/>
  <c r="S75" i="8"/>
  <c r="R75" i="8"/>
  <c r="Q75" i="8"/>
  <c r="P75" i="8"/>
  <c r="O75" i="8"/>
  <c r="N75" i="8"/>
  <c r="M75" i="8"/>
  <c r="L75" i="8"/>
  <c r="K75" i="8"/>
  <c r="J75" i="8"/>
  <c r="I75" i="8"/>
  <c r="H75" i="8"/>
  <c r="G75" i="8"/>
  <c r="F75" i="8"/>
  <c r="E75" i="8"/>
  <c r="C75" i="8"/>
  <c r="B75" i="8"/>
  <c r="A75" i="8"/>
  <c r="S74" i="8"/>
  <c r="R74" i="8"/>
  <c r="Q74" i="8"/>
  <c r="P74" i="8"/>
  <c r="O74" i="8"/>
  <c r="N74" i="8"/>
  <c r="M74" i="8"/>
  <c r="L74" i="8"/>
  <c r="K74" i="8"/>
  <c r="J74" i="8"/>
  <c r="I74" i="8"/>
  <c r="H74" i="8"/>
  <c r="G74" i="8"/>
  <c r="F74" i="8"/>
  <c r="E74" i="8"/>
  <c r="C74" i="8"/>
  <c r="B74" i="8"/>
  <c r="A74" i="8"/>
  <c r="S73" i="8"/>
  <c r="R73" i="8"/>
  <c r="Q73" i="8"/>
  <c r="P73" i="8"/>
  <c r="O73" i="8"/>
  <c r="N73" i="8"/>
  <c r="M73" i="8"/>
  <c r="L73" i="8"/>
  <c r="K73" i="8"/>
  <c r="J73" i="8"/>
  <c r="I73" i="8"/>
  <c r="H73" i="8"/>
  <c r="G73" i="8"/>
  <c r="F73" i="8"/>
  <c r="E73" i="8"/>
  <c r="C73" i="8"/>
  <c r="B73" i="8"/>
  <c r="A73" i="8"/>
  <c r="S72" i="8"/>
  <c r="R72" i="8"/>
  <c r="Q72" i="8"/>
  <c r="P72" i="8"/>
  <c r="O72" i="8"/>
  <c r="N72" i="8"/>
  <c r="M72" i="8"/>
  <c r="L72" i="8"/>
  <c r="K72" i="8"/>
  <c r="J72" i="8"/>
  <c r="I72" i="8"/>
  <c r="H72" i="8"/>
  <c r="G72" i="8"/>
  <c r="F72" i="8"/>
  <c r="E72" i="8"/>
  <c r="C72" i="8"/>
  <c r="B72" i="8"/>
  <c r="A72" i="8"/>
  <c r="S71" i="8"/>
  <c r="R71" i="8"/>
  <c r="Q71" i="8"/>
  <c r="P71" i="8"/>
  <c r="O71" i="8"/>
  <c r="N71" i="8"/>
  <c r="M71" i="8"/>
  <c r="L71" i="8"/>
  <c r="K71" i="8"/>
  <c r="J71" i="8"/>
  <c r="I71" i="8"/>
  <c r="H71" i="8"/>
  <c r="G71" i="8"/>
  <c r="F71" i="8"/>
  <c r="E71" i="8"/>
  <c r="C71" i="8"/>
  <c r="B71" i="8"/>
  <c r="A71" i="8"/>
  <c r="S70" i="8"/>
  <c r="R70" i="8"/>
  <c r="Q70" i="8"/>
  <c r="P70" i="8"/>
  <c r="O70" i="8"/>
  <c r="N70" i="8"/>
  <c r="M70" i="8"/>
  <c r="L70" i="8"/>
  <c r="K70" i="8"/>
  <c r="J70" i="8"/>
  <c r="I70" i="8"/>
  <c r="H70" i="8"/>
  <c r="G70" i="8"/>
  <c r="F70" i="8"/>
  <c r="E70" i="8"/>
  <c r="C70" i="8"/>
  <c r="B70" i="8"/>
  <c r="A70" i="8"/>
  <c r="S69" i="8"/>
  <c r="R69" i="8"/>
  <c r="Q69" i="8"/>
  <c r="P69" i="8"/>
  <c r="O69" i="8"/>
  <c r="N69" i="8"/>
  <c r="M69" i="8"/>
  <c r="L69" i="8"/>
  <c r="K69" i="8"/>
  <c r="J69" i="8"/>
  <c r="I69" i="8"/>
  <c r="H69" i="8"/>
  <c r="G69" i="8"/>
  <c r="F69" i="8"/>
  <c r="E69" i="8"/>
  <c r="C69" i="8"/>
  <c r="B69" i="8"/>
  <c r="A69" i="8"/>
  <c r="S68" i="8"/>
  <c r="R68" i="8"/>
  <c r="Q68" i="8"/>
  <c r="P68" i="8"/>
  <c r="O68" i="8"/>
  <c r="N68" i="8"/>
  <c r="M68" i="8"/>
  <c r="L68" i="8"/>
  <c r="K68" i="8"/>
  <c r="J68" i="8"/>
  <c r="I68" i="8"/>
  <c r="H68" i="8"/>
  <c r="G68" i="8"/>
  <c r="F68" i="8"/>
  <c r="E68" i="8"/>
  <c r="C68" i="8"/>
  <c r="B68" i="8"/>
  <c r="A68" i="8"/>
  <c r="S67" i="8"/>
  <c r="R67" i="8"/>
  <c r="Q67" i="8"/>
  <c r="P67" i="8"/>
  <c r="O67" i="8"/>
  <c r="N67" i="8"/>
  <c r="M67" i="8"/>
  <c r="L67" i="8"/>
  <c r="K67" i="8"/>
  <c r="J67" i="8"/>
  <c r="I67" i="8"/>
  <c r="H67" i="8"/>
  <c r="G67" i="8"/>
  <c r="F67" i="8"/>
  <c r="E67" i="8"/>
  <c r="C67" i="8"/>
  <c r="B67" i="8"/>
  <c r="A67" i="8"/>
  <c r="S66" i="8"/>
  <c r="R66" i="8"/>
  <c r="Q66" i="8"/>
  <c r="P66" i="8"/>
  <c r="O66" i="8"/>
  <c r="N66" i="8"/>
  <c r="M66" i="8"/>
  <c r="L66" i="8"/>
  <c r="K66" i="8"/>
  <c r="J66" i="8"/>
  <c r="I66" i="8"/>
  <c r="H66" i="8"/>
  <c r="G66" i="8"/>
  <c r="F66" i="8"/>
  <c r="E66" i="8"/>
  <c r="C66" i="8"/>
  <c r="B66" i="8"/>
  <c r="A66" i="8"/>
  <c r="S65" i="8"/>
  <c r="R65" i="8"/>
  <c r="Q65" i="8"/>
  <c r="P65" i="8"/>
  <c r="O65" i="8"/>
  <c r="N65" i="8"/>
  <c r="M65" i="8"/>
  <c r="L65" i="8"/>
  <c r="K65" i="8"/>
  <c r="J65" i="8"/>
  <c r="I65" i="8"/>
  <c r="H65" i="8"/>
  <c r="G65" i="8"/>
  <c r="F65" i="8"/>
  <c r="E65" i="8"/>
  <c r="C65" i="8"/>
  <c r="B65" i="8"/>
  <c r="A65" i="8"/>
  <c r="S64" i="8"/>
  <c r="R64" i="8"/>
  <c r="Q64" i="8"/>
  <c r="P64" i="8"/>
  <c r="O64" i="8"/>
  <c r="N64" i="8"/>
  <c r="M64" i="8"/>
  <c r="L64" i="8"/>
  <c r="K64" i="8"/>
  <c r="J64" i="8"/>
  <c r="I64" i="8"/>
  <c r="H64" i="8"/>
  <c r="G64" i="8"/>
  <c r="F64" i="8"/>
  <c r="E64" i="8"/>
  <c r="C64" i="8"/>
  <c r="B64" i="8"/>
  <c r="A64" i="8"/>
  <c r="S63" i="8"/>
  <c r="R63" i="8"/>
  <c r="Q63" i="8"/>
  <c r="P63" i="8"/>
  <c r="O63" i="8"/>
  <c r="N63" i="8"/>
  <c r="M63" i="8"/>
  <c r="L63" i="8"/>
  <c r="K63" i="8"/>
  <c r="J63" i="8"/>
  <c r="I63" i="8"/>
  <c r="H63" i="8"/>
  <c r="G63" i="8"/>
  <c r="F63" i="8"/>
  <c r="E63" i="8"/>
  <c r="C63" i="8"/>
  <c r="B63" i="8"/>
  <c r="A63" i="8"/>
  <c r="S62" i="8"/>
  <c r="R62" i="8"/>
  <c r="Q62" i="8"/>
  <c r="P62" i="8"/>
  <c r="O62" i="8"/>
  <c r="N62" i="8"/>
  <c r="M62" i="8"/>
  <c r="L62" i="8"/>
  <c r="K62" i="8"/>
  <c r="J62" i="8"/>
  <c r="I62" i="8"/>
  <c r="H62" i="8"/>
  <c r="G62" i="8"/>
  <c r="F62" i="8"/>
  <c r="E62" i="8"/>
  <c r="C62" i="8"/>
  <c r="B62" i="8"/>
  <c r="A62" i="8"/>
  <c r="S61" i="8"/>
  <c r="R61" i="8"/>
  <c r="Q61" i="8"/>
  <c r="P61" i="8"/>
  <c r="O61" i="8"/>
  <c r="N61" i="8"/>
  <c r="M61" i="8"/>
  <c r="L61" i="8"/>
  <c r="K61" i="8"/>
  <c r="J61" i="8"/>
  <c r="I61" i="8"/>
  <c r="H61" i="8"/>
  <c r="G61" i="8"/>
  <c r="F61" i="8"/>
  <c r="E61" i="8"/>
  <c r="C61" i="8"/>
  <c r="B61" i="8"/>
  <c r="A61" i="8"/>
  <c r="S60" i="8"/>
  <c r="R60" i="8"/>
  <c r="Q60" i="8"/>
  <c r="P60" i="8"/>
  <c r="O60" i="8"/>
  <c r="N60" i="8"/>
  <c r="M60" i="8"/>
  <c r="L60" i="8"/>
  <c r="K60" i="8"/>
  <c r="J60" i="8"/>
  <c r="I60" i="8"/>
  <c r="H60" i="8"/>
  <c r="G60" i="8"/>
  <c r="F60" i="8"/>
  <c r="E60" i="8"/>
  <c r="C60" i="8"/>
  <c r="B60" i="8"/>
  <c r="A60" i="8"/>
  <c r="S59" i="8"/>
  <c r="R59" i="8"/>
  <c r="Q59" i="8"/>
  <c r="P59" i="8"/>
  <c r="O59" i="8"/>
  <c r="N59" i="8"/>
  <c r="M59" i="8"/>
  <c r="L59" i="8"/>
  <c r="K59" i="8"/>
  <c r="J59" i="8"/>
  <c r="I59" i="8"/>
  <c r="H59" i="8"/>
  <c r="G59" i="8"/>
  <c r="F59" i="8"/>
  <c r="E59" i="8"/>
  <c r="C59" i="8"/>
  <c r="B59" i="8"/>
  <c r="A59" i="8"/>
  <c r="S58" i="8"/>
  <c r="R58" i="8"/>
  <c r="Q58" i="8"/>
  <c r="P58" i="8"/>
  <c r="O58" i="8"/>
  <c r="N58" i="8"/>
  <c r="M58" i="8"/>
  <c r="L58" i="8"/>
  <c r="K58" i="8"/>
  <c r="J58" i="8"/>
  <c r="I58" i="8"/>
  <c r="H58" i="8"/>
  <c r="G58" i="8"/>
  <c r="F58" i="8"/>
  <c r="E58" i="8"/>
  <c r="C58" i="8"/>
  <c r="B58" i="8"/>
  <c r="A58" i="8"/>
  <c r="S57" i="8"/>
  <c r="R57" i="8"/>
  <c r="Q57" i="8"/>
  <c r="P57" i="8"/>
  <c r="O57" i="8"/>
  <c r="N57" i="8"/>
  <c r="M57" i="8"/>
  <c r="L57" i="8"/>
  <c r="K57" i="8"/>
  <c r="J57" i="8"/>
  <c r="I57" i="8"/>
  <c r="H57" i="8"/>
  <c r="G57" i="8"/>
  <c r="F57" i="8"/>
  <c r="E57" i="8"/>
  <c r="C57" i="8"/>
  <c r="B57" i="8"/>
  <c r="A57" i="8"/>
  <c r="S56" i="8"/>
  <c r="R56" i="8"/>
  <c r="Q56" i="8"/>
  <c r="P56" i="8"/>
  <c r="O56" i="8"/>
  <c r="N56" i="8"/>
  <c r="M56" i="8"/>
  <c r="L56" i="8"/>
  <c r="K56" i="8"/>
  <c r="J56" i="8"/>
  <c r="I56" i="8"/>
  <c r="H56" i="8"/>
  <c r="G56" i="8"/>
  <c r="F56" i="8"/>
  <c r="E56" i="8"/>
  <c r="C56" i="8"/>
  <c r="B56" i="8"/>
  <c r="A56" i="8"/>
  <c r="S55" i="8"/>
  <c r="R55" i="8"/>
  <c r="Q55" i="8"/>
  <c r="P55" i="8"/>
  <c r="O55" i="8"/>
  <c r="N55" i="8"/>
  <c r="M55" i="8"/>
  <c r="L55" i="8"/>
  <c r="K55" i="8"/>
  <c r="J55" i="8"/>
  <c r="I55" i="8"/>
  <c r="H55" i="8"/>
  <c r="G55" i="8"/>
  <c r="F55" i="8"/>
  <c r="E55" i="8"/>
  <c r="C55" i="8"/>
  <c r="B55" i="8"/>
  <c r="A55" i="8"/>
  <c r="S54" i="8"/>
  <c r="R54" i="8"/>
  <c r="Q54" i="8"/>
  <c r="P54" i="8"/>
  <c r="O54" i="8"/>
  <c r="N54" i="8"/>
  <c r="M54" i="8"/>
  <c r="L54" i="8"/>
  <c r="K54" i="8"/>
  <c r="J54" i="8"/>
  <c r="I54" i="8"/>
  <c r="H54" i="8"/>
  <c r="G54" i="8"/>
  <c r="F54" i="8"/>
  <c r="E54" i="8"/>
  <c r="C54" i="8"/>
  <c r="B54" i="8"/>
  <c r="A54" i="8"/>
  <c r="S53" i="8"/>
  <c r="R53" i="8"/>
  <c r="Q53" i="8"/>
  <c r="P53" i="8"/>
  <c r="O53" i="8"/>
  <c r="N53" i="8"/>
  <c r="M53" i="8"/>
  <c r="L53" i="8"/>
  <c r="K53" i="8"/>
  <c r="J53" i="8"/>
  <c r="I53" i="8"/>
  <c r="H53" i="8"/>
  <c r="G53" i="8"/>
  <c r="F53" i="8"/>
  <c r="E53" i="8"/>
  <c r="C53" i="8"/>
  <c r="B53" i="8"/>
  <c r="A53" i="8"/>
  <c r="S52" i="8"/>
  <c r="R52" i="8"/>
  <c r="Q52" i="8"/>
  <c r="P52" i="8"/>
  <c r="O52" i="8"/>
  <c r="N52" i="8"/>
  <c r="M52" i="8"/>
  <c r="L52" i="8"/>
  <c r="K52" i="8"/>
  <c r="J52" i="8"/>
  <c r="I52" i="8"/>
  <c r="H52" i="8"/>
  <c r="G52" i="8"/>
  <c r="F52" i="8"/>
  <c r="E52" i="8"/>
  <c r="C52" i="8"/>
  <c r="B52" i="8"/>
  <c r="A52" i="8"/>
  <c r="S51" i="8"/>
  <c r="R51" i="8"/>
  <c r="Q51" i="8"/>
  <c r="P51" i="8"/>
  <c r="O51" i="8"/>
  <c r="N51" i="8"/>
  <c r="M51" i="8"/>
  <c r="L51" i="8"/>
  <c r="K51" i="8"/>
  <c r="J51" i="8"/>
  <c r="I51" i="8"/>
  <c r="H51" i="8"/>
  <c r="G51" i="8"/>
  <c r="F51" i="8"/>
  <c r="E51" i="8"/>
  <c r="C51" i="8"/>
  <c r="B51" i="8"/>
  <c r="A51" i="8"/>
  <c r="S50" i="8"/>
  <c r="R50" i="8"/>
  <c r="Q50" i="8"/>
  <c r="P50" i="8"/>
  <c r="O50" i="8"/>
  <c r="N50" i="8"/>
  <c r="M50" i="8"/>
  <c r="L50" i="8"/>
  <c r="K50" i="8"/>
  <c r="J50" i="8"/>
  <c r="I50" i="8"/>
  <c r="H50" i="8"/>
  <c r="G50" i="8"/>
  <c r="F50" i="8"/>
  <c r="E50" i="8"/>
  <c r="C50" i="8"/>
  <c r="B50" i="8"/>
  <c r="A50" i="8"/>
  <c r="S49" i="8"/>
  <c r="R49" i="8"/>
  <c r="Q49" i="8"/>
  <c r="P49" i="8"/>
  <c r="O49" i="8"/>
  <c r="N49" i="8"/>
  <c r="M49" i="8"/>
  <c r="L49" i="8"/>
  <c r="K49" i="8"/>
  <c r="J49" i="8"/>
  <c r="I49" i="8"/>
  <c r="H49" i="8"/>
  <c r="G49" i="8"/>
  <c r="F49" i="8"/>
  <c r="E49" i="8"/>
  <c r="C49" i="8"/>
  <c r="B49" i="8"/>
  <c r="A49" i="8"/>
  <c r="S48" i="8"/>
  <c r="R48" i="8"/>
  <c r="Q48" i="8"/>
  <c r="P48" i="8"/>
  <c r="O48" i="8"/>
  <c r="N48" i="8"/>
  <c r="M48" i="8"/>
  <c r="L48" i="8"/>
  <c r="K48" i="8"/>
  <c r="J48" i="8"/>
  <c r="I48" i="8"/>
  <c r="H48" i="8"/>
  <c r="G48" i="8"/>
  <c r="F48" i="8"/>
  <c r="E48" i="8"/>
  <c r="C48" i="8"/>
  <c r="B48" i="8"/>
  <c r="A48" i="8"/>
  <c r="S47" i="8"/>
  <c r="R47" i="8"/>
  <c r="Q47" i="8"/>
  <c r="P47" i="8"/>
  <c r="O47" i="8"/>
  <c r="N47" i="8"/>
  <c r="M47" i="8"/>
  <c r="L47" i="8"/>
  <c r="K47" i="8"/>
  <c r="J47" i="8"/>
  <c r="I47" i="8"/>
  <c r="H47" i="8"/>
  <c r="G47" i="8"/>
  <c r="F47" i="8"/>
  <c r="E47" i="8"/>
  <c r="C47" i="8"/>
  <c r="B47" i="8"/>
  <c r="A47" i="8"/>
  <c r="S46" i="8"/>
  <c r="R46" i="8"/>
  <c r="Q46" i="8"/>
  <c r="P46" i="8"/>
  <c r="O46" i="8"/>
  <c r="N46" i="8"/>
  <c r="M46" i="8"/>
  <c r="L46" i="8"/>
  <c r="K46" i="8"/>
  <c r="J46" i="8"/>
  <c r="I46" i="8"/>
  <c r="H46" i="8"/>
  <c r="G46" i="8"/>
  <c r="F46" i="8"/>
  <c r="E46" i="8"/>
  <c r="C46" i="8"/>
  <c r="B46" i="8"/>
  <c r="A46" i="8"/>
  <c r="S45" i="8"/>
  <c r="R45" i="8"/>
  <c r="Q45" i="8"/>
  <c r="P45" i="8"/>
  <c r="O45" i="8"/>
  <c r="N45" i="8"/>
  <c r="M45" i="8"/>
  <c r="L45" i="8"/>
  <c r="K45" i="8"/>
  <c r="J45" i="8"/>
  <c r="I45" i="8"/>
  <c r="H45" i="8"/>
  <c r="G45" i="8"/>
  <c r="F45" i="8"/>
  <c r="E45" i="8"/>
  <c r="C45" i="8"/>
  <c r="B45" i="8"/>
  <c r="A45" i="8"/>
  <c r="S44" i="8"/>
  <c r="R44" i="8"/>
  <c r="Q44" i="8"/>
  <c r="P44" i="8"/>
  <c r="O44" i="8"/>
  <c r="N44" i="8"/>
  <c r="M44" i="8"/>
  <c r="L44" i="8"/>
  <c r="K44" i="8"/>
  <c r="J44" i="8"/>
  <c r="I44" i="8"/>
  <c r="H44" i="8"/>
  <c r="G44" i="8"/>
  <c r="F44" i="8"/>
  <c r="E44" i="8"/>
  <c r="C44" i="8"/>
  <c r="B44" i="8"/>
  <c r="A44" i="8"/>
  <c r="S43" i="8"/>
  <c r="R43" i="8"/>
  <c r="Q43" i="8"/>
  <c r="P43" i="8"/>
  <c r="O43" i="8"/>
  <c r="N43" i="8"/>
  <c r="M43" i="8"/>
  <c r="L43" i="8"/>
  <c r="K43" i="8"/>
  <c r="J43" i="8"/>
  <c r="I43" i="8"/>
  <c r="H43" i="8"/>
  <c r="G43" i="8"/>
  <c r="F43" i="8"/>
  <c r="E43" i="8"/>
  <c r="C43" i="8"/>
  <c r="B43" i="8"/>
  <c r="A43" i="8"/>
  <c r="S42" i="8"/>
  <c r="R42" i="8"/>
  <c r="Q42" i="8"/>
  <c r="P42" i="8"/>
  <c r="O42" i="8"/>
  <c r="N42" i="8"/>
  <c r="M42" i="8"/>
  <c r="L42" i="8"/>
  <c r="K42" i="8"/>
  <c r="J42" i="8"/>
  <c r="I42" i="8"/>
  <c r="H42" i="8"/>
  <c r="G42" i="8"/>
  <c r="F42" i="8"/>
  <c r="E42" i="8"/>
  <c r="C42" i="8"/>
  <c r="B42" i="8"/>
  <c r="A42" i="8"/>
  <c r="S41" i="8"/>
  <c r="R41" i="8"/>
  <c r="Q41" i="8"/>
  <c r="P41" i="8"/>
  <c r="O41" i="8"/>
  <c r="N41" i="8"/>
  <c r="M41" i="8"/>
  <c r="L41" i="8"/>
  <c r="K41" i="8"/>
  <c r="J41" i="8"/>
  <c r="I41" i="8"/>
  <c r="H41" i="8"/>
  <c r="G41" i="8"/>
  <c r="F41" i="8"/>
  <c r="E41" i="8"/>
  <c r="D41" i="8"/>
  <c r="C41" i="8"/>
  <c r="B41" i="8"/>
  <c r="A41" i="8"/>
  <c r="S40" i="8"/>
  <c r="R40" i="8"/>
  <c r="Q40" i="8"/>
  <c r="P40" i="8"/>
  <c r="O40" i="8"/>
  <c r="N40" i="8"/>
  <c r="M40" i="8"/>
  <c r="L40" i="8"/>
  <c r="K40" i="8"/>
  <c r="J40" i="8"/>
  <c r="I40" i="8"/>
  <c r="H40" i="8"/>
  <c r="G40" i="8"/>
  <c r="F40" i="8"/>
  <c r="E40" i="8"/>
  <c r="D40" i="8"/>
  <c r="C40" i="8"/>
  <c r="B40" i="8"/>
  <c r="A40" i="8"/>
  <c r="S39" i="8"/>
  <c r="R39" i="8"/>
  <c r="Q39" i="8"/>
  <c r="P39" i="8"/>
  <c r="O39" i="8"/>
  <c r="N39" i="8"/>
  <c r="M39" i="8"/>
  <c r="L39" i="8"/>
  <c r="K39" i="8"/>
  <c r="J39" i="8"/>
  <c r="I39" i="8"/>
  <c r="H39" i="8"/>
  <c r="G39" i="8"/>
  <c r="F39" i="8"/>
  <c r="E39" i="8"/>
  <c r="D39" i="8"/>
  <c r="C39" i="8"/>
  <c r="B39" i="8"/>
  <c r="A39" i="8"/>
  <c r="S38" i="8"/>
  <c r="R38" i="8"/>
  <c r="Q38" i="8"/>
  <c r="P38" i="8"/>
  <c r="O38" i="8"/>
  <c r="N38" i="8"/>
  <c r="M38" i="8"/>
  <c r="L38" i="8"/>
  <c r="K38" i="8"/>
  <c r="J38" i="8"/>
  <c r="I38" i="8"/>
  <c r="H38" i="8"/>
  <c r="G38" i="8"/>
  <c r="F38" i="8"/>
  <c r="E38" i="8"/>
  <c r="D38" i="8"/>
  <c r="C38" i="8"/>
  <c r="B38" i="8"/>
  <c r="A38" i="8"/>
  <c r="S37" i="8"/>
  <c r="R37" i="8"/>
  <c r="Q37" i="8"/>
  <c r="P37" i="8"/>
  <c r="O37" i="8"/>
  <c r="N37" i="8"/>
  <c r="M37" i="8"/>
  <c r="L37" i="8"/>
  <c r="K37" i="8"/>
  <c r="J37" i="8"/>
  <c r="I37" i="8"/>
  <c r="H37" i="8"/>
  <c r="G37" i="8"/>
  <c r="F37" i="8"/>
  <c r="E37" i="8"/>
  <c r="D37" i="8"/>
  <c r="C37" i="8"/>
  <c r="B37" i="8"/>
  <c r="A37" i="8"/>
  <c r="S36" i="8"/>
  <c r="R36" i="8"/>
  <c r="Q36" i="8"/>
  <c r="P36" i="8"/>
  <c r="O36" i="8"/>
  <c r="N36" i="8"/>
  <c r="M36" i="8"/>
  <c r="L36" i="8"/>
  <c r="K36" i="8"/>
  <c r="J36" i="8"/>
  <c r="I36" i="8"/>
  <c r="H36" i="8"/>
  <c r="G36" i="8"/>
  <c r="F36" i="8"/>
  <c r="E36" i="8"/>
  <c r="D36" i="8"/>
  <c r="C36" i="8"/>
  <c r="B36" i="8"/>
  <c r="A36" i="8"/>
  <c r="S35" i="8"/>
  <c r="R35" i="8"/>
  <c r="Q35" i="8"/>
  <c r="P35" i="8"/>
  <c r="O35" i="8"/>
  <c r="N35" i="8"/>
  <c r="M35" i="8"/>
  <c r="L35" i="8"/>
  <c r="K35" i="8"/>
  <c r="J35" i="8"/>
  <c r="I35" i="8"/>
  <c r="H35" i="8"/>
  <c r="G35" i="8"/>
  <c r="F35" i="8"/>
  <c r="E35" i="8"/>
  <c r="D35" i="8"/>
  <c r="C35" i="8"/>
  <c r="B35" i="8"/>
  <c r="A35" i="8"/>
  <c r="S34" i="8"/>
  <c r="R34" i="8"/>
  <c r="Q34" i="8"/>
  <c r="P34" i="8"/>
  <c r="O34" i="8"/>
  <c r="N34" i="8"/>
  <c r="M34" i="8"/>
  <c r="L34" i="8"/>
  <c r="K34" i="8"/>
  <c r="J34" i="8"/>
  <c r="I34" i="8"/>
  <c r="H34" i="8"/>
  <c r="G34" i="8"/>
  <c r="F34" i="8"/>
  <c r="E34" i="8"/>
  <c r="C34" i="8"/>
  <c r="B34" i="8"/>
  <c r="A34" i="8"/>
  <c r="S33" i="8"/>
  <c r="R33" i="8"/>
  <c r="Q33" i="8"/>
  <c r="P33" i="8"/>
  <c r="O33" i="8"/>
  <c r="N33" i="8"/>
  <c r="M33" i="8"/>
  <c r="L33" i="8"/>
  <c r="K33" i="8"/>
  <c r="J33" i="8"/>
  <c r="I33" i="8"/>
  <c r="H33" i="8"/>
  <c r="G33" i="8"/>
  <c r="F33" i="8"/>
  <c r="E33" i="8"/>
  <c r="C33" i="8"/>
  <c r="B33" i="8"/>
  <c r="A33" i="8"/>
  <c r="S32" i="8"/>
  <c r="R32" i="8"/>
  <c r="Q32" i="8"/>
  <c r="P32" i="8"/>
  <c r="O32" i="8"/>
  <c r="N32" i="8"/>
  <c r="M32" i="8"/>
  <c r="L32" i="8"/>
  <c r="K32" i="8"/>
  <c r="J32" i="8"/>
  <c r="I32" i="8"/>
  <c r="H32" i="8"/>
  <c r="G32" i="8"/>
  <c r="F32" i="8"/>
  <c r="E32" i="8"/>
  <c r="C32" i="8"/>
  <c r="B32" i="8"/>
  <c r="A32" i="8"/>
  <c r="S31" i="8"/>
  <c r="R31" i="8"/>
  <c r="Q31" i="8"/>
  <c r="P31" i="8"/>
  <c r="O31" i="8"/>
  <c r="N31" i="8"/>
  <c r="M31" i="8"/>
  <c r="L31" i="8"/>
  <c r="K31" i="8"/>
  <c r="J31" i="8"/>
  <c r="I31" i="8"/>
  <c r="H31" i="8"/>
  <c r="G31" i="8"/>
  <c r="F31" i="8"/>
  <c r="E31" i="8"/>
  <c r="C31" i="8"/>
  <c r="B31" i="8"/>
  <c r="A31" i="8"/>
  <c r="S30" i="8"/>
  <c r="R30" i="8"/>
  <c r="Q30" i="8"/>
  <c r="P30" i="8"/>
  <c r="O30" i="8"/>
  <c r="N30" i="8"/>
  <c r="M30" i="8"/>
  <c r="L30" i="8"/>
  <c r="K30" i="8"/>
  <c r="J30" i="8"/>
  <c r="I30" i="8"/>
  <c r="H30" i="8"/>
  <c r="G30" i="8"/>
  <c r="F30" i="8"/>
  <c r="E30" i="8"/>
  <c r="D30" i="8"/>
  <c r="C30" i="8"/>
  <c r="B30" i="8"/>
  <c r="A30" i="8"/>
  <c r="S29" i="8"/>
  <c r="R29" i="8"/>
  <c r="Q29" i="8"/>
  <c r="P29" i="8"/>
  <c r="O29" i="8"/>
  <c r="N29" i="8"/>
  <c r="M29" i="8"/>
  <c r="L29" i="8"/>
  <c r="K29" i="8"/>
  <c r="J29" i="8"/>
  <c r="I29" i="8"/>
  <c r="H29" i="8"/>
  <c r="G29" i="8"/>
  <c r="F29" i="8"/>
  <c r="E29" i="8"/>
  <c r="C29" i="8"/>
  <c r="B29" i="8"/>
  <c r="A29" i="8"/>
  <c r="S28" i="8"/>
  <c r="R28" i="8"/>
  <c r="Q28" i="8"/>
  <c r="P28" i="8"/>
  <c r="O28" i="8"/>
  <c r="N28" i="8"/>
  <c r="M28" i="8"/>
  <c r="L28" i="8"/>
  <c r="K28" i="8"/>
  <c r="J28" i="8"/>
  <c r="I28" i="8"/>
  <c r="H28" i="8"/>
  <c r="G28" i="8"/>
  <c r="F28" i="8"/>
  <c r="E28" i="8"/>
  <c r="C28" i="8"/>
  <c r="B28" i="8"/>
  <c r="A28" i="8"/>
  <c r="S27" i="8"/>
  <c r="R27" i="8"/>
  <c r="Q27" i="8"/>
  <c r="P27" i="8"/>
  <c r="O27" i="8"/>
  <c r="N27" i="8"/>
  <c r="M27" i="8"/>
  <c r="L27" i="8"/>
  <c r="K27" i="8"/>
  <c r="J27" i="8"/>
  <c r="I27" i="8"/>
  <c r="H27" i="8"/>
  <c r="G27" i="8"/>
  <c r="F27" i="8"/>
  <c r="E27" i="8"/>
  <c r="C27" i="8"/>
  <c r="B27" i="8"/>
  <c r="A27" i="8"/>
  <c r="S26" i="8"/>
  <c r="R26" i="8"/>
  <c r="Q26" i="8"/>
  <c r="P26" i="8"/>
  <c r="O26" i="8"/>
  <c r="N26" i="8"/>
  <c r="M26" i="8"/>
  <c r="L26" i="8"/>
  <c r="K26" i="8"/>
  <c r="J26" i="8"/>
  <c r="I26" i="8"/>
  <c r="H26" i="8"/>
  <c r="G26" i="8"/>
  <c r="F26" i="8"/>
  <c r="E26" i="8"/>
  <c r="D26" i="8"/>
  <c r="C26" i="8"/>
  <c r="B26" i="8"/>
  <c r="A26" i="8"/>
  <c r="S25" i="8"/>
  <c r="R25" i="8"/>
  <c r="Q25" i="8"/>
  <c r="P25" i="8"/>
  <c r="O25" i="8"/>
  <c r="N25" i="8"/>
  <c r="M25" i="8"/>
  <c r="L25" i="8"/>
  <c r="K25" i="8"/>
  <c r="J25" i="8"/>
  <c r="I25" i="8"/>
  <c r="H25" i="8"/>
  <c r="G25" i="8"/>
  <c r="F25" i="8"/>
  <c r="E25" i="8"/>
  <c r="D25" i="8"/>
  <c r="C25" i="8"/>
  <c r="B25" i="8"/>
  <c r="A25" i="8"/>
  <c r="S24" i="8"/>
  <c r="R24" i="8"/>
  <c r="Q24" i="8"/>
  <c r="P24" i="8"/>
  <c r="O24" i="8"/>
  <c r="N24" i="8"/>
  <c r="M24" i="8"/>
  <c r="L24" i="8"/>
  <c r="K24" i="8"/>
  <c r="J24" i="8"/>
  <c r="I24" i="8"/>
  <c r="H24" i="8"/>
  <c r="G24" i="8"/>
  <c r="F24" i="8"/>
  <c r="E24" i="8"/>
  <c r="D24" i="8"/>
  <c r="C24" i="8"/>
  <c r="B24" i="8"/>
  <c r="A24" i="8"/>
  <c r="S23" i="8"/>
  <c r="R23" i="8"/>
  <c r="Q23" i="8"/>
  <c r="P23" i="8"/>
  <c r="O23" i="8"/>
  <c r="N23" i="8"/>
  <c r="M23" i="8"/>
  <c r="L23" i="8"/>
  <c r="K23" i="8"/>
  <c r="J23" i="8"/>
  <c r="I23" i="8"/>
  <c r="H23" i="8"/>
  <c r="G23" i="8"/>
  <c r="F23" i="8"/>
  <c r="E23" i="8"/>
  <c r="D23" i="8"/>
  <c r="C23" i="8"/>
  <c r="B23" i="8"/>
  <c r="A23" i="8"/>
  <c r="S22" i="8"/>
  <c r="R22" i="8"/>
  <c r="Q22" i="8"/>
  <c r="P22" i="8"/>
  <c r="O22" i="8"/>
  <c r="N22" i="8"/>
  <c r="M22" i="8"/>
  <c r="L22" i="8"/>
  <c r="K22" i="8"/>
  <c r="J22" i="8"/>
  <c r="I22" i="8"/>
  <c r="H22" i="8"/>
  <c r="G22" i="8"/>
  <c r="F22" i="8"/>
  <c r="E22" i="8"/>
  <c r="D22" i="8"/>
  <c r="C22" i="8"/>
  <c r="B22" i="8"/>
  <c r="A22" i="8"/>
  <c r="S21" i="8"/>
  <c r="R21" i="8"/>
  <c r="Q21" i="8"/>
  <c r="P21" i="8"/>
  <c r="O21" i="8"/>
  <c r="N21" i="8"/>
  <c r="M21" i="8"/>
  <c r="L21" i="8"/>
  <c r="K21" i="8"/>
  <c r="J21" i="8"/>
  <c r="I21" i="8"/>
  <c r="H21" i="8"/>
  <c r="G21" i="8"/>
  <c r="F21" i="8"/>
  <c r="E21" i="8"/>
  <c r="D21" i="8"/>
  <c r="C21" i="8"/>
  <c r="B21" i="8"/>
  <c r="A21" i="8"/>
  <c r="S20" i="8"/>
  <c r="R20" i="8"/>
  <c r="Q20" i="8"/>
  <c r="P20" i="8"/>
  <c r="O20" i="8"/>
  <c r="N20" i="8"/>
  <c r="M20" i="8"/>
  <c r="L20" i="8"/>
  <c r="K20" i="8"/>
  <c r="J20" i="8"/>
  <c r="I20" i="8"/>
  <c r="H20" i="8"/>
  <c r="G20" i="8"/>
  <c r="F20" i="8"/>
  <c r="E20" i="8"/>
  <c r="D20" i="8"/>
  <c r="C20" i="8"/>
  <c r="B20" i="8"/>
  <c r="A20" i="8"/>
  <c r="S19" i="8"/>
  <c r="R19" i="8"/>
  <c r="Q19" i="8"/>
  <c r="P19" i="8"/>
  <c r="O19" i="8"/>
  <c r="N19" i="8"/>
  <c r="M19" i="8"/>
  <c r="L19" i="8"/>
  <c r="K19" i="8"/>
  <c r="J19" i="8"/>
  <c r="I19" i="8"/>
  <c r="H19" i="8"/>
  <c r="G19" i="8"/>
  <c r="F19" i="8"/>
  <c r="E19" i="8"/>
  <c r="D19" i="8"/>
  <c r="C19" i="8"/>
  <c r="B19" i="8"/>
  <c r="A19" i="8"/>
  <c r="S18" i="8"/>
  <c r="R18" i="8"/>
  <c r="Q18" i="8"/>
  <c r="P18" i="8"/>
  <c r="O18" i="8"/>
  <c r="N18" i="8"/>
  <c r="M18" i="8"/>
  <c r="L18" i="8"/>
  <c r="K18" i="8"/>
  <c r="J18" i="8"/>
  <c r="I18" i="8"/>
  <c r="H18" i="8"/>
  <c r="G18" i="8"/>
  <c r="F18" i="8"/>
  <c r="E18" i="8"/>
  <c r="D18" i="8"/>
  <c r="C18" i="8"/>
  <c r="B18" i="8"/>
  <c r="A18" i="8"/>
  <c r="S17" i="8"/>
  <c r="R17" i="8"/>
  <c r="Q17" i="8"/>
  <c r="P17" i="8"/>
  <c r="O17" i="8"/>
  <c r="N17" i="8"/>
  <c r="M17" i="8"/>
  <c r="L17" i="8"/>
  <c r="K17" i="8"/>
  <c r="J17" i="8"/>
  <c r="I17" i="8"/>
  <c r="H17" i="8"/>
  <c r="G17" i="8"/>
  <c r="F17" i="8"/>
  <c r="E17" i="8"/>
  <c r="D17" i="8"/>
  <c r="C17" i="8"/>
  <c r="B17" i="8"/>
  <c r="A17" i="8"/>
  <c r="S16" i="8"/>
  <c r="R16" i="8"/>
  <c r="Q16" i="8"/>
  <c r="P16" i="8"/>
  <c r="O16" i="8"/>
  <c r="N16" i="8"/>
  <c r="M16" i="8"/>
  <c r="L16" i="8"/>
  <c r="K16" i="8"/>
  <c r="J16" i="8"/>
  <c r="I16" i="8"/>
  <c r="H16" i="8"/>
  <c r="G16" i="8"/>
  <c r="F16" i="8"/>
  <c r="E16" i="8"/>
  <c r="D16" i="8"/>
  <c r="C16" i="8"/>
  <c r="B16" i="8"/>
  <c r="A16" i="8"/>
  <c r="S15" i="8"/>
  <c r="R15" i="8"/>
  <c r="Q15" i="8"/>
  <c r="P15" i="8"/>
  <c r="O15" i="8"/>
  <c r="N15" i="8"/>
  <c r="M15" i="8"/>
  <c r="L15" i="8"/>
  <c r="K15" i="8"/>
  <c r="J15" i="8"/>
  <c r="I15" i="8"/>
  <c r="H15" i="8"/>
  <c r="G15" i="8"/>
  <c r="F15" i="8"/>
  <c r="E15" i="8"/>
  <c r="D15" i="8"/>
  <c r="C15" i="8"/>
  <c r="B15" i="8"/>
  <c r="A15" i="8"/>
  <c r="S14" i="8"/>
  <c r="R14" i="8"/>
  <c r="Q14" i="8"/>
  <c r="P14" i="8"/>
  <c r="O14" i="8"/>
  <c r="N14" i="8"/>
  <c r="M14" i="8"/>
  <c r="L14" i="8"/>
  <c r="K14" i="8"/>
  <c r="J14" i="8"/>
  <c r="I14" i="8"/>
  <c r="H14" i="8"/>
  <c r="G14" i="8"/>
  <c r="F14" i="8"/>
  <c r="E14" i="8"/>
  <c r="D14" i="8"/>
  <c r="C14" i="8"/>
  <c r="B14" i="8"/>
  <c r="A14" i="8"/>
  <c r="S13" i="8"/>
  <c r="R13" i="8"/>
  <c r="Q13" i="8"/>
  <c r="P13" i="8"/>
  <c r="O13" i="8"/>
  <c r="N13" i="8"/>
  <c r="M13" i="8"/>
  <c r="L13" i="8"/>
  <c r="K13" i="8"/>
  <c r="J13" i="8"/>
  <c r="I13" i="8"/>
  <c r="H13" i="8"/>
  <c r="G13" i="8"/>
  <c r="F13" i="8"/>
  <c r="E13" i="8"/>
  <c r="D13" i="8"/>
  <c r="C13" i="8"/>
  <c r="B13" i="8"/>
  <c r="A13" i="8"/>
  <c r="S12" i="8"/>
  <c r="R12" i="8"/>
  <c r="Q12" i="8"/>
  <c r="P12" i="8"/>
  <c r="O12" i="8"/>
  <c r="N12" i="8"/>
  <c r="M12" i="8"/>
  <c r="L12" i="8"/>
  <c r="K12" i="8"/>
  <c r="J12" i="8"/>
  <c r="I12" i="8"/>
  <c r="H12" i="8"/>
  <c r="G12" i="8"/>
  <c r="F12" i="8"/>
  <c r="E12" i="8"/>
  <c r="D12" i="8"/>
  <c r="C12" i="8"/>
  <c r="B12" i="8"/>
  <c r="A12" i="8"/>
  <c r="S11" i="8"/>
  <c r="R11" i="8"/>
  <c r="Q11" i="8"/>
  <c r="P11" i="8"/>
  <c r="O11" i="8"/>
  <c r="N11" i="8"/>
  <c r="M11" i="8"/>
  <c r="L11" i="8"/>
  <c r="K11" i="8"/>
  <c r="J11" i="8"/>
  <c r="I11" i="8"/>
  <c r="H11" i="8"/>
  <c r="G11" i="8"/>
  <c r="F11" i="8"/>
  <c r="E11" i="8"/>
  <c r="D11" i="8"/>
  <c r="C11" i="8"/>
  <c r="B11" i="8"/>
  <c r="A11" i="8"/>
  <c r="S10" i="8"/>
  <c r="R10" i="8"/>
  <c r="Q10" i="8"/>
  <c r="P10" i="8"/>
  <c r="O10" i="8"/>
  <c r="N10" i="8"/>
  <c r="M10" i="8"/>
  <c r="L10" i="8"/>
  <c r="K10" i="8"/>
  <c r="J10" i="8"/>
  <c r="I10" i="8"/>
  <c r="H10" i="8"/>
  <c r="G10" i="8"/>
  <c r="F10" i="8"/>
  <c r="E10" i="8"/>
  <c r="D10" i="8"/>
  <c r="C10" i="8"/>
  <c r="B10" i="8"/>
  <c r="A10" i="8"/>
  <c r="Q8" i="8"/>
  <c r="F8" i="8"/>
  <c r="Q7" i="8"/>
  <c r="F7" i="8"/>
  <c r="Q6" i="8"/>
  <c r="F6" i="8"/>
  <c r="Q5" i="8"/>
  <c r="F5" i="8"/>
  <c r="Q4" i="8"/>
  <c r="K4" i="8"/>
  <c r="F4" i="8"/>
  <c r="Q3" i="8"/>
  <c r="F3" i="8"/>
  <c r="F2" i="8"/>
  <c r="B2" i="8"/>
  <c r="I152" i="9"/>
  <c r="H152" i="9"/>
  <c r="G152" i="9"/>
  <c r="F152" i="9"/>
  <c r="E152" i="9"/>
  <c r="D152" i="9"/>
  <c r="C152" i="9"/>
  <c r="B152" i="9"/>
  <c r="I151" i="9"/>
  <c r="H151" i="9"/>
  <c r="G151" i="9"/>
  <c r="F151" i="9"/>
  <c r="E151" i="9"/>
  <c r="D151" i="9"/>
  <c r="C151" i="9"/>
  <c r="B151" i="9"/>
  <c r="I150" i="9"/>
  <c r="H150" i="9"/>
  <c r="G150" i="9"/>
  <c r="F150" i="9"/>
  <c r="E150" i="9"/>
  <c r="D150" i="9"/>
  <c r="C150" i="9"/>
  <c r="B150" i="9"/>
  <c r="I149" i="9"/>
  <c r="H149" i="9"/>
  <c r="G149" i="9"/>
  <c r="F149" i="9"/>
  <c r="E149" i="9"/>
  <c r="D149" i="9"/>
  <c r="C149" i="9"/>
  <c r="B149" i="9"/>
  <c r="I148" i="9"/>
  <c r="H148" i="9"/>
  <c r="G148" i="9"/>
  <c r="F148" i="9"/>
  <c r="E148" i="9"/>
  <c r="D148" i="9"/>
  <c r="C148" i="9"/>
  <c r="B148" i="9"/>
  <c r="I147" i="9"/>
  <c r="H147" i="9"/>
  <c r="G147" i="9"/>
  <c r="F147" i="9"/>
  <c r="E147" i="9"/>
  <c r="D147" i="9"/>
  <c r="C147" i="9"/>
  <c r="B147" i="9"/>
  <c r="I146" i="9"/>
  <c r="H146" i="9"/>
  <c r="G146" i="9"/>
  <c r="F146" i="9"/>
  <c r="E146" i="9"/>
  <c r="D146" i="9"/>
  <c r="C146" i="9"/>
  <c r="B146" i="9"/>
  <c r="I145" i="9"/>
  <c r="H145" i="9"/>
  <c r="G145" i="9"/>
  <c r="F145" i="9"/>
  <c r="E145" i="9"/>
  <c r="D145" i="9"/>
  <c r="C145" i="9"/>
  <c r="B145" i="9"/>
  <c r="I144" i="9"/>
  <c r="H144" i="9"/>
  <c r="G144" i="9"/>
  <c r="F144" i="9"/>
  <c r="E144" i="9"/>
  <c r="D144" i="9"/>
  <c r="C144" i="9"/>
  <c r="B144" i="9"/>
  <c r="I143" i="9"/>
  <c r="H143" i="9"/>
  <c r="G143" i="9"/>
  <c r="F143" i="9"/>
  <c r="E143" i="9"/>
  <c r="D143" i="9"/>
  <c r="C143" i="9"/>
  <c r="B143" i="9"/>
  <c r="I142" i="9"/>
  <c r="H142" i="9"/>
  <c r="G142" i="9"/>
  <c r="F142" i="9"/>
  <c r="E142" i="9"/>
  <c r="D142" i="9"/>
  <c r="C142" i="9"/>
  <c r="B142" i="9"/>
  <c r="I141" i="9"/>
  <c r="H141" i="9"/>
  <c r="G141" i="9"/>
  <c r="F141" i="9"/>
  <c r="E141" i="9"/>
  <c r="D141" i="9"/>
  <c r="C141" i="9"/>
  <c r="B141" i="9"/>
  <c r="I140" i="9"/>
  <c r="H140" i="9"/>
  <c r="G140" i="9"/>
  <c r="F140" i="9"/>
  <c r="E140" i="9"/>
  <c r="D140" i="9"/>
  <c r="C140" i="9"/>
  <c r="B140" i="9"/>
  <c r="I139" i="9"/>
  <c r="H139" i="9"/>
  <c r="G139" i="9"/>
  <c r="F139" i="9"/>
  <c r="E139" i="9"/>
  <c r="D139" i="9"/>
  <c r="C139" i="9"/>
  <c r="B139" i="9"/>
  <c r="I138" i="9"/>
  <c r="H138" i="9"/>
  <c r="G138" i="9"/>
  <c r="F138" i="9"/>
  <c r="E138" i="9"/>
  <c r="D138" i="9"/>
  <c r="C138" i="9"/>
  <c r="B138" i="9"/>
  <c r="I137" i="9"/>
  <c r="H137" i="9"/>
  <c r="G137" i="9"/>
  <c r="F137" i="9"/>
  <c r="E137" i="9"/>
  <c r="D137" i="9"/>
  <c r="C137" i="9"/>
  <c r="B137" i="9"/>
  <c r="I136" i="9"/>
  <c r="H136" i="9"/>
  <c r="G136" i="9"/>
  <c r="F136" i="9"/>
  <c r="E136" i="9"/>
  <c r="D136" i="9"/>
  <c r="C136" i="9"/>
  <c r="B136" i="9"/>
  <c r="I135" i="9"/>
  <c r="H135" i="9"/>
  <c r="G135" i="9"/>
  <c r="F135" i="9"/>
  <c r="E135" i="9"/>
  <c r="D135" i="9"/>
  <c r="C135" i="9"/>
  <c r="B135" i="9"/>
  <c r="I134" i="9"/>
  <c r="H134" i="9"/>
  <c r="G134" i="9"/>
  <c r="F134" i="9"/>
  <c r="E134" i="9"/>
  <c r="D134" i="9"/>
  <c r="C134" i="9"/>
  <c r="B134" i="9"/>
  <c r="I133" i="9"/>
  <c r="H133" i="9"/>
  <c r="G133" i="9"/>
  <c r="F133" i="9"/>
  <c r="E133" i="9"/>
  <c r="D133" i="9"/>
  <c r="C133" i="9"/>
  <c r="B133" i="9"/>
  <c r="I132" i="9"/>
  <c r="H132" i="9"/>
  <c r="G132" i="9"/>
  <c r="F132" i="9"/>
  <c r="E132" i="9"/>
  <c r="D132" i="9"/>
  <c r="C132" i="9"/>
  <c r="B132" i="9"/>
  <c r="I131" i="9"/>
  <c r="H131" i="9"/>
  <c r="G131" i="9"/>
  <c r="F131" i="9"/>
  <c r="E131" i="9"/>
  <c r="D131" i="9"/>
  <c r="C131" i="9"/>
  <c r="B131" i="9"/>
  <c r="I130" i="9"/>
  <c r="H130" i="9"/>
  <c r="G130" i="9"/>
  <c r="F130" i="9"/>
  <c r="E130" i="9"/>
  <c r="D130" i="9"/>
  <c r="C130" i="9"/>
  <c r="B130" i="9"/>
  <c r="I129" i="9"/>
  <c r="H129" i="9"/>
  <c r="G129" i="9"/>
  <c r="F129" i="9"/>
  <c r="E129" i="9"/>
  <c r="D129" i="9"/>
  <c r="C129" i="9"/>
  <c r="B129" i="9"/>
  <c r="I128" i="9"/>
  <c r="H128" i="9"/>
  <c r="G128" i="9"/>
  <c r="F128" i="9"/>
  <c r="E128" i="9"/>
  <c r="D128" i="9"/>
  <c r="C128" i="9"/>
  <c r="B128" i="9"/>
  <c r="I127" i="9"/>
  <c r="H127" i="9"/>
  <c r="G127" i="9"/>
  <c r="F127" i="9"/>
  <c r="E127" i="9"/>
  <c r="D127" i="9"/>
  <c r="C127" i="9"/>
  <c r="B127" i="9"/>
  <c r="I126" i="9"/>
  <c r="H126" i="9"/>
  <c r="G126" i="9"/>
  <c r="F126" i="9"/>
  <c r="E126" i="9"/>
  <c r="D126" i="9"/>
  <c r="C126" i="9"/>
  <c r="B126" i="9"/>
  <c r="I125" i="9"/>
  <c r="H125" i="9"/>
  <c r="G125" i="9"/>
  <c r="F125" i="9"/>
  <c r="E125" i="9"/>
  <c r="D125" i="9"/>
  <c r="C125" i="9"/>
  <c r="B125" i="9"/>
  <c r="I124" i="9"/>
  <c r="H124" i="9"/>
  <c r="G124" i="9"/>
  <c r="F124" i="9"/>
  <c r="E124" i="9"/>
  <c r="D124" i="9"/>
  <c r="C124" i="9"/>
  <c r="B124" i="9"/>
  <c r="I123" i="9"/>
  <c r="H123" i="9"/>
  <c r="G123" i="9"/>
  <c r="F123" i="9"/>
  <c r="E123" i="9"/>
  <c r="D123" i="9"/>
  <c r="C123" i="9"/>
  <c r="B123" i="9"/>
  <c r="I122" i="9"/>
  <c r="H122" i="9"/>
  <c r="G122" i="9"/>
  <c r="F122" i="9"/>
  <c r="E122" i="9"/>
  <c r="D122" i="9"/>
  <c r="C122" i="9"/>
  <c r="B122" i="9"/>
  <c r="I121" i="9"/>
  <c r="H121" i="9"/>
  <c r="G121" i="9"/>
  <c r="F121" i="9"/>
  <c r="E121" i="9"/>
  <c r="D121" i="9"/>
  <c r="C121" i="9"/>
  <c r="B121" i="9"/>
  <c r="I120" i="9"/>
  <c r="H120" i="9"/>
  <c r="G120" i="9"/>
  <c r="F120" i="9"/>
  <c r="E120" i="9"/>
  <c r="D120" i="9"/>
  <c r="C120" i="9"/>
  <c r="B120" i="9"/>
  <c r="I119" i="9"/>
  <c r="H119" i="9"/>
  <c r="G119" i="9"/>
  <c r="F119" i="9"/>
  <c r="E119" i="9"/>
  <c r="D119" i="9"/>
  <c r="C119" i="9"/>
  <c r="B119" i="9"/>
  <c r="I118" i="9"/>
  <c r="H118" i="9"/>
  <c r="G118" i="9"/>
  <c r="F118" i="9"/>
  <c r="E118" i="9"/>
  <c r="D118" i="9"/>
  <c r="C118" i="9"/>
  <c r="B118" i="9"/>
  <c r="I117" i="9"/>
  <c r="H117" i="9"/>
  <c r="G117" i="9"/>
  <c r="F117" i="9"/>
  <c r="E117" i="9"/>
  <c r="D117" i="9"/>
  <c r="C117" i="9"/>
  <c r="B117" i="9"/>
  <c r="I116" i="9"/>
  <c r="H116" i="9"/>
  <c r="G116" i="9"/>
  <c r="F116" i="9"/>
  <c r="E116" i="9"/>
  <c r="D116" i="9"/>
  <c r="C116" i="9"/>
  <c r="B116" i="9"/>
  <c r="I115" i="9"/>
  <c r="H115" i="9"/>
  <c r="G115" i="9"/>
  <c r="F115" i="9"/>
  <c r="E115" i="9"/>
  <c r="D115" i="9"/>
  <c r="C115" i="9"/>
  <c r="B115" i="9"/>
  <c r="I114" i="9"/>
  <c r="H114" i="9"/>
  <c r="G114" i="9"/>
  <c r="F114" i="9"/>
  <c r="E114" i="9"/>
  <c r="D114" i="9"/>
  <c r="C114" i="9"/>
  <c r="B114" i="9"/>
  <c r="I113" i="9"/>
  <c r="H113" i="9"/>
  <c r="G113" i="9"/>
  <c r="F113" i="9"/>
  <c r="E113" i="9"/>
  <c r="D113" i="9"/>
  <c r="C113" i="9"/>
  <c r="B113" i="9"/>
  <c r="I112" i="9"/>
  <c r="H112" i="9"/>
  <c r="G112" i="9"/>
  <c r="F112" i="9"/>
  <c r="E112" i="9"/>
  <c r="D112" i="9"/>
  <c r="C112" i="9"/>
  <c r="B112" i="9"/>
  <c r="I111" i="9"/>
  <c r="H111" i="9"/>
  <c r="G111" i="9"/>
  <c r="F111" i="9"/>
  <c r="E111" i="9"/>
  <c r="D111" i="9"/>
  <c r="C111" i="9"/>
  <c r="B111" i="9"/>
  <c r="I110" i="9"/>
  <c r="H110" i="9"/>
  <c r="G110" i="9"/>
  <c r="F110" i="9"/>
  <c r="E110" i="9"/>
  <c r="D110" i="9"/>
  <c r="C110" i="9"/>
  <c r="B110" i="9"/>
  <c r="I109" i="9"/>
  <c r="H109" i="9"/>
  <c r="G109" i="9"/>
  <c r="F109" i="9"/>
  <c r="E109" i="9"/>
  <c r="D109" i="9"/>
  <c r="C109" i="9"/>
  <c r="B109" i="9"/>
  <c r="I108" i="9"/>
  <c r="H108" i="9"/>
  <c r="G108" i="9"/>
  <c r="F108" i="9"/>
  <c r="E108" i="9"/>
  <c r="D108" i="9"/>
  <c r="C108" i="9"/>
  <c r="B108" i="9"/>
  <c r="I107" i="9"/>
  <c r="H107" i="9"/>
  <c r="G107" i="9"/>
  <c r="F107" i="9"/>
  <c r="E107" i="9"/>
  <c r="D107" i="9"/>
  <c r="C107" i="9"/>
  <c r="B107" i="9"/>
  <c r="I106" i="9"/>
  <c r="H106" i="9"/>
  <c r="G106" i="9"/>
  <c r="F106" i="9"/>
  <c r="E106" i="9"/>
  <c r="D106" i="9"/>
  <c r="C106" i="9"/>
  <c r="B106" i="9"/>
  <c r="I105" i="9"/>
  <c r="H105" i="9"/>
  <c r="G105" i="9"/>
  <c r="F105" i="9"/>
  <c r="E105" i="9"/>
  <c r="D105" i="9"/>
  <c r="C105" i="9"/>
  <c r="B105" i="9"/>
  <c r="I104" i="9"/>
  <c r="H104" i="9"/>
  <c r="G104" i="9"/>
  <c r="F104" i="9"/>
  <c r="E104" i="9"/>
  <c r="D104" i="9"/>
  <c r="C104" i="9"/>
  <c r="B104" i="9"/>
  <c r="I103" i="9"/>
  <c r="H103" i="9"/>
  <c r="G103" i="9"/>
  <c r="F103" i="9"/>
  <c r="E103" i="9"/>
  <c r="D103" i="9"/>
  <c r="C103" i="9"/>
  <c r="B103" i="9"/>
  <c r="I102" i="9"/>
  <c r="H102" i="9"/>
  <c r="G102" i="9"/>
  <c r="F102" i="9"/>
  <c r="E102" i="9"/>
  <c r="D102" i="9"/>
  <c r="C102" i="9"/>
  <c r="B102" i="9"/>
  <c r="I101" i="9"/>
  <c r="H101" i="9"/>
  <c r="G101" i="9"/>
  <c r="F101" i="9"/>
  <c r="E101" i="9"/>
  <c r="D101" i="9"/>
  <c r="C101" i="9"/>
  <c r="B101" i="9"/>
  <c r="I100" i="9"/>
  <c r="H100" i="9"/>
  <c r="G100" i="9"/>
  <c r="F100" i="9"/>
  <c r="E100" i="9"/>
  <c r="D100" i="9"/>
  <c r="C100" i="9"/>
  <c r="B100" i="9"/>
  <c r="I99" i="9"/>
  <c r="H99" i="9"/>
  <c r="G99" i="9"/>
  <c r="F99" i="9"/>
  <c r="E99" i="9"/>
  <c r="D99" i="9"/>
  <c r="C99" i="9"/>
  <c r="B99" i="9"/>
  <c r="I98" i="9"/>
  <c r="H98" i="9"/>
  <c r="G98" i="9"/>
  <c r="F98" i="9"/>
  <c r="E98" i="9"/>
  <c r="D98" i="9"/>
  <c r="C98" i="9"/>
  <c r="B98" i="9"/>
  <c r="I97" i="9"/>
  <c r="H97" i="9"/>
  <c r="G97" i="9"/>
  <c r="F97" i="9"/>
  <c r="E97" i="9"/>
  <c r="D97" i="9"/>
  <c r="C97" i="9"/>
  <c r="B97" i="9"/>
  <c r="I96" i="9"/>
  <c r="H96" i="9"/>
  <c r="G96" i="9"/>
  <c r="F96" i="9"/>
  <c r="E96" i="9"/>
  <c r="D96" i="9"/>
  <c r="C96" i="9"/>
  <c r="B96" i="9"/>
  <c r="I95" i="9"/>
  <c r="H95" i="9"/>
  <c r="G95" i="9"/>
  <c r="F95" i="9"/>
  <c r="E95" i="9"/>
  <c r="D95" i="9"/>
  <c r="C95" i="9"/>
  <c r="B95" i="9"/>
  <c r="I94" i="9"/>
  <c r="H94" i="9"/>
  <c r="G94" i="9"/>
  <c r="F94" i="9"/>
  <c r="E94" i="9"/>
  <c r="D94" i="9"/>
  <c r="C94" i="9"/>
  <c r="B94" i="9"/>
  <c r="I93" i="9"/>
  <c r="H93" i="9"/>
  <c r="G93" i="9"/>
  <c r="F93" i="9"/>
  <c r="E93" i="9"/>
  <c r="D93" i="9"/>
  <c r="C93" i="9"/>
  <c r="B93" i="9"/>
  <c r="I92" i="9"/>
  <c r="H92" i="9"/>
  <c r="G92" i="9"/>
  <c r="F92" i="9"/>
  <c r="E92" i="9"/>
  <c r="D92" i="9"/>
  <c r="C92" i="9"/>
  <c r="B92" i="9"/>
  <c r="I91" i="9"/>
  <c r="H91" i="9"/>
  <c r="G91" i="9"/>
  <c r="F91" i="9"/>
  <c r="E91" i="9"/>
  <c r="D91" i="9"/>
  <c r="C91" i="9"/>
  <c r="B91" i="9"/>
  <c r="I90" i="9"/>
  <c r="H90" i="9"/>
  <c r="G90" i="9"/>
  <c r="F90" i="9"/>
  <c r="E90" i="9"/>
  <c r="D90" i="9"/>
  <c r="C90" i="9"/>
  <c r="B90" i="9"/>
  <c r="I89" i="9"/>
  <c r="H89" i="9"/>
  <c r="G89" i="9"/>
  <c r="F89" i="9"/>
  <c r="E89" i="9"/>
  <c r="D89" i="9"/>
  <c r="C89" i="9"/>
  <c r="B89" i="9"/>
  <c r="I88" i="9"/>
  <c r="H88" i="9"/>
  <c r="G88" i="9"/>
  <c r="F88" i="9"/>
  <c r="E88" i="9"/>
  <c r="D88" i="9"/>
  <c r="C88" i="9"/>
  <c r="B88" i="9"/>
  <c r="I87" i="9"/>
  <c r="H87" i="9"/>
  <c r="G87" i="9"/>
  <c r="F87" i="9"/>
  <c r="E87" i="9"/>
  <c r="D87" i="9"/>
  <c r="C87" i="9"/>
  <c r="B87" i="9"/>
  <c r="I86" i="9"/>
  <c r="H86" i="9"/>
  <c r="G86" i="9"/>
  <c r="F86" i="9"/>
  <c r="E86" i="9"/>
  <c r="D86" i="9"/>
  <c r="C86" i="9"/>
  <c r="B86" i="9"/>
  <c r="I85" i="9"/>
  <c r="H85" i="9"/>
  <c r="G85" i="9"/>
  <c r="F85" i="9"/>
  <c r="E85" i="9"/>
  <c r="D85" i="9"/>
  <c r="C85" i="9"/>
  <c r="B85" i="9"/>
  <c r="I84" i="9"/>
  <c r="H84" i="9"/>
  <c r="G84" i="9"/>
  <c r="F84" i="9"/>
  <c r="E84" i="9"/>
  <c r="D84" i="9"/>
  <c r="C84" i="9"/>
  <c r="B84" i="9"/>
  <c r="I83" i="9"/>
  <c r="H83" i="9"/>
  <c r="G83" i="9"/>
  <c r="F83" i="9"/>
  <c r="E83" i="9"/>
  <c r="D83" i="9"/>
  <c r="C83" i="9"/>
  <c r="B83" i="9"/>
  <c r="I82" i="9"/>
  <c r="H82" i="9"/>
  <c r="G82" i="9"/>
  <c r="F82" i="9"/>
  <c r="E82" i="9"/>
  <c r="D82" i="9"/>
  <c r="C82" i="9"/>
  <c r="B82" i="9"/>
  <c r="I81" i="9"/>
  <c r="H81" i="9"/>
  <c r="G81" i="9"/>
  <c r="F81" i="9"/>
  <c r="E81" i="9"/>
  <c r="D81" i="9"/>
  <c r="C81" i="9"/>
  <c r="B81" i="9"/>
  <c r="I80" i="9"/>
  <c r="H80" i="9"/>
  <c r="G80" i="9"/>
  <c r="F80" i="9"/>
  <c r="E80" i="9"/>
  <c r="D80" i="9"/>
  <c r="C80" i="9"/>
  <c r="B80" i="9"/>
  <c r="I79" i="9"/>
  <c r="H79" i="9"/>
  <c r="G79" i="9"/>
  <c r="F79" i="9"/>
  <c r="E79" i="9"/>
  <c r="D79" i="9"/>
  <c r="C79" i="9"/>
  <c r="B79" i="9"/>
  <c r="I78" i="9"/>
  <c r="H78" i="9"/>
  <c r="G78" i="9"/>
  <c r="F78" i="9"/>
  <c r="E78" i="9"/>
  <c r="D78" i="9"/>
  <c r="C78" i="9"/>
  <c r="B78" i="9"/>
  <c r="I77" i="9"/>
  <c r="H77" i="9"/>
  <c r="G77" i="9"/>
  <c r="F77" i="9"/>
  <c r="E77" i="9"/>
  <c r="D77" i="9"/>
  <c r="C77" i="9"/>
  <c r="B77" i="9"/>
  <c r="I76" i="9"/>
  <c r="H76" i="9"/>
  <c r="G76" i="9"/>
  <c r="F76" i="9"/>
  <c r="E76" i="9"/>
  <c r="D76" i="9"/>
  <c r="C76" i="9"/>
  <c r="B76" i="9"/>
  <c r="I75" i="9"/>
  <c r="H75" i="9"/>
  <c r="G75" i="9"/>
  <c r="F75" i="9"/>
  <c r="E75" i="9"/>
  <c r="D75" i="9"/>
  <c r="C75" i="9"/>
  <c r="B75" i="9"/>
  <c r="I74" i="9"/>
  <c r="H74" i="9"/>
  <c r="G74" i="9"/>
  <c r="F74" i="9"/>
  <c r="E74" i="9"/>
  <c r="D74" i="9"/>
  <c r="C74" i="9"/>
  <c r="B74" i="9"/>
  <c r="I73" i="9"/>
  <c r="H73" i="9"/>
  <c r="G73" i="9"/>
  <c r="F73" i="9"/>
  <c r="E73" i="9"/>
  <c r="D73" i="9"/>
  <c r="C73" i="9"/>
  <c r="B73" i="9"/>
  <c r="I72" i="9"/>
  <c r="H72" i="9"/>
  <c r="G72" i="9"/>
  <c r="F72" i="9"/>
  <c r="E72" i="9"/>
  <c r="D72" i="9"/>
  <c r="C72" i="9"/>
  <c r="B72" i="9"/>
  <c r="I71" i="9"/>
  <c r="H71" i="9"/>
  <c r="G71" i="9"/>
  <c r="F71" i="9"/>
  <c r="E71" i="9"/>
  <c r="D71" i="9"/>
  <c r="C71" i="9"/>
  <c r="B71" i="9"/>
  <c r="I70" i="9"/>
  <c r="H70" i="9"/>
  <c r="G70" i="9"/>
  <c r="F70" i="9"/>
  <c r="E70" i="9"/>
  <c r="D70" i="9"/>
  <c r="C70" i="9"/>
  <c r="B70" i="9"/>
  <c r="I69" i="9"/>
  <c r="H69" i="9"/>
  <c r="G69" i="9"/>
  <c r="F69" i="9"/>
  <c r="E69" i="9"/>
  <c r="D69" i="9"/>
  <c r="C69" i="9"/>
  <c r="B69" i="9"/>
  <c r="I68" i="9"/>
  <c r="H68" i="9"/>
  <c r="G68" i="9"/>
  <c r="F68" i="9"/>
  <c r="E68" i="9"/>
  <c r="D68" i="9"/>
  <c r="C68" i="9"/>
  <c r="B68" i="9"/>
  <c r="I67" i="9"/>
  <c r="H67" i="9"/>
  <c r="G67" i="9"/>
  <c r="F67" i="9"/>
  <c r="E67" i="9"/>
  <c r="D67" i="9"/>
  <c r="C67" i="9"/>
  <c r="B67" i="9"/>
  <c r="I66" i="9"/>
  <c r="H66" i="9"/>
  <c r="G66" i="9"/>
  <c r="F66" i="9"/>
  <c r="E66" i="9"/>
  <c r="D66" i="9"/>
  <c r="C66" i="9"/>
  <c r="B66" i="9"/>
  <c r="I65" i="9"/>
  <c r="H65" i="9"/>
  <c r="G65" i="9"/>
  <c r="F65" i="9"/>
  <c r="E65" i="9"/>
  <c r="D65" i="9"/>
  <c r="C65" i="9"/>
  <c r="B65" i="9"/>
  <c r="I64" i="9"/>
  <c r="H64" i="9"/>
  <c r="G64" i="9"/>
  <c r="F64" i="9"/>
  <c r="E64" i="9"/>
  <c r="D64" i="9"/>
  <c r="C64" i="9"/>
  <c r="B64" i="9"/>
  <c r="I63" i="9"/>
  <c r="H63" i="9"/>
  <c r="G63" i="9"/>
  <c r="F63" i="9"/>
  <c r="E63" i="9"/>
  <c r="D63" i="9"/>
  <c r="C63" i="9"/>
  <c r="B63" i="9"/>
  <c r="I62" i="9"/>
  <c r="H62" i="9"/>
  <c r="G62" i="9"/>
  <c r="F62" i="9"/>
  <c r="E62" i="9"/>
  <c r="D62" i="9"/>
  <c r="C62" i="9"/>
  <c r="B62" i="9"/>
  <c r="I61" i="9"/>
  <c r="H61" i="9"/>
  <c r="G61" i="9"/>
  <c r="F61" i="9"/>
  <c r="E61" i="9"/>
  <c r="D61" i="9"/>
  <c r="C61" i="9"/>
  <c r="B61" i="9"/>
  <c r="I60" i="9"/>
  <c r="H60" i="9"/>
  <c r="G60" i="9"/>
  <c r="F60" i="9"/>
  <c r="E60" i="9"/>
  <c r="D60" i="9"/>
  <c r="C60" i="9"/>
  <c r="B60" i="9"/>
  <c r="I59" i="9"/>
  <c r="H59" i="9"/>
  <c r="G59" i="9"/>
  <c r="F59" i="9"/>
  <c r="E59" i="9"/>
  <c r="D59" i="9"/>
  <c r="C59" i="9"/>
  <c r="B59" i="9"/>
  <c r="I58" i="9"/>
  <c r="H58" i="9"/>
  <c r="G58" i="9"/>
  <c r="F58" i="9"/>
  <c r="E58" i="9"/>
  <c r="D58" i="9"/>
  <c r="C58" i="9"/>
  <c r="B58" i="9"/>
  <c r="I57" i="9"/>
  <c r="H57" i="9"/>
  <c r="G57" i="9"/>
  <c r="F57" i="9"/>
  <c r="E57" i="9"/>
  <c r="D57" i="9"/>
  <c r="C57" i="9"/>
  <c r="B57" i="9"/>
  <c r="I56" i="9"/>
  <c r="H56" i="9"/>
  <c r="G56" i="9"/>
  <c r="F56" i="9"/>
  <c r="E56" i="9"/>
  <c r="D56" i="9"/>
  <c r="C56" i="9"/>
  <c r="B56" i="9"/>
  <c r="I55" i="9"/>
  <c r="H55" i="9"/>
  <c r="G55" i="9"/>
  <c r="F55" i="9"/>
  <c r="E55" i="9"/>
  <c r="D55" i="9"/>
  <c r="C55" i="9"/>
  <c r="B55" i="9"/>
  <c r="I54" i="9"/>
  <c r="H54" i="9"/>
  <c r="G54" i="9"/>
  <c r="F54" i="9"/>
  <c r="E54" i="9"/>
  <c r="D54" i="9"/>
  <c r="C54" i="9"/>
  <c r="B54" i="9"/>
  <c r="I53" i="9"/>
  <c r="H53" i="9"/>
  <c r="G53" i="9"/>
  <c r="F53" i="9"/>
  <c r="E53" i="9"/>
  <c r="D53" i="9"/>
  <c r="C53" i="9"/>
  <c r="B53" i="9"/>
  <c r="I52" i="9"/>
  <c r="H52" i="9"/>
  <c r="G52" i="9"/>
  <c r="F52" i="9"/>
  <c r="E52" i="9"/>
  <c r="D52" i="9"/>
  <c r="C52" i="9"/>
  <c r="B52" i="9"/>
  <c r="I51" i="9"/>
  <c r="H51" i="9"/>
  <c r="G51" i="9"/>
  <c r="F51" i="9"/>
  <c r="E51" i="9"/>
  <c r="D51" i="9"/>
  <c r="C51" i="9"/>
  <c r="B51" i="9"/>
  <c r="I50" i="9"/>
  <c r="H50" i="9"/>
  <c r="G50" i="9"/>
  <c r="F50" i="9"/>
  <c r="E50" i="9"/>
  <c r="D50" i="9"/>
  <c r="C50" i="9"/>
  <c r="B50" i="9"/>
  <c r="I49" i="9"/>
  <c r="H49" i="9"/>
  <c r="G49" i="9"/>
  <c r="F49" i="9"/>
  <c r="E49" i="9"/>
  <c r="D49" i="9"/>
  <c r="C49" i="9"/>
  <c r="B49" i="9"/>
  <c r="I48" i="9"/>
  <c r="H48" i="9"/>
  <c r="G48" i="9"/>
  <c r="F48" i="9"/>
  <c r="E48" i="9"/>
  <c r="D48" i="9"/>
  <c r="C48" i="9"/>
  <c r="B48" i="9"/>
  <c r="I47" i="9"/>
  <c r="H47" i="9"/>
  <c r="G47" i="9"/>
  <c r="F47" i="9"/>
  <c r="E47" i="9"/>
  <c r="D47" i="9"/>
  <c r="C47" i="9"/>
  <c r="B47" i="9"/>
  <c r="I46" i="9"/>
  <c r="H46" i="9"/>
  <c r="G46" i="9"/>
  <c r="F46" i="9"/>
  <c r="E46" i="9"/>
  <c r="D46" i="9"/>
  <c r="C46" i="9"/>
  <c r="B46" i="9"/>
  <c r="I45" i="9"/>
  <c r="H45" i="9"/>
  <c r="G45" i="9"/>
  <c r="F45" i="9"/>
  <c r="E45" i="9"/>
  <c r="D45" i="9"/>
  <c r="C45" i="9"/>
  <c r="B45" i="9"/>
  <c r="I44" i="9"/>
  <c r="H44" i="9"/>
  <c r="G44" i="9"/>
  <c r="F44" i="9"/>
  <c r="E44" i="9"/>
  <c r="D44" i="9"/>
  <c r="C44" i="9"/>
  <c r="B44" i="9"/>
  <c r="I43" i="9"/>
  <c r="H43" i="9"/>
  <c r="G43" i="9"/>
  <c r="F43" i="9"/>
  <c r="E43" i="9"/>
  <c r="D43" i="9"/>
  <c r="C43" i="9"/>
  <c r="B43" i="9"/>
  <c r="I42" i="9"/>
  <c r="H42" i="9"/>
  <c r="G42" i="9"/>
  <c r="F42" i="9"/>
  <c r="E42" i="9"/>
  <c r="D42" i="9"/>
  <c r="C42" i="9"/>
  <c r="B42" i="9"/>
  <c r="I41" i="9"/>
  <c r="H41" i="9"/>
  <c r="G41" i="9"/>
  <c r="F41" i="9"/>
  <c r="E41" i="9"/>
  <c r="D41" i="9"/>
  <c r="C41" i="9"/>
  <c r="B41" i="9"/>
  <c r="I40" i="9"/>
  <c r="H40" i="9"/>
  <c r="G40" i="9"/>
  <c r="F40" i="9"/>
  <c r="E40" i="9"/>
  <c r="D40" i="9"/>
  <c r="C40" i="9"/>
  <c r="B40" i="9"/>
  <c r="I39" i="9"/>
  <c r="H39" i="9"/>
  <c r="G39" i="9"/>
  <c r="F39" i="9"/>
  <c r="E39" i="9"/>
  <c r="D39" i="9"/>
  <c r="C39" i="9"/>
  <c r="B39" i="9"/>
  <c r="I38" i="9"/>
  <c r="H38" i="9"/>
  <c r="G38" i="9"/>
  <c r="F38" i="9"/>
  <c r="E38" i="9"/>
  <c r="D38" i="9"/>
  <c r="C38" i="9"/>
  <c r="B38" i="9"/>
  <c r="I37" i="9"/>
  <c r="H37" i="9"/>
  <c r="G37" i="9"/>
  <c r="F37" i="9"/>
  <c r="E37" i="9"/>
  <c r="D37" i="9"/>
  <c r="C37" i="9"/>
  <c r="B37" i="9"/>
  <c r="I36" i="9"/>
  <c r="H36" i="9"/>
  <c r="G36" i="9"/>
  <c r="F36" i="9"/>
  <c r="E36" i="9"/>
  <c r="D36" i="9"/>
  <c r="C36" i="9"/>
  <c r="B36" i="9"/>
  <c r="I35" i="9"/>
  <c r="H35" i="9"/>
  <c r="G35" i="9"/>
  <c r="F35" i="9"/>
  <c r="E35" i="9"/>
  <c r="D35" i="9"/>
  <c r="C35" i="9"/>
  <c r="B35" i="9"/>
  <c r="I34" i="9"/>
  <c r="H34" i="9"/>
  <c r="G34" i="9"/>
  <c r="F34" i="9"/>
  <c r="E34" i="9"/>
  <c r="D34" i="9"/>
  <c r="C34" i="9"/>
  <c r="B34" i="9"/>
  <c r="I33" i="9"/>
  <c r="H33" i="9"/>
  <c r="G33" i="9"/>
  <c r="F33" i="9"/>
  <c r="E33" i="9"/>
  <c r="D33" i="9"/>
  <c r="C33" i="9"/>
  <c r="B33" i="9"/>
  <c r="I32" i="9"/>
  <c r="H32" i="9"/>
  <c r="G32" i="9"/>
  <c r="F32" i="9"/>
  <c r="E32" i="9"/>
  <c r="D32" i="9"/>
  <c r="C32" i="9"/>
  <c r="B32" i="9"/>
  <c r="I31" i="9"/>
  <c r="H31" i="9"/>
  <c r="G31" i="9"/>
  <c r="F31" i="9"/>
  <c r="E31" i="9"/>
  <c r="D31" i="9"/>
  <c r="C31" i="9"/>
  <c r="B31" i="9"/>
  <c r="I30" i="9"/>
  <c r="H30" i="9"/>
  <c r="G30" i="9"/>
  <c r="F30" i="9"/>
  <c r="E30" i="9"/>
  <c r="D30" i="9"/>
  <c r="C30" i="9"/>
  <c r="B30" i="9"/>
  <c r="I29" i="9"/>
  <c r="H29" i="9"/>
  <c r="G29" i="9"/>
  <c r="F29" i="9"/>
  <c r="E29" i="9"/>
  <c r="D29" i="9"/>
  <c r="C29" i="9"/>
  <c r="B29" i="9"/>
  <c r="I28" i="9"/>
  <c r="H28" i="9"/>
  <c r="G28" i="9"/>
  <c r="F28" i="9"/>
  <c r="E28" i="9"/>
  <c r="D28" i="9"/>
  <c r="C28" i="9"/>
  <c r="B28" i="9"/>
  <c r="I27" i="9"/>
  <c r="H27" i="9"/>
  <c r="G27" i="9"/>
  <c r="F27" i="9"/>
  <c r="E27" i="9"/>
  <c r="D27" i="9"/>
  <c r="C27" i="9"/>
  <c r="B27" i="9"/>
  <c r="I26" i="9"/>
  <c r="H26" i="9"/>
  <c r="G26" i="9"/>
  <c r="F26" i="9"/>
  <c r="E26" i="9"/>
  <c r="D26" i="9"/>
  <c r="C26" i="9"/>
  <c r="B26" i="9"/>
  <c r="I25" i="9"/>
  <c r="H25" i="9"/>
  <c r="G25" i="9"/>
  <c r="F25" i="9"/>
  <c r="E25" i="9"/>
  <c r="D25" i="9"/>
  <c r="C25" i="9"/>
  <c r="B25" i="9"/>
  <c r="I24" i="9"/>
  <c r="H24" i="9"/>
  <c r="G24" i="9"/>
  <c r="F24" i="9"/>
  <c r="E24" i="9"/>
  <c r="D24" i="9"/>
  <c r="C24" i="9"/>
  <c r="B24" i="9"/>
  <c r="I23" i="9"/>
  <c r="H23" i="9"/>
  <c r="G23" i="9"/>
  <c r="F23" i="9"/>
  <c r="E23" i="9"/>
  <c r="D23" i="9"/>
  <c r="C23" i="9"/>
  <c r="B23" i="9"/>
  <c r="I22" i="9"/>
  <c r="H22" i="9"/>
  <c r="G22" i="9"/>
  <c r="F22" i="9"/>
  <c r="E22" i="9"/>
  <c r="D22" i="9"/>
  <c r="C22" i="9"/>
  <c r="B22" i="9"/>
  <c r="I21" i="9"/>
  <c r="H21" i="9"/>
  <c r="G21" i="9"/>
  <c r="F21" i="9"/>
  <c r="E21" i="9"/>
  <c r="D21" i="9"/>
  <c r="C21" i="9"/>
  <c r="B21" i="9"/>
  <c r="I20" i="9"/>
  <c r="H20" i="9"/>
  <c r="G20" i="9"/>
  <c r="F20" i="9"/>
  <c r="E20" i="9"/>
  <c r="D20" i="9"/>
  <c r="C20" i="9"/>
  <c r="B20" i="9"/>
  <c r="I19" i="9"/>
  <c r="H19" i="9"/>
  <c r="G19" i="9"/>
  <c r="F19" i="9"/>
  <c r="E19" i="9"/>
  <c r="D19" i="9"/>
  <c r="C19" i="9"/>
  <c r="B19" i="9"/>
  <c r="I18" i="9"/>
  <c r="H18" i="9"/>
  <c r="G18" i="9"/>
  <c r="F18" i="9"/>
  <c r="E18" i="9"/>
  <c r="D18" i="9"/>
  <c r="C18" i="9"/>
  <c r="B18" i="9"/>
  <c r="I17" i="9"/>
  <c r="H17" i="9"/>
  <c r="G17" i="9"/>
  <c r="F17" i="9"/>
  <c r="E17" i="9"/>
  <c r="D17" i="9"/>
  <c r="C17" i="9"/>
  <c r="B17" i="9"/>
  <c r="I16" i="9"/>
  <c r="H16" i="9"/>
  <c r="G16" i="9"/>
  <c r="F16" i="9"/>
  <c r="E16" i="9"/>
  <c r="D16" i="9"/>
  <c r="C16" i="9"/>
  <c r="B16" i="9"/>
  <c r="I15" i="9"/>
  <c r="H15" i="9"/>
  <c r="G15" i="9"/>
  <c r="F15" i="9"/>
  <c r="E15" i="9"/>
  <c r="D15" i="9"/>
  <c r="C15" i="9"/>
  <c r="B15" i="9"/>
  <c r="I14" i="9"/>
  <c r="H14" i="9"/>
  <c r="G14" i="9"/>
  <c r="F14" i="9"/>
  <c r="E14" i="9"/>
  <c r="D14" i="9"/>
  <c r="C14" i="9"/>
  <c r="B14" i="9"/>
  <c r="I13" i="9"/>
  <c r="H13" i="9"/>
  <c r="G13" i="9"/>
  <c r="F13" i="9"/>
  <c r="E13" i="9"/>
  <c r="D13" i="9"/>
  <c r="C13" i="9"/>
  <c r="B13" i="9"/>
  <c r="I12" i="9"/>
  <c r="H12" i="9"/>
  <c r="G12" i="9"/>
  <c r="F12" i="9"/>
  <c r="E12" i="9"/>
  <c r="D12" i="9"/>
  <c r="C12" i="9"/>
  <c r="B12" i="9"/>
  <c r="I11" i="9"/>
  <c r="H11" i="9"/>
  <c r="G11" i="9"/>
  <c r="F11" i="9"/>
  <c r="E11" i="9"/>
  <c r="D11" i="9"/>
  <c r="C11" i="9"/>
  <c r="B11" i="9"/>
  <c r="I10" i="9"/>
  <c r="H10" i="9"/>
  <c r="G10" i="9"/>
  <c r="F10" i="9"/>
  <c r="E10" i="9"/>
  <c r="D10" i="9"/>
  <c r="C10" i="9"/>
  <c r="B10" i="9"/>
  <c r="I9" i="9"/>
  <c r="H9" i="9"/>
  <c r="G9" i="9"/>
  <c r="F9" i="9"/>
  <c r="E9" i="9"/>
  <c r="D9" i="9"/>
  <c r="C9" i="9"/>
  <c r="B9" i="9"/>
  <c r="I8" i="9"/>
  <c r="H8" i="9"/>
  <c r="G8" i="9"/>
  <c r="F8" i="9"/>
  <c r="E8" i="9"/>
  <c r="D8" i="9"/>
  <c r="C8" i="9"/>
  <c r="B8" i="9"/>
  <c r="I7" i="9"/>
  <c r="H7" i="9"/>
  <c r="G7" i="9"/>
  <c r="F7" i="9"/>
  <c r="E7" i="9"/>
  <c r="D7" i="9"/>
  <c r="C7" i="9"/>
  <c r="B7" i="9"/>
  <c r="I6" i="9"/>
  <c r="H6" i="9"/>
  <c r="G6" i="9"/>
  <c r="F6" i="9"/>
  <c r="E6" i="9"/>
  <c r="D6" i="9"/>
  <c r="C6" i="9"/>
  <c r="B6" i="9"/>
  <c r="I5" i="9"/>
  <c r="H5" i="9"/>
  <c r="G5" i="9"/>
  <c r="F5" i="9"/>
  <c r="E5" i="9"/>
  <c r="D5" i="9"/>
  <c r="C5" i="9"/>
  <c r="B5" i="9"/>
  <c r="I4" i="9"/>
  <c r="H4" i="9"/>
  <c r="G4" i="9"/>
  <c r="F4" i="9"/>
  <c r="E4" i="9"/>
  <c r="D4" i="9"/>
  <c r="C4" i="9"/>
  <c r="B4" i="9"/>
  <c r="I3" i="9"/>
  <c r="H3" i="9"/>
  <c r="G3" i="9"/>
  <c r="F3" i="9"/>
  <c r="E3" i="9"/>
  <c r="D3" i="9"/>
  <c r="C3" i="9"/>
  <c r="B3" i="9"/>
  <c r="J16" i="11"/>
  <c r="C16" i="11"/>
  <c r="K15" i="11"/>
  <c r="K14" i="11"/>
  <c r="C14" i="11"/>
  <c r="J8" i="11"/>
  <c r="C8" i="11"/>
  <c r="C6" i="11"/>
  <c r="K4" i="11"/>
  <c r="J4" i="11"/>
  <c r="I4" i="11"/>
  <c r="K3" i="11"/>
  <c r="J3" i="11"/>
  <c r="I3" i="11"/>
  <c r="J55" i="10"/>
  <c r="I55" i="10"/>
  <c r="J54" i="10"/>
  <c r="I54" i="10"/>
  <c r="J53" i="10"/>
  <c r="I53" i="10"/>
  <c r="J52" i="10"/>
  <c r="I52" i="10"/>
  <c r="J51" i="10"/>
  <c r="I51" i="10"/>
  <c r="J50" i="10"/>
  <c r="I50" i="10"/>
  <c r="J49" i="10"/>
  <c r="I49" i="10"/>
  <c r="J48" i="10"/>
  <c r="I48" i="10"/>
  <c r="J47" i="10"/>
  <c r="I47" i="10"/>
  <c r="J46" i="10"/>
  <c r="I46" i="10"/>
  <c r="J45" i="10"/>
  <c r="I45" i="10"/>
  <c r="J44" i="10"/>
  <c r="I44" i="10"/>
  <c r="J43" i="10"/>
  <c r="I43" i="10"/>
  <c r="J42" i="10"/>
  <c r="I42" i="10"/>
  <c r="J41" i="10"/>
  <c r="I41" i="10"/>
  <c r="J40" i="10"/>
  <c r="I40" i="10"/>
  <c r="J39" i="10"/>
  <c r="I39" i="10"/>
  <c r="E39" i="10"/>
  <c r="D39" i="10"/>
  <c r="C39" i="10"/>
  <c r="B39" i="10"/>
  <c r="J38" i="10"/>
  <c r="I38" i="10"/>
  <c r="J37" i="10"/>
  <c r="I37" i="10"/>
  <c r="J36" i="10"/>
  <c r="I36" i="10"/>
  <c r="E36" i="10"/>
  <c r="D36" i="10"/>
  <c r="C36" i="10"/>
  <c r="B36" i="10"/>
  <c r="J35" i="10"/>
  <c r="I35" i="10"/>
  <c r="E35" i="10"/>
  <c r="D35" i="10"/>
  <c r="C35" i="10"/>
  <c r="B35" i="10"/>
  <c r="J34" i="10"/>
  <c r="I34" i="10"/>
  <c r="J33" i="10"/>
  <c r="I33" i="10"/>
  <c r="E33" i="10"/>
  <c r="D33" i="10"/>
  <c r="C33" i="10"/>
  <c r="B33" i="10"/>
  <c r="J32" i="10"/>
  <c r="I32" i="10"/>
  <c r="J31" i="10"/>
  <c r="I31" i="10"/>
  <c r="J30" i="10"/>
  <c r="I30" i="10"/>
  <c r="J29" i="10"/>
  <c r="I29" i="10"/>
  <c r="J28" i="10"/>
  <c r="I28" i="10"/>
  <c r="J27" i="10"/>
  <c r="I27" i="10"/>
  <c r="J26" i="10"/>
  <c r="I26" i="10"/>
  <c r="J25" i="10"/>
  <c r="I25" i="10"/>
  <c r="J24" i="10"/>
  <c r="I24" i="10"/>
  <c r="J23" i="10"/>
  <c r="I23" i="10"/>
  <c r="J22" i="10"/>
  <c r="I22" i="10"/>
  <c r="E22" i="10"/>
  <c r="D22" i="10"/>
  <c r="C22" i="10"/>
  <c r="B22" i="10"/>
  <c r="J21" i="10"/>
  <c r="I21" i="10"/>
  <c r="J20" i="10"/>
  <c r="I20" i="10"/>
  <c r="J19" i="10"/>
  <c r="I19" i="10"/>
  <c r="J18" i="10"/>
  <c r="I18" i="10"/>
  <c r="J17" i="10"/>
  <c r="I17" i="10"/>
  <c r="J16" i="10"/>
  <c r="I16" i="10"/>
  <c r="J15" i="10"/>
  <c r="I15" i="10"/>
  <c r="J14" i="10"/>
  <c r="I14" i="10"/>
  <c r="J13" i="10"/>
  <c r="I13" i="10"/>
  <c r="J12" i="10"/>
  <c r="I12" i="10"/>
  <c r="J11" i="10"/>
  <c r="I11" i="10"/>
  <c r="E11" i="10"/>
  <c r="D11" i="10"/>
  <c r="C11" i="10"/>
  <c r="B11" i="10"/>
  <c r="J10" i="10"/>
  <c r="I10" i="10"/>
  <c r="J9" i="10"/>
  <c r="I9" i="10"/>
  <c r="J8" i="10"/>
  <c r="I8" i="10"/>
  <c r="J7" i="10"/>
  <c r="I7" i="10"/>
  <c r="J6" i="10"/>
  <c r="I6" i="10"/>
  <c r="J5" i="10"/>
  <c r="I5" i="10"/>
  <c r="D210" i="35"/>
  <c r="C210" i="35"/>
  <c r="B210" i="35"/>
  <c r="A210" i="35"/>
  <c r="D209" i="35"/>
  <c r="C209" i="35"/>
  <c r="B209" i="35"/>
  <c r="A209" i="35"/>
  <c r="D208" i="35"/>
  <c r="C208" i="35"/>
  <c r="B208" i="35"/>
  <c r="A208" i="35"/>
  <c r="D207" i="35"/>
  <c r="C207" i="35"/>
  <c r="B207" i="35"/>
  <c r="A207" i="35"/>
  <c r="D206" i="35"/>
  <c r="C206" i="35"/>
  <c r="B206" i="35"/>
  <c r="A206" i="35"/>
  <c r="D205" i="35"/>
  <c r="C205" i="35"/>
  <c r="B205" i="35"/>
  <c r="A205" i="35"/>
  <c r="D204" i="35"/>
  <c r="C204" i="35"/>
  <c r="B204" i="35"/>
  <c r="A204" i="35"/>
  <c r="D203" i="35"/>
  <c r="C203" i="35"/>
  <c r="B203" i="35"/>
  <c r="A203" i="35"/>
  <c r="D202" i="35"/>
  <c r="C202" i="35"/>
  <c r="B202" i="35"/>
  <c r="A202" i="35"/>
  <c r="D201" i="35"/>
  <c r="C201" i="35"/>
  <c r="B201" i="35"/>
  <c r="A201" i="35"/>
  <c r="D200" i="35"/>
  <c r="C200" i="35"/>
  <c r="B200" i="35"/>
  <c r="A200" i="35"/>
  <c r="D199" i="35"/>
  <c r="C199" i="35"/>
  <c r="B199" i="35"/>
  <c r="A199" i="35"/>
  <c r="D198" i="35"/>
  <c r="C198" i="35"/>
  <c r="B198" i="35"/>
  <c r="A198" i="35"/>
  <c r="D197" i="35"/>
  <c r="C197" i="35"/>
  <c r="B197" i="35"/>
  <c r="A197" i="35"/>
  <c r="D196" i="35"/>
  <c r="C196" i="35"/>
  <c r="B196" i="35"/>
  <c r="A196" i="35"/>
  <c r="D195" i="35"/>
  <c r="C195" i="35"/>
  <c r="B195" i="35"/>
  <c r="A195" i="35"/>
  <c r="D194" i="35"/>
  <c r="C194" i="35"/>
  <c r="B194" i="35"/>
  <c r="A194" i="35"/>
  <c r="D193" i="35"/>
  <c r="C193" i="35"/>
  <c r="B193" i="35"/>
  <c r="A193" i="35"/>
  <c r="D192" i="35"/>
  <c r="C192" i="35"/>
  <c r="B192" i="35"/>
  <c r="A192" i="35"/>
  <c r="D191" i="35"/>
  <c r="C191" i="35"/>
  <c r="B191" i="35"/>
  <c r="A191" i="35"/>
  <c r="D190" i="35"/>
  <c r="C190" i="35"/>
  <c r="B190" i="35"/>
  <c r="A190" i="35"/>
  <c r="D189" i="35"/>
  <c r="C189" i="35"/>
  <c r="B189" i="35"/>
  <c r="A189" i="35"/>
  <c r="D188" i="35"/>
  <c r="C188" i="35"/>
  <c r="B188" i="35"/>
  <c r="A188" i="35"/>
  <c r="D187" i="35"/>
  <c r="C187" i="35"/>
  <c r="B187" i="35"/>
  <c r="A187" i="35"/>
  <c r="D186" i="35"/>
  <c r="C186" i="35"/>
  <c r="B186" i="35"/>
  <c r="A186" i="35"/>
  <c r="D185" i="35"/>
  <c r="C185" i="35"/>
  <c r="B185" i="35"/>
  <c r="A185" i="35"/>
  <c r="D184" i="35"/>
  <c r="C184" i="35"/>
  <c r="B184" i="35"/>
  <c r="A184" i="35"/>
  <c r="D183" i="35"/>
  <c r="C183" i="35"/>
  <c r="B183" i="35"/>
  <c r="A183" i="35"/>
  <c r="D182" i="35"/>
  <c r="C182" i="35"/>
  <c r="B182" i="35"/>
  <c r="A182" i="35"/>
  <c r="D181" i="35"/>
  <c r="C181" i="35"/>
  <c r="B181" i="35"/>
  <c r="A181" i="35"/>
  <c r="D180" i="35"/>
  <c r="C180" i="35"/>
  <c r="B180" i="35"/>
  <c r="A180" i="35"/>
  <c r="D179" i="35"/>
  <c r="C179" i="35"/>
  <c r="B179" i="35"/>
  <c r="A179" i="35"/>
  <c r="D178" i="35"/>
  <c r="C178" i="35"/>
  <c r="B178" i="35"/>
  <c r="A178" i="35"/>
  <c r="D177" i="35"/>
  <c r="C177" i="35"/>
  <c r="B177" i="35"/>
  <c r="A177" i="35"/>
  <c r="D176" i="35"/>
  <c r="C176" i="35"/>
  <c r="B176" i="35"/>
  <c r="A176" i="35"/>
  <c r="D175" i="35"/>
  <c r="C175" i="35"/>
  <c r="B175" i="35"/>
  <c r="A175" i="35"/>
  <c r="D174" i="35"/>
  <c r="C174" i="35"/>
  <c r="B174" i="35"/>
  <c r="A174" i="35"/>
  <c r="D173" i="35"/>
  <c r="C173" i="35"/>
  <c r="B173" i="35"/>
  <c r="A173" i="35"/>
  <c r="D172" i="35"/>
  <c r="C172" i="35"/>
  <c r="B172" i="35"/>
  <c r="A172" i="35"/>
  <c r="D171" i="35"/>
  <c r="C171" i="35"/>
  <c r="B171" i="35"/>
  <c r="A171" i="35"/>
  <c r="D170" i="35"/>
  <c r="C170" i="35"/>
  <c r="B170" i="35"/>
  <c r="A170" i="35"/>
  <c r="D169" i="35"/>
  <c r="C169" i="35"/>
  <c r="B169" i="35"/>
  <c r="A169" i="35"/>
  <c r="D168" i="35"/>
  <c r="C168" i="35"/>
  <c r="B168" i="35"/>
  <c r="A168" i="35"/>
  <c r="D167" i="35"/>
  <c r="C167" i="35"/>
  <c r="B167" i="35"/>
  <c r="A167" i="35"/>
  <c r="D166" i="35"/>
  <c r="C166" i="35"/>
  <c r="B166" i="35"/>
  <c r="A166" i="35"/>
  <c r="D165" i="35"/>
  <c r="C165" i="35"/>
  <c r="B165" i="35"/>
  <c r="A165" i="35"/>
  <c r="D164" i="35"/>
  <c r="C164" i="35"/>
  <c r="B164" i="35"/>
  <c r="A164" i="35"/>
  <c r="D163" i="35"/>
  <c r="C163" i="35"/>
  <c r="B163" i="35"/>
  <c r="A163" i="35"/>
  <c r="D162" i="35"/>
  <c r="C162" i="35"/>
  <c r="B162" i="35"/>
  <c r="A162" i="35"/>
  <c r="D161" i="35"/>
  <c r="C161" i="35"/>
  <c r="B161" i="35"/>
  <c r="A161" i="35"/>
  <c r="D160" i="35"/>
  <c r="C160" i="35"/>
  <c r="B160" i="35"/>
  <c r="A160" i="35"/>
  <c r="D159" i="35"/>
  <c r="C159" i="35"/>
  <c r="B159" i="35"/>
  <c r="A159" i="35"/>
  <c r="D158" i="35"/>
  <c r="C158" i="35"/>
  <c r="B158" i="35"/>
  <c r="A158" i="35"/>
  <c r="D157" i="35"/>
  <c r="C157" i="35"/>
  <c r="B157" i="35"/>
  <c r="A157" i="35"/>
  <c r="D156" i="35"/>
  <c r="C156" i="35"/>
  <c r="B156" i="35"/>
  <c r="A156" i="35"/>
  <c r="D155" i="35"/>
  <c r="C155" i="35"/>
  <c r="B155" i="35"/>
  <c r="A155" i="35"/>
  <c r="D154" i="35"/>
  <c r="C154" i="35"/>
  <c r="B154" i="35"/>
  <c r="A154" i="35"/>
  <c r="D153" i="35"/>
  <c r="C153" i="35"/>
  <c r="B153" i="35"/>
  <c r="A153" i="35"/>
  <c r="D152" i="35"/>
  <c r="C152" i="35"/>
  <c r="B152" i="35"/>
  <c r="A152" i="35"/>
  <c r="D151" i="35"/>
  <c r="C151" i="35"/>
  <c r="B151" i="35"/>
  <c r="A151" i="35"/>
  <c r="D150" i="35"/>
  <c r="C150" i="35"/>
  <c r="B150" i="35"/>
  <c r="A150" i="35"/>
  <c r="D149" i="35"/>
  <c r="C149" i="35"/>
  <c r="B149" i="35"/>
  <c r="A149" i="35"/>
  <c r="D148" i="35"/>
  <c r="C148" i="35"/>
  <c r="B148" i="35"/>
  <c r="A148" i="35"/>
  <c r="D147" i="35"/>
  <c r="C147" i="35"/>
  <c r="B147" i="35"/>
  <c r="A147" i="35"/>
  <c r="D146" i="35"/>
  <c r="C146" i="35"/>
  <c r="B146" i="35"/>
  <c r="A146" i="35"/>
  <c r="D145" i="35"/>
  <c r="C145" i="35"/>
  <c r="B145" i="35"/>
  <c r="A145" i="35"/>
  <c r="D144" i="35"/>
  <c r="C144" i="35"/>
  <c r="B144" i="35"/>
  <c r="A144" i="35"/>
  <c r="D143" i="35"/>
  <c r="C143" i="35"/>
  <c r="B143" i="35"/>
  <c r="A143" i="35"/>
  <c r="D142" i="35"/>
  <c r="C142" i="35"/>
  <c r="B142" i="35"/>
  <c r="A142" i="35"/>
  <c r="D141" i="35"/>
  <c r="C141" i="35"/>
  <c r="B141" i="35"/>
  <c r="A141" i="35"/>
  <c r="D140" i="35"/>
  <c r="C140" i="35"/>
  <c r="B140" i="35"/>
  <c r="A140" i="35"/>
  <c r="D139" i="35"/>
  <c r="C139" i="35"/>
  <c r="B139" i="35"/>
  <c r="A139" i="35"/>
  <c r="D138" i="35"/>
  <c r="C138" i="35"/>
  <c r="B138" i="35"/>
  <c r="A138" i="35"/>
  <c r="D137" i="35"/>
  <c r="C137" i="35"/>
  <c r="B137" i="35"/>
  <c r="A137" i="35"/>
  <c r="D136" i="35"/>
  <c r="C136" i="35"/>
  <c r="B136" i="35"/>
  <c r="A136" i="35"/>
  <c r="D135" i="35"/>
  <c r="C135" i="35"/>
  <c r="B135" i="35"/>
  <c r="A135" i="35"/>
  <c r="D134" i="35"/>
  <c r="C134" i="35"/>
  <c r="B134" i="35"/>
  <c r="A134" i="35"/>
  <c r="D133" i="35"/>
  <c r="C133" i="35"/>
  <c r="B133" i="35"/>
  <c r="A133" i="35"/>
  <c r="D132" i="35"/>
  <c r="C132" i="35"/>
  <c r="B132" i="35"/>
  <c r="A132" i="35"/>
  <c r="D131" i="35"/>
  <c r="C131" i="35"/>
  <c r="B131" i="35"/>
  <c r="A131" i="35"/>
  <c r="D130" i="35"/>
  <c r="C130" i="35"/>
  <c r="B130" i="35"/>
  <c r="A130" i="35"/>
  <c r="D129" i="35"/>
  <c r="C129" i="35"/>
  <c r="B129" i="35"/>
  <c r="A129" i="35"/>
  <c r="D128" i="35"/>
  <c r="C128" i="35"/>
  <c r="B128" i="35"/>
  <c r="A128" i="35"/>
  <c r="D127" i="35"/>
  <c r="C127" i="35"/>
  <c r="B127" i="35"/>
  <c r="A127" i="35"/>
  <c r="D126" i="35"/>
  <c r="C126" i="35"/>
  <c r="B126" i="35"/>
  <c r="A126" i="35"/>
  <c r="D125" i="35"/>
  <c r="C125" i="35"/>
  <c r="B125" i="35"/>
  <c r="A125" i="35"/>
  <c r="D124" i="35"/>
  <c r="C124" i="35"/>
  <c r="B124" i="35"/>
  <c r="A124" i="35"/>
  <c r="D123" i="35"/>
  <c r="C123" i="35"/>
  <c r="B123" i="35"/>
  <c r="A123" i="35"/>
  <c r="D122" i="35"/>
  <c r="C122" i="35"/>
  <c r="B122" i="35"/>
  <c r="A122" i="35"/>
  <c r="D121" i="35"/>
  <c r="C121" i="35"/>
  <c r="B121" i="35"/>
  <c r="A121" i="35"/>
  <c r="D120" i="35"/>
  <c r="C120" i="35"/>
  <c r="B120" i="35"/>
  <c r="A120" i="35"/>
  <c r="D119" i="35"/>
  <c r="C119" i="35"/>
  <c r="B119" i="35"/>
  <c r="A119" i="35"/>
  <c r="D118" i="35"/>
  <c r="C118" i="35"/>
  <c r="B118" i="35"/>
  <c r="A118" i="35"/>
  <c r="D117" i="35"/>
  <c r="C117" i="35"/>
  <c r="B117" i="35"/>
  <c r="A117" i="35"/>
  <c r="D116" i="35"/>
  <c r="C116" i="35"/>
  <c r="B116" i="35"/>
  <c r="A116" i="35"/>
  <c r="D115" i="35"/>
  <c r="C115" i="35"/>
  <c r="B115" i="35"/>
  <c r="A115" i="35"/>
  <c r="D114" i="35"/>
  <c r="C114" i="35"/>
  <c r="B114" i="35"/>
  <c r="A114" i="35"/>
  <c r="D113" i="35"/>
  <c r="C113" i="35"/>
  <c r="B113" i="35"/>
  <c r="A113" i="35"/>
  <c r="D112" i="35"/>
  <c r="C112" i="35"/>
  <c r="B112" i="35"/>
  <c r="A112" i="35"/>
  <c r="D111" i="35"/>
  <c r="C111" i="35"/>
  <c r="B111" i="35"/>
  <c r="A111" i="35"/>
  <c r="D110" i="35"/>
  <c r="C110" i="35"/>
  <c r="B110" i="35"/>
  <c r="A110" i="35"/>
  <c r="D109" i="35"/>
  <c r="C109" i="35"/>
  <c r="B109" i="35"/>
  <c r="A109" i="35"/>
  <c r="D108" i="35"/>
  <c r="C108" i="35"/>
  <c r="B108" i="35"/>
  <c r="A108" i="35"/>
  <c r="D107" i="35"/>
  <c r="C107" i="35"/>
  <c r="B107" i="35"/>
  <c r="A107" i="35"/>
  <c r="D106" i="35"/>
  <c r="C106" i="35"/>
  <c r="B106" i="35"/>
  <c r="A106" i="35"/>
  <c r="D105" i="35"/>
  <c r="C105" i="35"/>
  <c r="B105" i="35"/>
  <c r="A105" i="35"/>
  <c r="D104" i="35"/>
  <c r="C104" i="35"/>
  <c r="B104" i="35"/>
  <c r="A104" i="35"/>
  <c r="D103" i="35"/>
  <c r="C103" i="35"/>
  <c r="B103" i="35"/>
  <c r="A103" i="35"/>
  <c r="D102" i="35"/>
  <c r="C102" i="35"/>
  <c r="B102" i="35"/>
  <c r="A102" i="35"/>
  <c r="D101" i="35"/>
  <c r="C101" i="35"/>
  <c r="B101" i="35"/>
  <c r="A101" i="35"/>
  <c r="D100" i="35"/>
  <c r="C100" i="35"/>
  <c r="B100" i="35"/>
  <c r="A100" i="35"/>
  <c r="D99" i="35"/>
  <c r="C99" i="35"/>
  <c r="B99" i="35"/>
  <c r="A99" i="35"/>
  <c r="D98" i="35"/>
  <c r="C98" i="35"/>
  <c r="B98" i="35"/>
  <c r="A98" i="35"/>
  <c r="D97" i="35"/>
  <c r="C97" i="35"/>
  <c r="B97" i="35"/>
  <c r="A97" i="35"/>
  <c r="D96" i="35"/>
  <c r="C96" i="35"/>
  <c r="B96" i="35"/>
  <c r="A96" i="35"/>
  <c r="D95" i="35"/>
  <c r="C95" i="35"/>
  <c r="B95" i="35"/>
  <c r="A95" i="35"/>
  <c r="D94" i="35"/>
  <c r="C94" i="35"/>
  <c r="B94" i="35"/>
  <c r="A94" i="35"/>
  <c r="D93" i="35"/>
  <c r="C93" i="35"/>
  <c r="B93" i="35"/>
  <c r="A93" i="35"/>
  <c r="D92" i="35"/>
  <c r="C92" i="35"/>
  <c r="B92" i="35"/>
  <c r="A92" i="35"/>
  <c r="D91" i="35"/>
  <c r="C91" i="35"/>
  <c r="B91" i="35"/>
  <c r="A91" i="35"/>
  <c r="D90" i="35"/>
  <c r="C90" i="35"/>
  <c r="B90" i="35"/>
  <c r="A90" i="35"/>
  <c r="D89" i="35"/>
  <c r="C89" i="35"/>
  <c r="B89" i="35"/>
  <c r="A89" i="35"/>
  <c r="D88" i="35"/>
  <c r="C88" i="35"/>
  <c r="B88" i="35"/>
  <c r="A88" i="35"/>
  <c r="D87" i="35"/>
  <c r="C87" i="35"/>
  <c r="B87" i="35"/>
  <c r="A87" i="35"/>
  <c r="D86" i="35"/>
  <c r="C86" i="35"/>
  <c r="B86" i="35"/>
  <c r="A86" i="35"/>
  <c r="D85" i="35"/>
  <c r="C85" i="35"/>
  <c r="B85" i="35"/>
  <c r="A85" i="35"/>
  <c r="D84" i="35"/>
  <c r="C84" i="35"/>
  <c r="B84" i="35"/>
  <c r="A84" i="35"/>
  <c r="D83" i="35"/>
  <c r="C83" i="35"/>
  <c r="B83" i="35"/>
  <c r="A83" i="35"/>
  <c r="D82" i="35"/>
  <c r="C82" i="35"/>
  <c r="B82" i="35"/>
  <c r="A82" i="35"/>
  <c r="D81" i="35"/>
  <c r="C81" i="35"/>
  <c r="B81" i="35"/>
  <c r="A81" i="35"/>
  <c r="D80" i="35"/>
  <c r="C80" i="35"/>
  <c r="B80" i="35"/>
  <c r="A80" i="35"/>
  <c r="D79" i="35"/>
  <c r="C79" i="35"/>
  <c r="B79" i="35"/>
  <c r="A79" i="35"/>
  <c r="D78" i="35"/>
  <c r="C78" i="35"/>
  <c r="B78" i="35"/>
  <c r="A78" i="35"/>
  <c r="D77" i="35"/>
  <c r="C77" i="35"/>
  <c r="B77" i="35"/>
  <c r="A77" i="35"/>
  <c r="D76" i="35"/>
  <c r="C76" i="35"/>
  <c r="B76" i="35"/>
  <c r="A76" i="35"/>
  <c r="D75" i="35"/>
  <c r="C75" i="35"/>
  <c r="B75" i="35"/>
  <c r="A75" i="35"/>
  <c r="D74" i="35"/>
  <c r="C74" i="35"/>
  <c r="B74" i="35"/>
  <c r="A74" i="35"/>
  <c r="D73" i="35"/>
  <c r="C73" i="35"/>
  <c r="B73" i="35"/>
  <c r="A73" i="35"/>
  <c r="D72" i="35"/>
  <c r="C72" i="35"/>
  <c r="B72" i="35"/>
  <c r="A72" i="35"/>
  <c r="D71" i="35"/>
  <c r="C71" i="35"/>
  <c r="B71" i="35"/>
  <c r="A71" i="35"/>
  <c r="D70" i="35"/>
  <c r="C70" i="35"/>
  <c r="B70" i="35"/>
  <c r="A70" i="35"/>
  <c r="D69" i="35"/>
  <c r="C69" i="35"/>
  <c r="B69" i="35"/>
  <c r="A69" i="35"/>
  <c r="D68" i="35"/>
  <c r="C68" i="35"/>
  <c r="B68" i="35"/>
  <c r="A68" i="35"/>
  <c r="D67" i="35"/>
  <c r="C67" i="35"/>
  <c r="B67" i="35"/>
  <c r="A67" i="35"/>
  <c r="D66" i="35"/>
  <c r="C66" i="35"/>
  <c r="B66" i="35"/>
  <c r="A66" i="35"/>
  <c r="D65" i="35"/>
  <c r="C65" i="35"/>
  <c r="B65" i="35"/>
  <c r="A65" i="35"/>
  <c r="D64" i="35"/>
  <c r="C64" i="35"/>
  <c r="B64" i="35"/>
  <c r="A64" i="35"/>
  <c r="D63" i="35"/>
  <c r="C63" i="35"/>
  <c r="B63" i="35"/>
  <c r="A63" i="35"/>
  <c r="D62" i="35"/>
  <c r="C62" i="35"/>
  <c r="B62" i="35"/>
  <c r="A62" i="35"/>
  <c r="D61" i="35"/>
  <c r="C61" i="35"/>
  <c r="B61" i="35"/>
  <c r="A61" i="35"/>
  <c r="D60" i="35"/>
  <c r="C60" i="35"/>
  <c r="B60" i="35"/>
  <c r="A60" i="35"/>
  <c r="D59" i="35"/>
  <c r="C59" i="35"/>
  <c r="B59" i="35"/>
  <c r="A59" i="35"/>
  <c r="D58" i="35"/>
  <c r="C58" i="35"/>
  <c r="B58" i="35"/>
  <c r="A58" i="35"/>
  <c r="D57" i="35"/>
  <c r="C57" i="35"/>
  <c r="B57" i="35"/>
  <c r="A57" i="35"/>
  <c r="D56" i="35"/>
  <c r="C56" i="35"/>
  <c r="B56" i="35"/>
  <c r="A56" i="35"/>
  <c r="D55" i="35"/>
  <c r="C55" i="35"/>
  <c r="B55" i="35"/>
  <c r="A55" i="35"/>
  <c r="D54" i="35"/>
  <c r="C54" i="35"/>
  <c r="B54" i="35"/>
  <c r="A54" i="35"/>
  <c r="D53" i="35"/>
  <c r="C53" i="35"/>
  <c r="B53" i="35"/>
  <c r="A53" i="35"/>
  <c r="D52" i="35"/>
  <c r="C52" i="35"/>
  <c r="B52" i="35"/>
  <c r="A52" i="35"/>
  <c r="D51" i="35"/>
  <c r="C51" i="35"/>
  <c r="B51" i="35"/>
  <c r="A51" i="35"/>
  <c r="D50" i="35"/>
  <c r="C50" i="35"/>
  <c r="B50" i="35"/>
  <c r="A50" i="35"/>
  <c r="D49" i="35"/>
  <c r="C49" i="35"/>
  <c r="B49" i="35"/>
  <c r="A49" i="35"/>
  <c r="D48" i="35"/>
  <c r="C48" i="35"/>
  <c r="B48" i="35"/>
  <c r="A48" i="35"/>
  <c r="D47" i="35"/>
  <c r="C47" i="35"/>
  <c r="B47" i="35"/>
  <c r="A47" i="35"/>
  <c r="D46" i="35"/>
  <c r="C46" i="35"/>
  <c r="B46" i="35"/>
  <c r="A46" i="35"/>
  <c r="D45" i="35"/>
  <c r="C45" i="35"/>
  <c r="B45" i="35"/>
  <c r="A45" i="35"/>
  <c r="D44" i="35"/>
  <c r="C44" i="35"/>
  <c r="B44" i="35"/>
  <c r="A44" i="35"/>
  <c r="D43" i="35"/>
  <c r="C43" i="35"/>
  <c r="B43" i="35"/>
  <c r="A43" i="35"/>
  <c r="D42" i="35"/>
  <c r="C42" i="35"/>
  <c r="B42" i="35"/>
  <c r="A42" i="35"/>
  <c r="D41" i="35"/>
  <c r="C41" i="35"/>
  <c r="B41" i="35"/>
  <c r="A41" i="35"/>
  <c r="D40" i="35"/>
  <c r="C40" i="35"/>
  <c r="B40" i="35"/>
  <c r="A40" i="35"/>
  <c r="D39" i="35"/>
  <c r="C39" i="35"/>
  <c r="B39" i="35"/>
  <c r="A39" i="35"/>
  <c r="D38" i="35"/>
  <c r="C38" i="35"/>
  <c r="B38" i="35"/>
  <c r="A38" i="35"/>
  <c r="D37" i="35"/>
  <c r="C37" i="35"/>
  <c r="B37" i="35"/>
  <c r="A37" i="35"/>
  <c r="D36" i="35"/>
  <c r="C36" i="35"/>
  <c r="B36" i="35"/>
  <c r="A36" i="35"/>
  <c r="D35" i="35"/>
  <c r="C35" i="35"/>
  <c r="B35" i="35"/>
  <c r="A35" i="35"/>
  <c r="D34" i="35"/>
  <c r="C34" i="35"/>
  <c r="B34" i="35"/>
  <c r="A34" i="35"/>
  <c r="D33" i="35"/>
  <c r="C33" i="35"/>
  <c r="B33" i="35"/>
  <c r="A33" i="35"/>
  <c r="D32" i="35"/>
  <c r="C32" i="35"/>
  <c r="B32" i="35"/>
  <c r="A32" i="35"/>
  <c r="D31" i="35"/>
  <c r="C31" i="35"/>
  <c r="B31" i="35"/>
  <c r="A31" i="35"/>
  <c r="D30" i="35"/>
  <c r="C30" i="35"/>
  <c r="B30" i="35"/>
  <c r="A30" i="35"/>
  <c r="D29" i="35"/>
  <c r="C29" i="35"/>
  <c r="B29" i="35"/>
  <c r="A29" i="35"/>
  <c r="D28" i="35"/>
  <c r="C28" i="35"/>
  <c r="B28" i="35"/>
  <c r="A28" i="35"/>
  <c r="D27" i="35"/>
  <c r="C27" i="35"/>
  <c r="B27" i="35"/>
  <c r="A27" i="35"/>
  <c r="D26" i="35"/>
  <c r="C26" i="35"/>
  <c r="B26" i="35"/>
  <c r="A26" i="35"/>
  <c r="D25" i="35"/>
  <c r="C25" i="35"/>
  <c r="B25" i="35"/>
  <c r="A25" i="35"/>
  <c r="D24" i="35"/>
  <c r="C24" i="35"/>
  <c r="B24" i="35"/>
  <c r="A24" i="35"/>
  <c r="D23" i="35"/>
  <c r="C23" i="35"/>
  <c r="B23" i="35"/>
  <c r="A23" i="35"/>
  <c r="D22" i="35"/>
  <c r="C22" i="35"/>
  <c r="B22" i="35"/>
  <c r="A22" i="35"/>
  <c r="D21" i="35"/>
  <c r="C21" i="35"/>
  <c r="B21" i="35"/>
  <c r="A21" i="35"/>
  <c r="D20" i="35"/>
  <c r="C20" i="35"/>
  <c r="B20" i="35"/>
  <c r="A20" i="35"/>
  <c r="D19" i="35"/>
  <c r="C19" i="35"/>
  <c r="B19" i="35"/>
  <c r="A19" i="35"/>
  <c r="D18" i="35"/>
  <c r="C18" i="35"/>
  <c r="B18" i="35"/>
  <c r="A18" i="35"/>
  <c r="D17" i="35"/>
  <c r="C17" i="35"/>
  <c r="B17" i="35"/>
  <c r="A17" i="35"/>
  <c r="D16" i="35"/>
  <c r="C16" i="35"/>
  <c r="B16" i="35"/>
  <c r="A16" i="35"/>
  <c r="D15" i="35"/>
  <c r="C15" i="35"/>
  <c r="B15" i="35"/>
  <c r="A15" i="35"/>
  <c r="D14" i="35"/>
  <c r="C14" i="35"/>
  <c r="B14" i="35"/>
  <c r="A14" i="35"/>
  <c r="D13" i="35"/>
  <c r="C13" i="35"/>
  <c r="B13" i="35"/>
  <c r="A13" i="35"/>
  <c r="D12" i="35"/>
  <c r="C12" i="35"/>
  <c r="B12" i="35"/>
  <c r="A12" i="35"/>
  <c r="D11" i="35"/>
  <c r="C11" i="35"/>
  <c r="B11" i="35"/>
  <c r="A11" i="35"/>
  <c r="D10" i="35"/>
  <c r="C10" i="35"/>
  <c r="B10" i="35"/>
  <c r="A10" i="35"/>
  <c r="D9" i="35"/>
  <c r="C9" i="35"/>
  <c r="B9" i="35"/>
  <c r="A9" i="35"/>
  <c r="D8" i="35"/>
  <c r="C8" i="35"/>
  <c r="B8" i="35"/>
  <c r="A8" i="35"/>
  <c r="D7" i="35"/>
  <c r="C7" i="35"/>
  <c r="B7" i="35"/>
  <c r="A7" i="35"/>
  <c r="D6" i="35"/>
  <c r="C6" i="35"/>
  <c r="B6" i="35"/>
  <c r="A6" i="35"/>
  <c r="D5" i="35"/>
  <c r="C5" i="35"/>
  <c r="B5" i="35"/>
  <c r="A5" i="35"/>
  <c r="E1" i="35"/>
  <c r="D220" i="18"/>
  <c r="C220" i="18"/>
  <c r="B220" i="18"/>
  <c r="A220" i="18"/>
  <c r="D219" i="18"/>
  <c r="C219" i="18"/>
  <c r="B219" i="18"/>
  <c r="A219" i="18"/>
  <c r="D218" i="18"/>
  <c r="C218" i="18"/>
  <c r="B218" i="18"/>
  <c r="A218" i="18"/>
  <c r="D217" i="18"/>
  <c r="C217" i="18"/>
  <c r="B217" i="18"/>
  <c r="A217" i="18"/>
  <c r="D216" i="18"/>
  <c r="C216" i="18"/>
  <c r="B216" i="18"/>
  <c r="A216" i="18"/>
  <c r="D215" i="18"/>
  <c r="C215" i="18"/>
  <c r="B215" i="18"/>
  <c r="A215" i="18"/>
  <c r="D214" i="18"/>
  <c r="C214" i="18"/>
  <c r="B214" i="18"/>
  <c r="A214" i="18"/>
  <c r="D213" i="18"/>
  <c r="C213" i="18"/>
  <c r="B213" i="18"/>
  <c r="A213" i="18"/>
  <c r="D212" i="18"/>
  <c r="C212" i="18"/>
  <c r="B212" i="18"/>
  <c r="A212" i="18"/>
  <c r="D211" i="18"/>
  <c r="C211" i="18"/>
  <c r="B211" i="18"/>
  <c r="A211" i="18"/>
  <c r="D210" i="18"/>
  <c r="C210" i="18"/>
  <c r="B210" i="18"/>
  <c r="A210" i="18"/>
  <c r="D209" i="18"/>
  <c r="C209" i="18"/>
  <c r="B209" i="18"/>
  <c r="A209" i="18"/>
  <c r="D208" i="18"/>
  <c r="C208" i="18"/>
  <c r="B208" i="18"/>
  <c r="A208" i="18"/>
  <c r="D207" i="18"/>
  <c r="C207" i="18"/>
  <c r="B207" i="18"/>
  <c r="A207" i="18"/>
  <c r="D206" i="18"/>
  <c r="C206" i="18"/>
  <c r="B206" i="18"/>
  <c r="A206" i="18"/>
  <c r="D205" i="18"/>
  <c r="C205" i="18"/>
  <c r="B205" i="18"/>
  <c r="A205" i="18"/>
  <c r="D204" i="18"/>
  <c r="C204" i="18"/>
  <c r="B204" i="18"/>
  <c r="A204" i="18"/>
  <c r="D203" i="18"/>
  <c r="C203" i="18"/>
  <c r="B203" i="18"/>
  <c r="A203" i="18"/>
  <c r="D202" i="18"/>
  <c r="C202" i="18"/>
  <c r="B202" i="18"/>
  <c r="A202" i="18"/>
  <c r="D201" i="18"/>
  <c r="C201" i="18"/>
  <c r="B201" i="18"/>
  <c r="A201" i="18"/>
  <c r="D200" i="18"/>
  <c r="C200" i="18"/>
  <c r="B200" i="18"/>
  <c r="A200" i="18"/>
  <c r="D199" i="18"/>
  <c r="C199" i="18"/>
  <c r="B199" i="18"/>
  <c r="A199" i="18"/>
  <c r="D198" i="18"/>
  <c r="C198" i="18"/>
  <c r="B198" i="18"/>
  <c r="A198" i="18"/>
  <c r="D197" i="18"/>
  <c r="C197" i="18"/>
  <c r="B197" i="18"/>
  <c r="A197" i="18"/>
  <c r="D196" i="18"/>
  <c r="C196" i="18"/>
  <c r="B196" i="18"/>
  <c r="A196" i="18"/>
  <c r="D195" i="18"/>
  <c r="C195" i="18"/>
  <c r="B195" i="18"/>
  <c r="A195" i="18"/>
  <c r="D194" i="18"/>
  <c r="C194" i="18"/>
  <c r="B194" i="18"/>
  <c r="A194" i="18"/>
  <c r="D193" i="18"/>
  <c r="C193" i="18"/>
  <c r="B193" i="18"/>
  <c r="A193" i="18"/>
  <c r="D192" i="18"/>
  <c r="C192" i="18"/>
  <c r="B192" i="18"/>
  <c r="A192" i="18"/>
  <c r="D191" i="18"/>
  <c r="C191" i="18"/>
  <c r="B191" i="18"/>
  <c r="A191" i="18"/>
  <c r="D190" i="18"/>
  <c r="C190" i="18"/>
  <c r="B190" i="18"/>
  <c r="A190" i="18"/>
  <c r="D189" i="18"/>
  <c r="C189" i="18"/>
  <c r="B189" i="18"/>
  <c r="A189" i="18"/>
  <c r="D188" i="18"/>
  <c r="C188" i="18"/>
  <c r="B188" i="18"/>
  <c r="A188" i="18"/>
  <c r="D187" i="18"/>
  <c r="C187" i="18"/>
  <c r="B187" i="18"/>
  <c r="A187" i="18"/>
  <c r="D186" i="18"/>
  <c r="C186" i="18"/>
  <c r="B186" i="18"/>
  <c r="A186" i="18"/>
  <c r="D185" i="18"/>
  <c r="C185" i="18"/>
  <c r="B185" i="18"/>
  <c r="A185" i="18"/>
  <c r="D184" i="18"/>
  <c r="C184" i="18"/>
  <c r="B184" i="18"/>
  <c r="A184" i="18"/>
  <c r="D183" i="18"/>
  <c r="C183" i="18"/>
  <c r="B183" i="18"/>
  <c r="A183" i="18"/>
  <c r="D182" i="18"/>
  <c r="C182" i="18"/>
  <c r="B182" i="18"/>
  <c r="A182" i="18"/>
  <c r="D181" i="18"/>
  <c r="C181" i="18"/>
  <c r="B181" i="18"/>
  <c r="A181" i="18"/>
  <c r="D180" i="18"/>
  <c r="C180" i="18"/>
  <c r="B180" i="18"/>
  <c r="A180" i="18"/>
  <c r="D179" i="18"/>
  <c r="C179" i="18"/>
  <c r="B179" i="18"/>
  <c r="A179" i="18"/>
  <c r="D178" i="18"/>
  <c r="C178" i="18"/>
  <c r="B178" i="18"/>
  <c r="A178" i="18"/>
  <c r="D177" i="18"/>
  <c r="C177" i="18"/>
  <c r="B177" i="18"/>
  <c r="A177" i="18"/>
  <c r="D176" i="18"/>
  <c r="C176" i="18"/>
  <c r="B176" i="18"/>
  <c r="A176" i="18"/>
  <c r="D175" i="18"/>
  <c r="C175" i="18"/>
  <c r="B175" i="18"/>
  <c r="A175" i="18"/>
  <c r="D174" i="18"/>
  <c r="C174" i="18"/>
  <c r="B174" i="18"/>
  <c r="A174" i="18"/>
  <c r="D173" i="18"/>
  <c r="C173" i="18"/>
  <c r="B173" i="18"/>
  <c r="A173" i="18"/>
  <c r="D172" i="18"/>
  <c r="C172" i="18"/>
  <c r="B172" i="18"/>
  <c r="A172" i="18"/>
  <c r="D171" i="18"/>
  <c r="C171" i="18"/>
  <c r="B171" i="18"/>
  <c r="A171" i="18"/>
  <c r="D170" i="18"/>
  <c r="C170" i="18"/>
  <c r="B170" i="18"/>
  <c r="A170" i="18"/>
  <c r="D169" i="18"/>
  <c r="C169" i="18"/>
  <c r="B169" i="18"/>
  <c r="A169" i="18"/>
  <c r="D168" i="18"/>
  <c r="C168" i="18"/>
  <c r="B168" i="18"/>
  <c r="A168" i="18"/>
  <c r="D167" i="18"/>
  <c r="C167" i="18"/>
  <c r="B167" i="18"/>
  <c r="A167" i="18"/>
  <c r="D166" i="18"/>
  <c r="C166" i="18"/>
  <c r="B166" i="18"/>
  <c r="A166" i="18"/>
  <c r="D165" i="18"/>
  <c r="C165" i="18"/>
  <c r="B165" i="18"/>
  <c r="A165" i="18"/>
  <c r="D164" i="18"/>
  <c r="C164" i="18"/>
  <c r="B164" i="18"/>
  <c r="A164" i="18"/>
  <c r="D163" i="18"/>
  <c r="C163" i="18"/>
  <c r="B163" i="18"/>
  <c r="A163" i="18"/>
  <c r="D162" i="18"/>
  <c r="C162" i="18"/>
  <c r="B162" i="18"/>
  <c r="A162" i="18"/>
  <c r="D161" i="18"/>
  <c r="C161" i="18"/>
  <c r="B161" i="18"/>
  <c r="A161" i="18"/>
  <c r="D160" i="18"/>
  <c r="C160" i="18"/>
  <c r="B160" i="18"/>
  <c r="A160" i="18"/>
  <c r="D159" i="18"/>
  <c r="C159" i="18"/>
  <c r="B159" i="18"/>
  <c r="A159" i="18"/>
  <c r="D158" i="18"/>
  <c r="C158" i="18"/>
  <c r="B158" i="18"/>
  <c r="A158" i="18"/>
  <c r="D157" i="18"/>
  <c r="C157" i="18"/>
  <c r="B157" i="18"/>
  <c r="A157" i="18"/>
  <c r="D156" i="18"/>
  <c r="C156" i="18"/>
  <c r="B156" i="18"/>
  <c r="A156" i="18"/>
  <c r="D155" i="18"/>
  <c r="C155" i="18"/>
  <c r="B155" i="18"/>
  <c r="A155" i="18"/>
  <c r="D154" i="18"/>
  <c r="C154" i="18"/>
  <c r="B154" i="18"/>
  <c r="A154" i="18"/>
  <c r="D153" i="18"/>
  <c r="C153" i="18"/>
  <c r="B153" i="18"/>
  <c r="A153" i="18"/>
  <c r="D152" i="18"/>
  <c r="C152" i="18"/>
  <c r="B152" i="18"/>
  <c r="A152" i="18"/>
  <c r="D151" i="18"/>
  <c r="C151" i="18"/>
  <c r="B151" i="18"/>
  <c r="A151" i="18"/>
  <c r="D150" i="18"/>
  <c r="C150" i="18"/>
  <c r="B150" i="18"/>
  <c r="A150" i="18"/>
  <c r="D149" i="18"/>
  <c r="C149" i="18"/>
  <c r="B149" i="18"/>
  <c r="A149" i="18"/>
  <c r="D148" i="18"/>
  <c r="C148" i="18"/>
  <c r="B148" i="18"/>
  <c r="A148" i="18"/>
  <c r="D147" i="18"/>
  <c r="C147" i="18"/>
  <c r="B147" i="18"/>
  <c r="A147" i="18"/>
  <c r="D146" i="18"/>
  <c r="C146" i="18"/>
  <c r="B146" i="18"/>
  <c r="A146" i="18"/>
  <c r="D145" i="18"/>
  <c r="C145" i="18"/>
  <c r="B145" i="18"/>
  <c r="A145" i="18"/>
  <c r="D144" i="18"/>
  <c r="C144" i="18"/>
  <c r="B144" i="18"/>
  <c r="A144" i="18"/>
  <c r="D143" i="18"/>
  <c r="C143" i="18"/>
  <c r="B143" i="18"/>
  <c r="A143" i="18"/>
  <c r="D142" i="18"/>
  <c r="C142" i="18"/>
  <c r="B142" i="18"/>
  <c r="A142" i="18"/>
  <c r="D141" i="18"/>
  <c r="C141" i="18"/>
  <c r="B141" i="18"/>
  <c r="A141" i="18"/>
  <c r="D140" i="18"/>
  <c r="C140" i="18"/>
  <c r="B140" i="18"/>
  <c r="A140" i="18"/>
  <c r="D139" i="18"/>
  <c r="C139" i="18"/>
  <c r="B139" i="18"/>
  <c r="A139" i="18"/>
  <c r="D138" i="18"/>
  <c r="C138" i="18"/>
  <c r="B138" i="18"/>
  <c r="A138" i="18"/>
  <c r="D137" i="18"/>
  <c r="C137" i="18"/>
  <c r="B137" i="18"/>
  <c r="A137" i="18"/>
  <c r="D136" i="18"/>
  <c r="C136" i="18"/>
  <c r="B136" i="18"/>
  <c r="A136" i="18"/>
  <c r="D135" i="18"/>
  <c r="C135" i="18"/>
  <c r="B135" i="18"/>
  <c r="A135" i="18"/>
  <c r="D134" i="18"/>
  <c r="C134" i="18"/>
  <c r="B134" i="18"/>
  <c r="A134" i="18"/>
  <c r="D133" i="18"/>
  <c r="C133" i="18"/>
  <c r="B133" i="18"/>
  <c r="A133" i="18"/>
  <c r="D132" i="18"/>
  <c r="C132" i="18"/>
  <c r="B132" i="18"/>
  <c r="A132" i="18"/>
  <c r="D131" i="18"/>
  <c r="C131" i="18"/>
  <c r="B131" i="18"/>
  <c r="A131" i="18"/>
  <c r="D130" i="18"/>
  <c r="C130" i="18"/>
  <c r="B130" i="18"/>
  <c r="A130" i="18"/>
  <c r="D129" i="18"/>
  <c r="C129" i="18"/>
  <c r="B129" i="18"/>
  <c r="A129" i="18"/>
  <c r="D128" i="18"/>
  <c r="C128" i="18"/>
  <c r="B128" i="18"/>
  <c r="A128" i="18"/>
  <c r="D127" i="18"/>
  <c r="C127" i="18"/>
  <c r="B127" i="18"/>
  <c r="A127" i="18"/>
  <c r="D126" i="18"/>
  <c r="C126" i="18"/>
  <c r="B126" i="18"/>
  <c r="A126" i="18"/>
  <c r="D125" i="18"/>
  <c r="C125" i="18"/>
  <c r="B125" i="18"/>
  <c r="A125" i="18"/>
  <c r="D124" i="18"/>
  <c r="C124" i="18"/>
  <c r="B124" i="18"/>
  <c r="A124" i="18"/>
  <c r="D123" i="18"/>
  <c r="C123" i="18"/>
  <c r="B123" i="18"/>
  <c r="A123" i="18"/>
  <c r="D122" i="18"/>
  <c r="C122" i="18"/>
  <c r="B122" i="18"/>
  <c r="A122" i="18"/>
  <c r="D121" i="18"/>
  <c r="C121" i="18"/>
  <c r="B121" i="18"/>
  <c r="A121" i="18"/>
  <c r="D120" i="18"/>
  <c r="C120" i="18"/>
  <c r="B120" i="18"/>
  <c r="A120" i="18"/>
  <c r="D119" i="18"/>
  <c r="C119" i="18"/>
  <c r="B119" i="18"/>
  <c r="A119" i="18"/>
  <c r="D118" i="18"/>
  <c r="C118" i="18"/>
  <c r="B118" i="18"/>
  <c r="A118" i="18"/>
  <c r="D117" i="18"/>
  <c r="C117" i="18"/>
  <c r="B117" i="18"/>
  <c r="A117" i="18"/>
  <c r="D116" i="18"/>
  <c r="C116" i="18"/>
  <c r="B116" i="18"/>
  <c r="A116" i="18"/>
  <c r="D115" i="18"/>
  <c r="C115" i="18"/>
  <c r="B115" i="18"/>
  <c r="A115" i="18"/>
  <c r="D114" i="18"/>
  <c r="C114" i="18"/>
  <c r="B114" i="18"/>
  <c r="A114" i="18"/>
  <c r="D113" i="18"/>
  <c r="C113" i="18"/>
  <c r="B113" i="18"/>
  <c r="A113" i="18"/>
  <c r="D112" i="18"/>
  <c r="C112" i="18"/>
  <c r="B112" i="18"/>
  <c r="A112" i="18"/>
  <c r="D111" i="18"/>
  <c r="C111" i="18"/>
  <c r="B111" i="18"/>
  <c r="A111" i="18"/>
  <c r="D110" i="18"/>
  <c r="C110" i="18"/>
  <c r="B110" i="18"/>
  <c r="A110" i="18"/>
  <c r="D109" i="18"/>
  <c r="C109" i="18"/>
  <c r="B109" i="18"/>
  <c r="A109" i="18"/>
  <c r="D108" i="18"/>
  <c r="C108" i="18"/>
  <c r="B108" i="18"/>
  <c r="A108" i="18"/>
  <c r="D107" i="18"/>
  <c r="C107" i="18"/>
  <c r="B107" i="18"/>
  <c r="A107" i="18"/>
  <c r="D106" i="18"/>
  <c r="C106" i="18"/>
  <c r="B106" i="18"/>
  <c r="A106" i="18"/>
  <c r="D105" i="18"/>
  <c r="C105" i="18"/>
  <c r="B105" i="18"/>
  <c r="A105" i="18"/>
  <c r="D104" i="18"/>
  <c r="C104" i="18"/>
  <c r="B104" i="18"/>
  <c r="A104" i="18"/>
  <c r="D103" i="18"/>
  <c r="C103" i="18"/>
  <c r="B103" i="18"/>
  <c r="A103" i="18"/>
  <c r="D102" i="18"/>
  <c r="C102" i="18"/>
  <c r="B102" i="18"/>
  <c r="A102" i="18"/>
  <c r="D101" i="18"/>
  <c r="C101" i="18"/>
  <c r="B101" i="18"/>
  <c r="A101" i="18"/>
  <c r="D100" i="18"/>
  <c r="C100" i="18"/>
  <c r="B100" i="18"/>
  <c r="A100" i="18"/>
  <c r="D99" i="18"/>
  <c r="C99" i="18"/>
  <c r="B99" i="18"/>
  <c r="A99" i="18"/>
  <c r="D98" i="18"/>
  <c r="C98" i="18"/>
  <c r="B98" i="18"/>
  <c r="A98" i="18"/>
  <c r="D97" i="18"/>
  <c r="C97" i="18"/>
  <c r="B97" i="18"/>
  <c r="A97" i="18"/>
  <c r="D96" i="18"/>
  <c r="C96" i="18"/>
  <c r="B96" i="18"/>
  <c r="A96" i="18"/>
  <c r="D95" i="18"/>
  <c r="C95" i="18"/>
  <c r="B95" i="18"/>
  <c r="A95" i="18"/>
  <c r="D94" i="18"/>
  <c r="C94" i="18"/>
  <c r="B94" i="18"/>
  <c r="A94" i="18"/>
  <c r="D93" i="18"/>
  <c r="C93" i="18"/>
  <c r="B93" i="18"/>
  <c r="A93" i="18"/>
  <c r="D92" i="18"/>
  <c r="C92" i="18"/>
  <c r="B92" i="18"/>
  <c r="A92" i="18"/>
  <c r="D91" i="18"/>
  <c r="C91" i="18"/>
  <c r="B91" i="18"/>
  <c r="A91" i="18"/>
  <c r="D90" i="18"/>
  <c r="C90" i="18"/>
  <c r="B90" i="18"/>
  <c r="A90" i="18"/>
  <c r="D89" i="18"/>
  <c r="C89" i="18"/>
  <c r="B89" i="18"/>
  <c r="A89" i="18"/>
  <c r="D88" i="18"/>
  <c r="C88" i="18"/>
  <c r="B88" i="18"/>
  <c r="A88" i="18"/>
  <c r="D87" i="18"/>
  <c r="C87" i="18"/>
  <c r="B87" i="18"/>
  <c r="A87" i="18"/>
  <c r="D86" i="18"/>
  <c r="C86" i="18"/>
  <c r="B86" i="18"/>
  <c r="A86" i="18"/>
  <c r="D85" i="18"/>
  <c r="C85" i="18"/>
  <c r="B85" i="18"/>
  <c r="A85" i="18"/>
  <c r="D84" i="18"/>
  <c r="C84" i="18"/>
  <c r="B84" i="18"/>
  <c r="A84" i="18"/>
  <c r="D83" i="18"/>
  <c r="C83" i="18"/>
  <c r="B83" i="18"/>
  <c r="A83" i="18"/>
  <c r="D82" i="18"/>
  <c r="C82" i="18"/>
  <c r="B82" i="18"/>
  <c r="A82" i="18"/>
  <c r="D81" i="18"/>
  <c r="C81" i="18"/>
  <c r="B81" i="18"/>
  <c r="A81" i="18"/>
  <c r="D80" i="18"/>
  <c r="C80" i="18"/>
  <c r="B80" i="18"/>
  <c r="A80" i="18"/>
  <c r="D79" i="18"/>
  <c r="C79" i="18"/>
  <c r="B79" i="18"/>
  <c r="A79" i="18"/>
  <c r="D78" i="18"/>
  <c r="C78" i="18"/>
  <c r="B78" i="18"/>
  <c r="A78" i="18"/>
  <c r="D77" i="18"/>
  <c r="C77" i="18"/>
  <c r="B77" i="18"/>
  <c r="A77" i="18"/>
  <c r="D76" i="18"/>
  <c r="C76" i="18"/>
  <c r="B76" i="18"/>
  <c r="A76" i="18"/>
  <c r="D75" i="18"/>
  <c r="C75" i="18"/>
  <c r="B75" i="18"/>
  <c r="A75" i="18"/>
  <c r="D74" i="18"/>
  <c r="C74" i="18"/>
  <c r="B74" i="18"/>
  <c r="A74" i="18"/>
  <c r="D73" i="18"/>
  <c r="C73" i="18"/>
  <c r="B73" i="18"/>
  <c r="A73" i="18"/>
  <c r="D72" i="18"/>
  <c r="C72" i="18"/>
  <c r="B72" i="18"/>
  <c r="A72" i="18"/>
  <c r="D71" i="18"/>
  <c r="C71" i="18"/>
  <c r="B71" i="18"/>
  <c r="A71" i="18"/>
  <c r="D70" i="18"/>
  <c r="C70" i="18"/>
  <c r="B70" i="18"/>
  <c r="A70" i="18"/>
  <c r="D69" i="18"/>
  <c r="C69" i="18"/>
  <c r="B69" i="18"/>
  <c r="A69" i="18"/>
  <c r="D68" i="18"/>
  <c r="C68" i="18"/>
  <c r="B68" i="18"/>
  <c r="A68" i="18"/>
  <c r="D67" i="18"/>
  <c r="C67" i="18"/>
  <c r="B67" i="18"/>
  <c r="A67" i="18"/>
  <c r="D66" i="18"/>
  <c r="C66" i="18"/>
  <c r="B66" i="18"/>
  <c r="A66" i="18"/>
  <c r="D65" i="18"/>
  <c r="C65" i="18"/>
  <c r="B65" i="18"/>
  <c r="A65" i="18"/>
  <c r="D64" i="18"/>
  <c r="C64" i="18"/>
  <c r="B64" i="18"/>
  <c r="A64" i="18"/>
  <c r="D63" i="18"/>
  <c r="C63" i="18"/>
  <c r="B63" i="18"/>
  <c r="A63" i="18"/>
  <c r="D62" i="18"/>
  <c r="C62" i="18"/>
  <c r="B62" i="18"/>
  <c r="A62" i="18"/>
  <c r="D61" i="18"/>
  <c r="C61" i="18"/>
  <c r="B61" i="18"/>
  <c r="A61" i="18"/>
  <c r="D60" i="18"/>
  <c r="C60" i="18"/>
  <c r="B60" i="18"/>
  <c r="A60" i="18"/>
  <c r="D59" i="18"/>
  <c r="C59" i="18"/>
  <c r="B59" i="18"/>
  <c r="A59" i="18"/>
  <c r="D58" i="18"/>
  <c r="C58" i="18"/>
  <c r="B58" i="18"/>
  <c r="A58" i="18"/>
  <c r="D57" i="18"/>
  <c r="C57" i="18"/>
  <c r="B57" i="18"/>
  <c r="A57" i="18"/>
  <c r="D56" i="18"/>
  <c r="C56" i="18"/>
  <c r="B56" i="18"/>
  <c r="A56" i="18"/>
  <c r="D55" i="18"/>
  <c r="C55" i="18"/>
  <c r="B55" i="18"/>
  <c r="A55" i="18"/>
  <c r="D54" i="18"/>
  <c r="C54" i="18"/>
  <c r="B54" i="18"/>
  <c r="A54" i="18"/>
  <c r="D53" i="18"/>
  <c r="C53" i="18"/>
  <c r="B53" i="18"/>
  <c r="A53" i="18"/>
  <c r="D52" i="18"/>
  <c r="C52" i="18"/>
  <c r="B52" i="18"/>
  <c r="A52" i="18"/>
  <c r="D51" i="18"/>
  <c r="C51" i="18"/>
  <c r="B51" i="18"/>
  <c r="A51" i="18"/>
  <c r="D50" i="18"/>
  <c r="C50" i="18"/>
  <c r="B50" i="18"/>
  <c r="A50" i="18"/>
  <c r="D49" i="18"/>
  <c r="C49" i="18"/>
  <c r="B49" i="18"/>
  <c r="A49" i="18"/>
  <c r="D48" i="18"/>
  <c r="C48" i="18"/>
  <c r="B48" i="18"/>
  <c r="A48" i="18"/>
  <c r="D47" i="18"/>
  <c r="C47" i="18"/>
  <c r="B47" i="18"/>
  <c r="A47" i="18"/>
  <c r="D46" i="18"/>
  <c r="C46" i="18"/>
  <c r="B46" i="18"/>
  <c r="A46" i="18"/>
  <c r="D45" i="18"/>
  <c r="C45" i="18"/>
  <c r="B45" i="18"/>
  <c r="A45" i="18"/>
  <c r="D44" i="18"/>
  <c r="C44" i="18"/>
  <c r="B44" i="18"/>
  <c r="A44" i="18"/>
  <c r="D43" i="18"/>
  <c r="C43" i="18"/>
  <c r="B43" i="18"/>
  <c r="A43" i="18"/>
  <c r="D42" i="18"/>
  <c r="C42" i="18"/>
  <c r="B42" i="18"/>
  <c r="A42" i="18"/>
  <c r="D41" i="18"/>
  <c r="C41" i="18"/>
  <c r="B41" i="18"/>
  <c r="A41" i="18"/>
  <c r="D40" i="18"/>
  <c r="C40" i="18"/>
  <c r="B40" i="18"/>
  <c r="A40" i="18"/>
  <c r="D39" i="18"/>
  <c r="C39" i="18"/>
  <c r="B39" i="18"/>
  <c r="A39" i="18"/>
  <c r="D38" i="18"/>
  <c r="C38" i="18"/>
  <c r="B38" i="18"/>
  <c r="A38" i="18"/>
  <c r="D37" i="18"/>
  <c r="C37" i="18"/>
  <c r="B37" i="18"/>
  <c r="A37" i="18"/>
  <c r="D36" i="18"/>
  <c r="C36" i="18"/>
  <c r="B36" i="18"/>
  <c r="A36" i="18"/>
  <c r="D35" i="18"/>
  <c r="C35" i="18"/>
  <c r="B35" i="18"/>
  <c r="A35" i="18"/>
  <c r="D34" i="18"/>
  <c r="C34" i="18"/>
  <c r="B34" i="18"/>
  <c r="A34" i="18"/>
  <c r="D33" i="18"/>
  <c r="C33" i="18"/>
  <c r="B33" i="18"/>
  <c r="A33" i="18"/>
  <c r="D32" i="18"/>
  <c r="C32" i="18"/>
  <c r="B32" i="18"/>
  <c r="A32" i="18"/>
  <c r="D31" i="18"/>
  <c r="C31" i="18"/>
  <c r="B31" i="18"/>
  <c r="A31" i="18"/>
  <c r="D30" i="18"/>
  <c r="C30" i="18"/>
  <c r="B30" i="18"/>
  <c r="A30" i="18"/>
  <c r="D29" i="18"/>
  <c r="C29" i="18"/>
  <c r="B29" i="18"/>
  <c r="A29" i="18"/>
  <c r="D28" i="18"/>
  <c r="C28" i="18"/>
  <c r="B28" i="18"/>
  <c r="A28" i="18"/>
  <c r="D27" i="18"/>
  <c r="C27" i="18"/>
  <c r="B27" i="18"/>
  <c r="A27" i="18"/>
  <c r="D26" i="18"/>
  <c r="C26" i="18"/>
  <c r="B26" i="18"/>
  <c r="A26" i="18"/>
  <c r="D25" i="18"/>
  <c r="C25" i="18"/>
  <c r="B25" i="18"/>
  <c r="A25" i="18"/>
  <c r="D24" i="18"/>
  <c r="C24" i="18"/>
  <c r="B24" i="18"/>
  <c r="A24" i="18"/>
  <c r="D23" i="18"/>
  <c r="C23" i="18"/>
  <c r="B23" i="18"/>
  <c r="A23" i="18"/>
  <c r="D22" i="18"/>
  <c r="C22" i="18"/>
  <c r="B22" i="18"/>
  <c r="A22" i="18"/>
  <c r="D21" i="18"/>
  <c r="C21" i="18"/>
  <c r="B21" i="18"/>
  <c r="A21" i="18"/>
  <c r="D20" i="18"/>
  <c r="C20" i="18"/>
  <c r="B20" i="18"/>
  <c r="A20" i="18"/>
  <c r="D19" i="18"/>
  <c r="C19" i="18"/>
  <c r="B19" i="18"/>
  <c r="A19" i="18"/>
  <c r="D18" i="18"/>
  <c r="C18" i="18"/>
  <c r="B18" i="18"/>
  <c r="A18" i="18"/>
  <c r="D17" i="18"/>
  <c r="C17" i="18"/>
  <c r="B17" i="18"/>
  <c r="A17" i="18"/>
  <c r="D16" i="18"/>
  <c r="C16" i="18"/>
  <c r="B16" i="18"/>
  <c r="A16" i="18"/>
  <c r="D15" i="18"/>
  <c r="C15" i="18"/>
  <c r="B15" i="18"/>
  <c r="A15" i="18"/>
  <c r="D14" i="18"/>
  <c r="C14" i="18"/>
  <c r="B14" i="18"/>
  <c r="A14" i="18"/>
  <c r="D13" i="18"/>
  <c r="C13" i="18"/>
  <c r="B13" i="18"/>
  <c r="A13" i="18"/>
  <c r="D12" i="18"/>
  <c r="C12" i="18"/>
  <c r="B12" i="18"/>
  <c r="A12" i="18"/>
  <c r="D11" i="18"/>
  <c r="C11" i="18"/>
  <c r="B11" i="18"/>
  <c r="A11" i="18"/>
  <c r="D10" i="18"/>
  <c r="C10" i="18"/>
  <c r="B10" i="18"/>
  <c r="A10" i="18"/>
  <c r="D9" i="18"/>
  <c r="C9" i="18"/>
  <c r="B9" i="18"/>
  <c r="A9" i="18"/>
  <c r="D8" i="18"/>
  <c r="C8" i="18"/>
  <c r="B8" i="18"/>
  <c r="A8" i="18"/>
  <c r="D7" i="18"/>
  <c r="C7" i="18"/>
  <c r="B7" i="18"/>
  <c r="A7" i="18"/>
  <c r="D6" i="18"/>
  <c r="C6" i="18"/>
  <c r="B6" i="18"/>
  <c r="A6" i="18"/>
  <c r="D5" i="18"/>
  <c r="C5" i="18"/>
  <c r="B5" i="18"/>
  <c r="A5" i="18"/>
  <c r="E1" i="18"/>
  <c r="D219" i="17"/>
  <c r="C219" i="17"/>
  <c r="B219" i="17"/>
  <c r="A219" i="17"/>
  <c r="D218" i="17"/>
  <c r="C218" i="17"/>
  <c r="B218" i="17"/>
  <c r="A218" i="17"/>
  <c r="D217" i="17"/>
  <c r="C217" i="17"/>
  <c r="B217" i="17"/>
  <c r="A217" i="17"/>
  <c r="D216" i="17"/>
  <c r="C216" i="17"/>
  <c r="B216" i="17"/>
  <c r="A216" i="17"/>
  <c r="D215" i="17"/>
  <c r="C215" i="17"/>
  <c r="B215" i="17"/>
  <c r="A215" i="17"/>
  <c r="D214" i="17"/>
  <c r="C214" i="17"/>
  <c r="B214" i="17"/>
  <c r="A214" i="17"/>
  <c r="D213" i="17"/>
  <c r="C213" i="17"/>
  <c r="B213" i="17"/>
  <c r="A213" i="17"/>
  <c r="D212" i="17"/>
  <c r="C212" i="17"/>
  <c r="B212" i="17"/>
  <c r="A212" i="17"/>
  <c r="D211" i="17"/>
  <c r="C211" i="17"/>
  <c r="B211" i="17"/>
  <c r="A211" i="17"/>
  <c r="D210" i="17"/>
  <c r="C210" i="17"/>
  <c r="B210" i="17"/>
  <c r="A210" i="17"/>
  <c r="D209" i="17"/>
  <c r="C209" i="17"/>
  <c r="B209" i="17"/>
  <c r="A209" i="17"/>
  <c r="D208" i="17"/>
  <c r="C208" i="17"/>
  <c r="B208" i="17"/>
  <c r="A208" i="17"/>
  <c r="D207" i="17"/>
  <c r="C207" i="17"/>
  <c r="B207" i="17"/>
  <c r="A207" i="17"/>
  <c r="D206" i="17"/>
  <c r="C206" i="17"/>
  <c r="B206" i="17"/>
  <c r="A206" i="17"/>
  <c r="D205" i="17"/>
  <c r="C205" i="17"/>
  <c r="B205" i="17"/>
  <c r="A205" i="17"/>
  <c r="D204" i="17"/>
  <c r="C204" i="17"/>
  <c r="B204" i="17"/>
  <c r="A204" i="17"/>
  <c r="D203" i="17"/>
  <c r="C203" i="17"/>
  <c r="B203" i="17"/>
  <c r="A203" i="17"/>
  <c r="D202" i="17"/>
  <c r="C202" i="17"/>
  <c r="B202" i="17"/>
  <c r="A202" i="17"/>
  <c r="D201" i="17"/>
  <c r="C201" i="17"/>
  <c r="B201" i="17"/>
  <c r="A201" i="17"/>
  <c r="D200" i="17"/>
  <c r="C200" i="17"/>
  <c r="B200" i="17"/>
  <c r="A200" i="17"/>
  <c r="D199" i="17"/>
  <c r="C199" i="17"/>
  <c r="B199" i="17"/>
  <c r="A199" i="17"/>
  <c r="D198" i="17"/>
  <c r="C198" i="17"/>
  <c r="B198" i="17"/>
  <c r="A198" i="17"/>
  <c r="D197" i="17"/>
  <c r="C197" i="17"/>
  <c r="B197" i="17"/>
  <c r="A197" i="17"/>
  <c r="D196" i="17"/>
  <c r="C196" i="17"/>
  <c r="B196" i="17"/>
  <c r="A196" i="17"/>
  <c r="D195" i="17"/>
  <c r="C195" i="17"/>
  <c r="B195" i="17"/>
  <c r="A195" i="17"/>
  <c r="D194" i="17"/>
  <c r="C194" i="17"/>
  <c r="B194" i="17"/>
  <c r="A194" i="17"/>
  <c r="D193" i="17"/>
  <c r="C193" i="17"/>
  <c r="B193" i="17"/>
  <c r="A193" i="17"/>
  <c r="D192" i="17"/>
  <c r="C192" i="17"/>
  <c r="B192" i="17"/>
  <c r="A192" i="17"/>
  <c r="D191" i="17"/>
  <c r="C191" i="17"/>
  <c r="B191" i="17"/>
  <c r="A191" i="17"/>
  <c r="D190" i="17"/>
  <c r="C190" i="17"/>
  <c r="B190" i="17"/>
  <c r="A190" i="17"/>
  <c r="D189" i="17"/>
  <c r="C189" i="17"/>
  <c r="B189" i="17"/>
  <c r="A189" i="17"/>
  <c r="D188" i="17"/>
  <c r="C188" i="17"/>
  <c r="B188" i="17"/>
  <c r="A188" i="17"/>
  <c r="D187" i="17"/>
  <c r="C187" i="17"/>
  <c r="B187" i="17"/>
  <c r="A187" i="17"/>
  <c r="D186" i="17"/>
  <c r="C186" i="17"/>
  <c r="B186" i="17"/>
  <c r="A186" i="17"/>
  <c r="D185" i="17"/>
  <c r="C185" i="17"/>
  <c r="B185" i="17"/>
  <c r="A185" i="17"/>
  <c r="D184" i="17"/>
  <c r="C184" i="17"/>
  <c r="B184" i="17"/>
  <c r="A184" i="17"/>
  <c r="D183" i="17"/>
  <c r="C183" i="17"/>
  <c r="B183" i="17"/>
  <c r="A183" i="17"/>
  <c r="D182" i="17"/>
  <c r="C182" i="17"/>
  <c r="B182" i="17"/>
  <c r="A182" i="17"/>
  <c r="D181" i="17"/>
  <c r="C181" i="17"/>
  <c r="B181" i="17"/>
  <c r="A181" i="17"/>
  <c r="D180" i="17"/>
  <c r="C180" i="17"/>
  <c r="B180" i="17"/>
  <c r="A180" i="17"/>
  <c r="D179" i="17"/>
  <c r="C179" i="17"/>
  <c r="B179" i="17"/>
  <c r="A179" i="17"/>
  <c r="D178" i="17"/>
  <c r="C178" i="17"/>
  <c r="B178" i="17"/>
  <c r="A178" i="17"/>
  <c r="D177" i="17"/>
  <c r="C177" i="17"/>
  <c r="B177" i="17"/>
  <c r="A177" i="17"/>
  <c r="D176" i="17"/>
  <c r="C176" i="17"/>
  <c r="B176" i="17"/>
  <c r="A176" i="17"/>
  <c r="D175" i="17"/>
  <c r="C175" i="17"/>
  <c r="B175" i="17"/>
  <c r="A175" i="17"/>
  <c r="D174" i="17"/>
  <c r="C174" i="17"/>
  <c r="B174" i="17"/>
  <c r="A174" i="17"/>
  <c r="D173" i="17"/>
  <c r="C173" i="17"/>
  <c r="B173" i="17"/>
  <c r="A173" i="17"/>
  <c r="D172" i="17"/>
  <c r="C172" i="17"/>
  <c r="B172" i="17"/>
  <c r="A172" i="17"/>
  <c r="D171" i="17"/>
  <c r="C171" i="17"/>
  <c r="B171" i="17"/>
  <c r="A171" i="17"/>
  <c r="D170" i="17"/>
  <c r="C170" i="17"/>
  <c r="B170" i="17"/>
  <c r="A170" i="17"/>
  <c r="D169" i="17"/>
  <c r="C169" i="17"/>
  <c r="B169" i="17"/>
  <c r="A169" i="17"/>
  <c r="D168" i="17"/>
  <c r="C168" i="17"/>
  <c r="B168" i="17"/>
  <c r="A168" i="17"/>
  <c r="D167" i="17"/>
  <c r="C167" i="17"/>
  <c r="B167" i="17"/>
  <c r="A167" i="17"/>
  <c r="D166" i="17"/>
  <c r="C166" i="17"/>
  <c r="B166" i="17"/>
  <c r="A166" i="17"/>
  <c r="D165" i="17"/>
  <c r="C165" i="17"/>
  <c r="B165" i="17"/>
  <c r="A165" i="17"/>
  <c r="D164" i="17"/>
  <c r="C164" i="17"/>
  <c r="B164" i="17"/>
  <c r="A164" i="17"/>
  <c r="D163" i="17"/>
  <c r="C163" i="17"/>
  <c r="B163" i="17"/>
  <c r="A163" i="17"/>
  <c r="D162" i="17"/>
  <c r="C162" i="17"/>
  <c r="B162" i="17"/>
  <c r="A162" i="17"/>
  <c r="D161" i="17"/>
  <c r="C161" i="17"/>
  <c r="B161" i="17"/>
  <c r="A161" i="17"/>
  <c r="D160" i="17"/>
  <c r="C160" i="17"/>
  <c r="B160" i="17"/>
  <c r="A160" i="17"/>
  <c r="D159" i="17"/>
  <c r="C159" i="17"/>
  <c r="B159" i="17"/>
  <c r="A159" i="17"/>
  <c r="D158" i="17"/>
  <c r="C158" i="17"/>
  <c r="B158" i="17"/>
  <c r="A158" i="17"/>
  <c r="D157" i="17"/>
  <c r="C157" i="17"/>
  <c r="B157" i="17"/>
  <c r="A157" i="17"/>
  <c r="D156" i="17"/>
  <c r="C156" i="17"/>
  <c r="B156" i="17"/>
  <c r="A156" i="17"/>
  <c r="D155" i="17"/>
  <c r="C155" i="17"/>
  <c r="B155" i="17"/>
  <c r="A155" i="17"/>
  <c r="D154" i="17"/>
  <c r="C154" i="17"/>
  <c r="B154" i="17"/>
  <c r="A154" i="17"/>
  <c r="D153" i="17"/>
  <c r="C153" i="17"/>
  <c r="B153" i="17"/>
  <c r="A153" i="17"/>
  <c r="D152" i="17"/>
  <c r="C152" i="17"/>
  <c r="B152" i="17"/>
  <c r="A152" i="17"/>
  <c r="D151" i="17"/>
  <c r="C151" i="17"/>
  <c r="B151" i="17"/>
  <c r="A151" i="17"/>
  <c r="D150" i="17"/>
  <c r="C150" i="17"/>
  <c r="B150" i="17"/>
  <c r="A150" i="17"/>
  <c r="D149" i="17"/>
  <c r="C149" i="17"/>
  <c r="B149" i="17"/>
  <c r="A149" i="17"/>
  <c r="D148" i="17"/>
  <c r="C148" i="17"/>
  <c r="B148" i="17"/>
  <c r="A148" i="17"/>
  <c r="D147" i="17"/>
  <c r="C147" i="17"/>
  <c r="B147" i="17"/>
  <c r="A147" i="17"/>
  <c r="D146" i="17"/>
  <c r="C146" i="17"/>
  <c r="B146" i="17"/>
  <c r="A146" i="17"/>
  <c r="D145" i="17"/>
  <c r="C145" i="17"/>
  <c r="B145" i="17"/>
  <c r="A145" i="17"/>
  <c r="D144" i="17"/>
  <c r="C144" i="17"/>
  <c r="B144" i="17"/>
  <c r="A144" i="17"/>
  <c r="D143" i="17"/>
  <c r="C143" i="17"/>
  <c r="B143" i="17"/>
  <c r="A143" i="17"/>
  <c r="D142" i="17"/>
  <c r="C142" i="17"/>
  <c r="B142" i="17"/>
  <c r="A142" i="17"/>
  <c r="D141" i="17"/>
  <c r="C141" i="17"/>
  <c r="B141" i="17"/>
  <c r="A141" i="17"/>
  <c r="D140" i="17"/>
  <c r="C140" i="17"/>
  <c r="B140" i="17"/>
  <c r="A140" i="17"/>
  <c r="D139" i="17"/>
  <c r="C139" i="17"/>
  <c r="B139" i="17"/>
  <c r="A139" i="17"/>
  <c r="D138" i="17"/>
  <c r="C138" i="17"/>
  <c r="B138" i="17"/>
  <c r="A138" i="17"/>
  <c r="D137" i="17"/>
  <c r="C137" i="17"/>
  <c r="B137" i="17"/>
  <c r="A137" i="17"/>
  <c r="D136" i="17"/>
  <c r="C136" i="17"/>
  <c r="B136" i="17"/>
  <c r="A136" i="17"/>
  <c r="D135" i="17"/>
  <c r="C135" i="17"/>
  <c r="B135" i="17"/>
  <c r="A135" i="17"/>
  <c r="D134" i="17"/>
  <c r="C134" i="17"/>
  <c r="B134" i="17"/>
  <c r="A134" i="17"/>
  <c r="D133" i="17"/>
  <c r="C133" i="17"/>
  <c r="B133" i="17"/>
  <c r="A133" i="17"/>
  <c r="D132" i="17"/>
  <c r="C132" i="17"/>
  <c r="B132" i="17"/>
  <c r="A132" i="17"/>
  <c r="D131" i="17"/>
  <c r="C131" i="17"/>
  <c r="B131" i="17"/>
  <c r="A131" i="17"/>
  <c r="D130" i="17"/>
  <c r="C130" i="17"/>
  <c r="B130" i="17"/>
  <c r="A130" i="17"/>
  <c r="D129" i="17"/>
  <c r="C129" i="17"/>
  <c r="B129" i="17"/>
  <c r="A129" i="17"/>
  <c r="D128" i="17"/>
  <c r="C128" i="17"/>
  <c r="B128" i="17"/>
  <c r="A128" i="17"/>
  <c r="D127" i="17"/>
  <c r="C127" i="17"/>
  <c r="B127" i="17"/>
  <c r="A127" i="17"/>
  <c r="D126" i="17"/>
  <c r="C126" i="17"/>
  <c r="B126" i="17"/>
  <c r="A126" i="17"/>
  <c r="D125" i="17"/>
  <c r="C125" i="17"/>
  <c r="B125" i="17"/>
  <c r="A125" i="17"/>
  <c r="D124" i="17"/>
  <c r="C124" i="17"/>
  <c r="B124" i="17"/>
  <c r="A124" i="17"/>
  <c r="D123" i="17"/>
  <c r="C123" i="17"/>
  <c r="B123" i="17"/>
  <c r="A123" i="17"/>
  <c r="D122" i="17"/>
  <c r="C122" i="17"/>
  <c r="B122" i="17"/>
  <c r="A122" i="17"/>
  <c r="D121" i="17"/>
  <c r="C121" i="17"/>
  <c r="B121" i="17"/>
  <c r="A121" i="17"/>
  <c r="D120" i="17"/>
  <c r="C120" i="17"/>
  <c r="B120" i="17"/>
  <c r="A120" i="17"/>
  <c r="D119" i="17"/>
  <c r="C119" i="17"/>
  <c r="B119" i="17"/>
  <c r="A119" i="17"/>
  <c r="D118" i="17"/>
  <c r="C118" i="17"/>
  <c r="B118" i="17"/>
  <c r="A118" i="17"/>
  <c r="D117" i="17"/>
  <c r="C117" i="17"/>
  <c r="B117" i="17"/>
  <c r="A117" i="17"/>
  <c r="D116" i="17"/>
  <c r="C116" i="17"/>
  <c r="B116" i="17"/>
  <c r="A116" i="17"/>
  <c r="D115" i="17"/>
  <c r="C115" i="17"/>
  <c r="B115" i="17"/>
  <c r="A115" i="17"/>
  <c r="D114" i="17"/>
  <c r="C114" i="17"/>
  <c r="B114" i="17"/>
  <c r="A114" i="17"/>
  <c r="D113" i="17"/>
  <c r="C113" i="17"/>
  <c r="B113" i="17"/>
  <c r="A113" i="17"/>
  <c r="D112" i="17"/>
  <c r="C112" i="17"/>
  <c r="B112" i="17"/>
  <c r="A112" i="17"/>
  <c r="D111" i="17"/>
  <c r="C111" i="17"/>
  <c r="B111" i="17"/>
  <c r="A111" i="17"/>
  <c r="D110" i="17"/>
  <c r="C110" i="17"/>
  <c r="B110" i="17"/>
  <c r="A110" i="17"/>
  <c r="D109" i="17"/>
  <c r="C109" i="17"/>
  <c r="B109" i="17"/>
  <c r="A109" i="17"/>
  <c r="D108" i="17"/>
  <c r="C108" i="17"/>
  <c r="B108" i="17"/>
  <c r="A108" i="17"/>
  <c r="D107" i="17"/>
  <c r="C107" i="17"/>
  <c r="B107" i="17"/>
  <c r="A107" i="17"/>
  <c r="D106" i="17"/>
  <c r="C106" i="17"/>
  <c r="B106" i="17"/>
  <c r="A106" i="17"/>
  <c r="D105" i="17"/>
  <c r="C105" i="17"/>
  <c r="B105" i="17"/>
  <c r="A105" i="17"/>
  <c r="D104" i="17"/>
  <c r="C104" i="17"/>
  <c r="B104" i="17"/>
  <c r="A104" i="17"/>
  <c r="D103" i="17"/>
  <c r="C103" i="17"/>
  <c r="B103" i="17"/>
  <c r="A103" i="17"/>
  <c r="D102" i="17"/>
  <c r="C102" i="17"/>
  <c r="B102" i="17"/>
  <c r="A102" i="17"/>
  <c r="D101" i="17"/>
  <c r="C101" i="17"/>
  <c r="B101" i="17"/>
  <c r="A101" i="17"/>
  <c r="D100" i="17"/>
  <c r="C100" i="17"/>
  <c r="B100" i="17"/>
  <c r="A100" i="17"/>
  <c r="D99" i="17"/>
  <c r="C99" i="17"/>
  <c r="B99" i="17"/>
  <c r="A99" i="17"/>
  <c r="D98" i="17"/>
  <c r="C98" i="17"/>
  <c r="B98" i="17"/>
  <c r="A98" i="17"/>
  <c r="D97" i="17"/>
  <c r="C97" i="17"/>
  <c r="B97" i="17"/>
  <c r="A97" i="17"/>
  <c r="D96" i="17"/>
  <c r="C96" i="17"/>
  <c r="B96" i="17"/>
  <c r="A96" i="17"/>
  <c r="D95" i="17"/>
  <c r="C95" i="17"/>
  <c r="B95" i="17"/>
  <c r="A95" i="17"/>
  <c r="D94" i="17"/>
  <c r="C94" i="17"/>
  <c r="B94" i="17"/>
  <c r="A94" i="17"/>
  <c r="D93" i="17"/>
  <c r="C93" i="17"/>
  <c r="B93" i="17"/>
  <c r="A93" i="17"/>
  <c r="D92" i="17"/>
  <c r="C92" i="17"/>
  <c r="B92" i="17"/>
  <c r="A92" i="17"/>
  <c r="D91" i="17"/>
  <c r="C91" i="17"/>
  <c r="B91" i="17"/>
  <c r="A91" i="17"/>
  <c r="D90" i="17"/>
  <c r="C90" i="17"/>
  <c r="B90" i="17"/>
  <c r="A90" i="17"/>
  <c r="D89" i="17"/>
  <c r="C89" i="17"/>
  <c r="B89" i="17"/>
  <c r="A89" i="17"/>
  <c r="D88" i="17"/>
  <c r="C88" i="17"/>
  <c r="B88" i="17"/>
  <c r="A88" i="17"/>
  <c r="D87" i="17"/>
  <c r="C87" i="17"/>
  <c r="B87" i="17"/>
  <c r="A87" i="17"/>
  <c r="D86" i="17"/>
  <c r="C86" i="17"/>
  <c r="B86" i="17"/>
  <c r="A86" i="17"/>
  <c r="D85" i="17"/>
  <c r="C85" i="17"/>
  <c r="B85" i="17"/>
  <c r="A85" i="17"/>
  <c r="D84" i="17"/>
  <c r="C84" i="17"/>
  <c r="B84" i="17"/>
  <c r="A84" i="17"/>
  <c r="D83" i="17"/>
  <c r="C83" i="17"/>
  <c r="B83" i="17"/>
  <c r="A83" i="17"/>
  <c r="D82" i="17"/>
  <c r="C82" i="17"/>
  <c r="B82" i="17"/>
  <c r="A82" i="17"/>
  <c r="D81" i="17"/>
  <c r="C81" i="17"/>
  <c r="B81" i="17"/>
  <c r="A81" i="17"/>
  <c r="D80" i="17"/>
  <c r="C80" i="17"/>
  <c r="B80" i="17"/>
  <c r="A80" i="17"/>
  <c r="D79" i="17"/>
  <c r="C79" i="17"/>
  <c r="B79" i="17"/>
  <c r="A79" i="17"/>
  <c r="D78" i="17"/>
  <c r="C78" i="17"/>
  <c r="B78" i="17"/>
  <c r="A78" i="17"/>
  <c r="D77" i="17"/>
  <c r="C77" i="17"/>
  <c r="B77" i="17"/>
  <c r="A77" i="17"/>
  <c r="D76" i="17"/>
  <c r="C76" i="17"/>
  <c r="B76" i="17"/>
  <c r="A76" i="17"/>
  <c r="D75" i="17"/>
  <c r="C75" i="17"/>
  <c r="B75" i="17"/>
  <c r="A75" i="17"/>
  <c r="D74" i="17"/>
  <c r="C74" i="17"/>
  <c r="B74" i="17"/>
  <c r="A74" i="17"/>
  <c r="D73" i="17"/>
  <c r="C73" i="17"/>
  <c r="B73" i="17"/>
  <c r="A73" i="17"/>
  <c r="D72" i="17"/>
  <c r="C72" i="17"/>
  <c r="B72" i="17"/>
  <c r="A72" i="17"/>
  <c r="D71" i="17"/>
  <c r="C71" i="17"/>
  <c r="B71" i="17"/>
  <c r="A71" i="17"/>
  <c r="D70" i="17"/>
  <c r="C70" i="17"/>
  <c r="B70" i="17"/>
  <c r="A70" i="17"/>
  <c r="D69" i="17"/>
  <c r="C69" i="17"/>
  <c r="B69" i="17"/>
  <c r="A69" i="17"/>
  <c r="D68" i="17"/>
  <c r="C68" i="17"/>
  <c r="B68" i="17"/>
  <c r="A68" i="17"/>
  <c r="D67" i="17"/>
  <c r="C67" i="17"/>
  <c r="B67" i="17"/>
  <c r="A67" i="17"/>
  <c r="D66" i="17"/>
  <c r="C66" i="17"/>
  <c r="B66" i="17"/>
  <c r="A66" i="17"/>
  <c r="D65" i="17"/>
  <c r="C65" i="17"/>
  <c r="B65" i="17"/>
  <c r="A65" i="17"/>
  <c r="D64" i="17"/>
  <c r="C64" i="17"/>
  <c r="B64" i="17"/>
  <c r="A64" i="17"/>
  <c r="D63" i="17"/>
  <c r="C63" i="17"/>
  <c r="B63" i="17"/>
  <c r="A63" i="17"/>
  <c r="D62" i="17"/>
  <c r="C62" i="17"/>
  <c r="B62" i="17"/>
  <c r="A62" i="17"/>
  <c r="D61" i="17"/>
  <c r="C61" i="17"/>
  <c r="B61" i="17"/>
  <c r="A61" i="17"/>
  <c r="D60" i="17"/>
  <c r="C60" i="17"/>
  <c r="B60" i="17"/>
  <c r="A60" i="17"/>
  <c r="D59" i="17"/>
  <c r="C59" i="17"/>
  <c r="B59" i="17"/>
  <c r="A59" i="17"/>
  <c r="D58" i="17"/>
  <c r="C58" i="17"/>
  <c r="B58" i="17"/>
  <c r="A58" i="17"/>
  <c r="D57" i="17"/>
  <c r="C57" i="17"/>
  <c r="B57" i="17"/>
  <c r="A57" i="17"/>
  <c r="D56" i="17"/>
  <c r="C56" i="17"/>
  <c r="B56" i="17"/>
  <c r="A56" i="17"/>
  <c r="D55" i="17"/>
  <c r="C55" i="17"/>
  <c r="B55" i="17"/>
  <c r="A55" i="17"/>
  <c r="D54" i="17"/>
  <c r="C54" i="17"/>
  <c r="B54" i="17"/>
  <c r="A54" i="17"/>
  <c r="D53" i="17"/>
  <c r="C53" i="17"/>
  <c r="B53" i="17"/>
  <c r="A53" i="17"/>
  <c r="D52" i="17"/>
  <c r="C52" i="17"/>
  <c r="B52" i="17"/>
  <c r="A52" i="17"/>
  <c r="D51" i="17"/>
  <c r="C51" i="17"/>
  <c r="B51" i="17"/>
  <c r="A51" i="17"/>
  <c r="D50" i="17"/>
  <c r="C50" i="17"/>
  <c r="B50" i="17"/>
  <c r="A50" i="17"/>
  <c r="D49" i="17"/>
  <c r="C49" i="17"/>
  <c r="B49" i="17"/>
  <c r="A49" i="17"/>
  <c r="D48" i="17"/>
  <c r="C48" i="17"/>
  <c r="B48" i="17"/>
  <c r="A48" i="17"/>
  <c r="D47" i="17"/>
  <c r="C47" i="17"/>
  <c r="B47" i="17"/>
  <c r="A47" i="17"/>
  <c r="D46" i="17"/>
  <c r="C46" i="17"/>
  <c r="B46" i="17"/>
  <c r="A46" i="17"/>
  <c r="D45" i="17"/>
  <c r="C45" i="17"/>
  <c r="B45" i="17"/>
  <c r="A45" i="17"/>
  <c r="D44" i="17"/>
  <c r="C44" i="17"/>
  <c r="B44" i="17"/>
  <c r="A44" i="17"/>
  <c r="D43" i="17"/>
  <c r="C43" i="17"/>
  <c r="B43" i="17"/>
  <c r="A43" i="17"/>
  <c r="D42" i="17"/>
  <c r="C42" i="17"/>
  <c r="B42" i="17"/>
  <c r="A42" i="17"/>
  <c r="D41" i="17"/>
  <c r="C41" i="17"/>
  <c r="B41" i="17"/>
  <c r="A41" i="17"/>
  <c r="D40" i="17"/>
  <c r="C40" i="17"/>
  <c r="B40" i="17"/>
  <c r="A40" i="17"/>
  <c r="D39" i="17"/>
  <c r="C39" i="17"/>
  <c r="B39" i="17"/>
  <c r="A39" i="17"/>
  <c r="D38" i="17"/>
  <c r="C38" i="17"/>
  <c r="B38" i="17"/>
  <c r="A38" i="17"/>
  <c r="D37" i="17"/>
  <c r="C37" i="17"/>
  <c r="B37" i="17"/>
  <c r="A37" i="17"/>
  <c r="D36" i="17"/>
  <c r="C36" i="17"/>
  <c r="B36" i="17"/>
  <c r="A36" i="17"/>
  <c r="D35" i="17"/>
  <c r="C35" i="17"/>
  <c r="B35" i="17"/>
  <c r="A35" i="17"/>
  <c r="D34" i="17"/>
  <c r="C34" i="17"/>
  <c r="B34" i="17"/>
  <c r="A34" i="17"/>
  <c r="D33" i="17"/>
  <c r="C33" i="17"/>
  <c r="B33" i="17"/>
  <c r="A33" i="17"/>
  <c r="D32" i="17"/>
  <c r="C32" i="17"/>
  <c r="B32" i="17"/>
  <c r="A32" i="17"/>
  <c r="D31" i="17"/>
  <c r="C31" i="17"/>
  <c r="B31" i="17"/>
  <c r="A31" i="17"/>
  <c r="D30" i="17"/>
  <c r="C30" i="17"/>
  <c r="B30" i="17"/>
  <c r="A30" i="17"/>
  <c r="D29" i="17"/>
  <c r="C29" i="17"/>
  <c r="B29" i="17"/>
  <c r="A29" i="17"/>
  <c r="D28" i="17"/>
  <c r="C28" i="17"/>
  <c r="B28" i="17"/>
  <c r="A28" i="17"/>
  <c r="D27" i="17"/>
  <c r="C27" i="17"/>
  <c r="B27" i="17"/>
  <c r="A27" i="17"/>
  <c r="D26" i="17"/>
  <c r="C26" i="17"/>
  <c r="B26" i="17"/>
  <c r="A26" i="17"/>
  <c r="D25" i="17"/>
  <c r="C25" i="17"/>
  <c r="B25" i="17"/>
  <c r="A25" i="17"/>
  <c r="D24" i="17"/>
  <c r="C24" i="17"/>
  <c r="B24" i="17"/>
  <c r="A24" i="17"/>
  <c r="D23" i="17"/>
  <c r="C23" i="17"/>
  <c r="B23" i="17"/>
  <c r="A23" i="17"/>
  <c r="D22" i="17"/>
  <c r="C22" i="17"/>
  <c r="B22" i="17"/>
  <c r="A22" i="17"/>
  <c r="D21" i="17"/>
  <c r="C21" i="17"/>
  <c r="B21" i="17"/>
  <c r="A21" i="17"/>
  <c r="D20" i="17"/>
  <c r="C20" i="17"/>
  <c r="B20" i="17"/>
  <c r="A20" i="17"/>
  <c r="D19" i="17"/>
  <c r="C19" i="17"/>
  <c r="B19" i="17"/>
  <c r="A19" i="17"/>
  <c r="D18" i="17"/>
  <c r="C18" i="17"/>
  <c r="B18" i="17"/>
  <c r="A18" i="17"/>
  <c r="D17" i="17"/>
  <c r="C17" i="17"/>
  <c r="B17" i="17"/>
  <c r="A17" i="17"/>
  <c r="D16" i="17"/>
  <c r="C16" i="17"/>
  <c r="B16" i="17"/>
  <c r="A16" i="17"/>
  <c r="D15" i="17"/>
  <c r="C15" i="17"/>
  <c r="B15" i="17"/>
  <c r="A15" i="17"/>
  <c r="D14" i="17"/>
  <c r="C14" i="17"/>
  <c r="B14" i="17"/>
  <c r="A14" i="17"/>
  <c r="D13" i="17"/>
  <c r="C13" i="17"/>
  <c r="B13" i="17"/>
  <c r="A13" i="17"/>
  <c r="D12" i="17"/>
  <c r="C12" i="17"/>
  <c r="B12" i="17"/>
  <c r="A12" i="17"/>
  <c r="D11" i="17"/>
  <c r="C11" i="17"/>
  <c r="B11" i="17"/>
  <c r="A11" i="17"/>
  <c r="D10" i="17"/>
  <c r="C10" i="17"/>
  <c r="B10" i="17"/>
  <c r="A10" i="17"/>
  <c r="D9" i="17"/>
  <c r="C9" i="17"/>
  <c r="B9" i="17"/>
  <c r="A9" i="17"/>
  <c r="D8" i="17"/>
  <c r="C8" i="17"/>
  <c r="B8" i="17"/>
  <c r="A8" i="17"/>
  <c r="D7" i="17"/>
  <c r="C7" i="17"/>
  <c r="B7" i="17"/>
  <c r="A7" i="17"/>
  <c r="D6" i="17"/>
  <c r="C6" i="17"/>
  <c r="B6" i="17"/>
  <c r="A6" i="17"/>
  <c r="D5" i="17"/>
  <c r="C5" i="17"/>
  <c r="B5" i="17"/>
  <c r="A5" i="17"/>
  <c r="E1" i="17"/>
  <c r="D216" i="15"/>
  <c r="C216" i="15"/>
  <c r="B216" i="15"/>
  <c r="A216" i="15"/>
  <c r="D215" i="15"/>
  <c r="C215" i="15"/>
  <c r="B215" i="15"/>
  <c r="A215" i="15"/>
  <c r="D214" i="15"/>
  <c r="C214" i="15"/>
  <c r="B214" i="15"/>
  <c r="A214" i="15"/>
  <c r="D213" i="15"/>
  <c r="C213" i="15"/>
  <c r="B213" i="15"/>
  <c r="A213" i="15"/>
  <c r="D212" i="15"/>
  <c r="C212" i="15"/>
  <c r="B212" i="15"/>
  <c r="A212" i="15"/>
  <c r="D211" i="15"/>
  <c r="C211" i="15"/>
  <c r="B211" i="15"/>
  <c r="A211" i="15"/>
  <c r="D210" i="15"/>
  <c r="C210" i="15"/>
  <c r="B210" i="15"/>
  <c r="A210" i="15"/>
  <c r="D209" i="15"/>
  <c r="C209" i="15"/>
  <c r="B209" i="15"/>
  <c r="A209" i="15"/>
  <c r="D208" i="15"/>
  <c r="C208" i="15"/>
  <c r="B208" i="15"/>
  <c r="A208" i="15"/>
  <c r="D207" i="15"/>
  <c r="C207" i="15"/>
  <c r="B207" i="15"/>
  <c r="A207" i="15"/>
  <c r="D206" i="15"/>
  <c r="C206" i="15"/>
  <c r="B206" i="15"/>
  <c r="A206" i="15"/>
  <c r="D205" i="15"/>
  <c r="C205" i="15"/>
  <c r="B205" i="15"/>
  <c r="A205" i="15"/>
  <c r="D204" i="15"/>
  <c r="C204" i="15"/>
  <c r="B204" i="15"/>
  <c r="A204" i="15"/>
  <c r="D203" i="15"/>
  <c r="C203" i="15"/>
  <c r="B203" i="15"/>
  <c r="A203" i="15"/>
  <c r="D202" i="15"/>
  <c r="C202" i="15"/>
  <c r="B202" i="15"/>
  <c r="A202" i="15"/>
  <c r="D201" i="15"/>
  <c r="C201" i="15"/>
  <c r="B201" i="15"/>
  <c r="A201" i="15"/>
  <c r="D200" i="15"/>
  <c r="C200" i="15"/>
  <c r="B200" i="15"/>
  <c r="A200" i="15"/>
  <c r="D199" i="15"/>
  <c r="C199" i="15"/>
  <c r="B199" i="15"/>
  <c r="A199" i="15"/>
  <c r="D198" i="15"/>
  <c r="C198" i="15"/>
  <c r="B198" i="15"/>
  <c r="A198" i="15"/>
  <c r="D197" i="15"/>
  <c r="C197" i="15"/>
  <c r="B197" i="15"/>
  <c r="A197" i="15"/>
  <c r="D196" i="15"/>
  <c r="C196" i="15"/>
  <c r="B196" i="15"/>
  <c r="A196" i="15"/>
  <c r="D195" i="15"/>
  <c r="C195" i="15"/>
  <c r="B195" i="15"/>
  <c r="A195" i="15"/>
  <c r="D194" i="15"/>
  <c r="C194" i="15"/>
  <c r="B194" i="15"/>
  <c r="A194" i="15"/>
  <c r="D193" i="15"/>
  <c r="C193" i="15"/>
  <c r="B193" i="15"/>
  <c r="A193" i="15"/>
  <c r="D192" i="15"/>
  <c r="C192" i="15"/>
  <c r="B192" i="15"/>
  <c r="A192" i="15"/>
  <c r="D191" i="15"/>
  <c r="C191" i="15"/>
  <c r="B191" i="15"/>
  <c r="A191" i="15"/>
  <c r="D190" i="15"/>
  <c r="C190" i="15"/>
  <c r="B190" i="15"/>
  <c r="A190" i="15"/>
  <c r="D189" i="15"/>
  <c r="C189" i="15"/>
  <c r="B189" i="15"/>
  <c r="A189" i="15"/>
  <c r="D188" i="15"/>
  <c r="C188" i="15"/>
  <c r="B188" i="15"/>
  <c r="A188" i="15"/>
  <c r="D187" i="15"/>
  <c r="C187" i="15"/>
  <c r="B187" i="15"/>
  <c r="A187" i="15"/>
  <c r="D186" i="15"/>
  <c r="C186" i="15"/>
  <c r="B186" i="15"/>
  <c r="A186" i="15"/>
  <c r="D185" i="15"/>
  <c r="C185" i="15"/>
  <c r="B185" i="15"/>
  <c r="A185" i="15"/>
  <c r="D184" i="15"/>
  <c r="C184" i="15"/>
  <c r="B184" i="15"/>
  <c r="A184" i="15"/>
  <c r="D183" i="15"/>
  <c r="C183" i="15"/>
  <c r="B183" i="15"/>
  <c r="A183" i="15"/>
  <c r="D182" i="15"/>
  <c r="C182" i="15"/>
  <c r="B182" i="15"/>
  <c r="A182" i="15"/>
  <c r="D181" i="15"/>
  <c r="C181" i="15"/>
  <c r="B181" i="15"/>
  <c r="A181" i="15"/>
  <c r="D180" i="15"/>
  <c r="C180" i="15"/>
  <c r="B180" i="15"/>
  <c r="A180" i="15"/>
  <c r="D179" i="15"/>
  <c r="C179" i="15"/>
  <c r="B179" i="15"/>
  <c r="A179" i="15"/>
  <c r="D178" i="15"/>
  <c r="C178" i="15"/>
  <c r="B178" i="15"/>
  <c r="A178" i="15"/>
  <c r="D177" i="15"/>
  <c r="C177" i="15"/>
  <c r="B177" i="15"/>
  <c r="A177" i="15"/>
  <c r="D176" i="15"/>
  <c r="C176" i="15"/>
  <c r="B176" i="15"/>
  <c r="A176" i="15"/>
  <c r="D175" i="15"/>
  <c r="C175" i="15"/>
  <c r="B175" i="15"/>
  <c r="A175" i="15"/>
  <c r="D174" i="15"/>
  <c r="C174" i="15"/>
  <c r="B174" i="15"/>
  <c r="A174" i="15"/>
  <c r="D173" i="15"/>
  <c r="C173" i="15"/>
  <c r="B173" i="15"/>
  <c r="A173" i="15"/>
  <c r="D172" i="15"/>
  <c r="C172" i="15"/>
  <c r="B172" i="15"/>
  <c r="A172" i="15"/>
  <c r="D171" i="15"/>
  <c r="C171" i="15"/>
  <c r="B171" i="15"/>
  <c r="A171" i="15"/>
  <c r="D170" i="15"/>
  <c r="C170" i="15"/>
  <c r="B170" i="15"/>
  <c r="A170" i="15"/>
  <c r="D169" i="15"/>
  <c r="C169" i="15"/>
  <c r="B169" i="15"/>
  <c r="A169" i="15"/>
  <c r="D168" i="15"/>
  <c r="C168" i="15"/>
  <c r="B168" i="15"/>
  <c r="A168" i="15"/>
  <c r="D167" i="15"/>
  <c r="C167" i="15"/>
  <c r="B167" i="15"/>
  <c r="A167" i="15"/>
  <c r="D166" i="15"/>
  <c r="C166" i="15"/>
  <c r="B166" i="15"/>
  <c r="A166" i="15"/>
  <c r="D165" i="15"/>
  <c r="C165" i="15"/>
  <c r="B165" i="15"/>
  <c r="A165" i="15"/>
  <c r="D164" i="15"/>
  <c r="C164" i="15"/>
  <c r="B164" i="15"/>
  <c r="A164" i="15"/>
  <c r="D163" i="15"/>
  <c r="C163" i="15"/>
  <c r="B163" i="15"/>
  <c r="A163" i="15"/>
  <c r="D162" i="15"/>
  <c r="C162" i="15"/>
  <c r="B162" i="15"/>
  <c r="A162" i="15"/>
  <c r="D161" i="15"/>
  <c r="C161" i="15"/>
  <c r="B161" i="15"/>
  <c r="A161" i="15"/>
  <c r="D160" i="15"/>
  <c r="C160" i="15"/>
  <c r="B160" i="15"/>
  <c r="A160" i="15"/>
  <c r="D159" i="15"/>
  <c r="C159" i="15"/>
  <c r="B159" i="15"/>
  <c r="A159" i="15"/>
  <c r="D158" i="15"/>
  <c r="C158" i="15"/>
  <c r="B158" i="15"/>
  <c r="A158" i="15"/>
  <c r="D157" i="15"/>
  <c r="C157" i="15"/>
  <c r="B157" i="15"/>
  <c r="A157" i="15"/>
  <c r="D156" i="15"/>
  <c r="C156" i="15"/>
  <c r="B156" i="15"/>
  <c r="A156" i="15"/>
  <c r="D155" i="15"/>
  <c r="C155" i="15"/>
  <c r="B155" i="15"/>
  <c r="A155" i="15"/>
  <c r="D154" i="15"/>
  <c r="C154" i="15"/>
  <c r="B154" i="15"/>
  <c r="A154" i="15"/>
  <c r="D153" i="15"/>
  <c r="C153" i="15"/>
  <c r="B153" i="15"/>
  <c r="A153" i="15"/>
  <c r="D152" i="15"/>
  <c r="C152" i="15"/>
  <c r="B152" i="15"/>
  <c r="A152" i="15"/>
  <c r="D151" i="15"/>
  <c r="C151" i="15"/>
  <c r="B151" i="15"/>
  <c r="A151" i="15"/>
  <c r="D150" i="15"/>
  <c r="C150" i="15"/>
  <c r="B150" i="15"/>
  <c r="A150" i="15"/>
  <c r="D149" i="15"/>
  <c r="C149" i="15"/>
  <c r="B149" i="15"/>
  <c r="A149" i="15"/>
  <c r="D148" i="15"/>
  <c r="C148" i="15"/>
  <c r="B148" i="15"/>
  <c r="A148" i="15"/>
  <c r="D147" i="15"/>
  <c r="C147" i="15"/>
  <c r="B147" i="15"/>
  <c r="A147" i="15"/>
  <c r="D146" i="15"/>
  <c r="C146" i="15"/>
  <c r="B146" i="15"/>
  <c r="A146" i="15"/>
  <c r="D145" i="15"/>
  <c r="C145" i="15"/>
  <c r="B145" i="15"/>
  <c r="A145" i="15"/>
  <c r="D144" i="15"/>
  <c r="C144" i="15"/>
  <c r="B144" i="15"/>
  <c r="A144" i="15"/>
  <c r="D143" i="15"/>
  <c r="C143" i="15"/>
  <c r="B143" i="15"/>
  <c r="A143" i="15"/>
  <c r="D142" i="15"/>
  <c r="C142" i="15"/>
  <c r="B142" i="15"/>
  <c r="A142" i="15"/>
  <c r="D141" i="15"/>
  <c r="C141" i="15"/>
  <c r="B141" i="15"/>
  <c r="A141" i="15"/>
  <c r="D140" i="15"/>
  <c r="C140" i="15"/>
  <c r="B140" i="15"/>
  <c r="A140" i="15"/>
  <c r="D139" i="15"/>
  <c r="C139" i="15"/>
  <c r="B139" i="15"/>
  <c r="A139" i="15"/>
  <c r="D138" i="15"/>
  <c r="C138" i="15"/>
  <c r="B138" i="15"/>
  <c r="A138" i="15"/>
  <c r="D137" i="15"/>
  <c r="C137" i="15"/>
  <c r="B137" i="15"/>
  <c r="A137" i="15"/>
  <c r="D136" i="15"/>
  <c r="C136" i="15"/>
  <c r="B136" i="15"/>
  <c r="A136" i="15"/>
  <c r="D135" i="15"/>
  <c r="C135" i="15"/>
  <c r="B135" i="15"/>
  <c r="A135" i="15"/>
  <c r="D134" i="15"/>
  <c r="C134" i="15"/>
  <c r="B134" i="15"/>
  <c r="A134" i="15"/>
  <c r="D133" i="15"/>
  <c r="C133" i="15"/>
  <c r="B133" i="15"/>
  <c r="A133" i="15"/>
  <c r="D132" i="15"/>
  <c r="C132" i="15"/>
  <c r="B132" i="15"/>
  <c r="A132" i="15"/>
  <c r="D131" i="15"/>
  <c r="C131" i="15"/>
  <c r="B131" i="15"/>
  <c r="A131" i="15"/>
  <c r="D130" i="15"/>
  <c r="C130" i="15"/>
  <c r="B130" i="15"/>
  <c r="A130" i="15"/>
  <c r="D129" i="15"/>
  <c r="C129" i="15"/>
  <c r="B129" i="15"/>
  <c r="A129" i="15"/>
  <c r="D128" i="15"/>
  <c r="C128" i="15"/>
  <c r="B128" i="15"/>
  <c r="A128" i="15"/>
  <c r="D127" i="15"/>
  <c r="C127" i="15"/>
  <c r="B127" i="15"/>
  <c r="A127" i="15"/>
  <c r="D126" i="15"/>
  <c r="C126" i="15"/>
  <c r="B126" i="15"/>
  <c r="A126" i="15"/>
  <c r="D125" i="15"/>
  <c r="C125" i="15"/>
  <c r="B125" i="15"/>
  <c r="A125" i="15"/>
  <c r="D124" i="15"/>
  <c r="C124" i="15"/>
  <c r="B124" i="15"/>
  <c r="A124" i="15"/>
  <c r="D123" i="15"/>
  <c r="C123" i="15"/>
  <c r="B123" i="15"/>
  <c r="A123" i="15"/>
  <c r="D122" i="15"/>
  <c r="C122" i="15"/>
  <c r="B122" i="15"/>
  <c r="A122" i="15"/>
  <c r="D121" i="15"/>
  <c r="C121" i="15"/>
  <c r="B121" i="15"/>
  <c r="A121" i="15"/>
  <c r="D120" i="15"/>
  <c r="C120" i="15"/>
  <c r="B120" i="15"/>
  <c r="A120" i="15"/>
  <c r="D119" i="15"/>
  <c r="C119" i="15"/>
  <c r="B119" i="15"/>
  <c r="A119" i="15"/>
  <c r="D118" i="15"/>
  <c r="C118" i="15"/>
  <c r="B118" i="15"/>
  <c r="A118" i="15"/>
  <c r="D117" i="15"/>
  <c r="C117" i="15"/>
  <c r="B117" i="15"/>
  <c r="A117" i="15"/>
  <c r="D116" i="15"/>
  <c r="C116" i="15"/>
  <c r="B116" i="15"/>
  <c r="A116" i="15"/>
  <c r="D115" i="15"/>
  <c r="C115" i="15"/>
  <c r="B115" i="15"/>
  <c r="A115" i="15"/>
  <c r="D114" i="15"/>
  <c r="C114" i="15"/>
  <c r="B114" i="15"/>
  <c r="A114" i="15"/>
  <c r="D113" i="15"/>
  <c r="C113" i="15"/>
  <c r="B113" i="15"/>
  <c r="A113" i="15"/>
  <c r="D112" i="15"/>
  <c r="C112" i="15"/>
  <c r="B112" i="15"/>
  <c r="A112" i="15"/>
  <c r="D111" i="15"/>
  <c r="C111" i="15"/>
  <c r="B111" i="15"/>
  <c r="A111" i="15"/>
  <c r="D110" i="15"/>
  <c r="C110" i="15"/>
  <c r="B110" i="15"/>
  <c r="A110" i="15"/>
  <c r="D109" i="15"/>
  <c r="C109" i="15"/>
  <c r="B109" i="15"/>
  <c r="A109" i="15"/>
  <c r="D108" i="15"/>
  <c r="C108" i="15"/>
  <c r="B108" i="15"/>
  <c r="A108" i="15"/>
  <c r="D107" i="15"/>
  <c r="C107" i="15"/>
  <c r="B107" i="15"/>
  <c r="A107" i="15"/>
  <c r="D106" i="15"/>
  <c r="C106" i="15"/>
  <c r="B106" i="15"/>
  <c r="A106" i="15"/>
  <c r="D105" i="15"/>
  <c r="C105" i="15"/>
  <c r="B105" i="15"/>
  <c r="A105" i="15"/>
  <c r="D104" i="15"/>
  <c r="C104" i="15"/>
  <c r="B104" i="15"/>
  <c r="A104" i="15"/>
  <c r="D103" i="15"/>
  <c r="C103" i="15"/>
  <c r="B103" i="15"/>
  <c r="A103" i="15"/>
  <c r="D102" i="15"/>
  <c r="C102" i="15"/>
  <c r="B102" i="15"/>
  <c r="A102" i="15"/>
  <c r="D101" i="15"/>
  <c r="C101" i="15"/>
  <c r="B101" i="15"/>
  <c r="A101" i="15"/>
  <c r="D100" i="15"/>
  <c r="C100" i="15"/>
  <c r="B100" i="15"/>
  <c r="A100" i="15"/>
  <c r="D99" i="15"/>
  <c r="C99" i="15"/>
  <c r="B99" i="15"/>
  <c r="A99" i="15"/>
  <c r="D98" i="15"/>
  <c r="C98" i="15"/>
  <c r="B98" i="15"/>
  <c r="A98" i="15"/>
  <c r="D97" i="15"/>
  <c r="C97" i="15"/>
  <c r="B97" i="15"/>
  <c r="A97" i="15"/>
  <c r="D96" i="15"/>
  <c r="C96" i="15"/>
  <c r="B96" i="15"/>
  <c r="A96" i="15"/>
  <c r="D95" i="15"/>
  <c r="C95" i="15"/>
  <c r="B95" i="15"/>
  <c r="A95" i="15"/>
  <c r="D94" i="15"/>
  <c r="C94" i="15"/>
  <c r="B94" i="15"/>
  <c r="A94" i="15"/>
  <c r="D93" i="15"/>
  <c r="C93" i="15"/>
  <c r="B93" i="15"/>
  <c r="A93" i="15"/>
  <c r="D92" i="15"/>
  <c r="C92" i="15"/>
  <c r="B92" i="15"/>
  <c r="A92" i="15"/>
  <c r="D91" i="15"/>
  <c r="C91" i="15"/>
  <c r="B91" i="15"/>
  <c r="A91" i="15"/>
  <c r="D90" i="15"/>
  <c r="C90" i="15"/>
  <c r="B90" i="15"/>
  <c r="A90" i="15"/>
  <c r="D89" i="15"/>
  <c r="C89" i="15"/>
  <c r="B89" i="15"/>
  <c r="A89" i="15"/>
  <c r="D88" i="15"/>
  <c r="C88" i="15"/>
  <c r="B88" i="15"/>
  <c r="A88" i="15"/>
  <c r="D87" i="15"/>
  <c r="C87" i="15"/>
  <c r="B87" i="15"/>
  <c r="A87" i="15"/>
  <c r="D86" i="15"/>
  <c r="C86" i="15"/>
  <c r="B86" i="15"/>
  <c r="A86" i="15"/>
  <c r="D85" i="15"/>
  <c r="C85" i="15"/>
  <c r="B85" i="15"/>
  <c r="A85" i="15"/>
  <c r="D84" i="15"/>
  <c r="C84" i="15"/>
  <c r="B84" i="15"/>
  <c r="A84" i="15"/>
  <c r="D83" i="15"/>
  <c r="C83" i="15"/>
  <c r="B83" i="15"/>
  <c r="A83" i="15"/>
  <c r="D82" i="15"/>
  <c r="C82" i="15"/>
  <c r="B82" i="15"/>
  <c r="A82" i="15"/>
  <c r="D81" i="15"/>
  <c r="C81" i="15"/>
  <c r="B81" i="15"/>
  <c r="A81" i="15"/>
  <c r="D80" i="15"/>
  <c r="C80" i="15"/>
  <c r="B80" i="15"/>
  <c r="A80" i="15"/>
  <c r="D79" i="15"/>
  <c r="C79" i="15"/>
  <c r="B79" i="15"/>
  <c r="A79" i="15"/>
  <c r="D78" i="15"/>
  <c r="C78" i="15"/>
  <c r="B78" i="15"/>
  <c r="A78" i="15"/>
  <c r="D77" i="15"/>
  <c r="C77" i="15"/>
  <c r="B77" i="15"/>
  <c r="A77" i="15"/>
  <c r="D76" i="15"/>
  <c r="C76" i="15"/>
  <c r="B76" i="15"/>
  <c r="A76" i="15"/>
  <c r="D75" i="15"/>
  <c r="C75" i="15"/>
  <c r="B75" i="15"/>
  <c r="A75" i="15"/>
  <c r="D74" i="15"/>
  <c r="C74" i="15"/>
  <c r="B74" i="15"/>
  <c r="A74" i="15"/>
  <c r="D73" i="15"/>
  <c r="C73" i="15"/>
  <c r="B73" i="15"/>
  <c r="A73" i="15"/>
  <c r="D72" i="15"/>
  <c r="C72" i="15"/>
  <c r="B72" i="15"/>
  <c r="A72" i="15"/>
  <c r="D71" i="15"/>
  <c r="C71" i="15"/>
  <c r="B71" i="15"/>
  <c r="A71" i="15"/>
  <c r="D70" i="15"/>
  <c r="C70" i="15"/>
  <c r="B70" i="15"/>
  <c r="A70" i="15"/>
  <c r="D69" i="15"/>
  <c r="C69" i="15"/>
  <c r="B69" i="15"/>
  <c r="A69" i="15"/>
  <c r="D68" i="15"/>
  <c r="C68" i="15"/>
  <c r="B68" i="15"/>
  <c r="A68" i="15"/>
  <c r="D67" i="15"/>
  <c r="C67" i="15"/>
  <c r="B67" i="15"/>
  <c r="A67" i="15"/>
  <c r="D66" i="15"/>
  <c r="C66" i="15"/>
  <c r="B66" i="15"/>
  <c r="A66" i="15"/>
  <c r="D65" i="15"/>
  <c r="C65" i="15"/>
  <c r="B65" i="15"/>
  <c r="A65" i="15"/>
  <c r="D64" i="15"/>
  <c r="C64" i="15"/>
  <c r="B64" i="15"/>
  <c r="A64" i="15"/>
  <c r="D63" i="15"/>
  <c r="C63" i="15"/>
  <c r="B63" i="15"/>
  <c r="A63" i="15"/>
  <c r="D62" i="15"/>
  <c r="C62" i="15"/>
  <c r="B62" i="15"/>
  <c r="A62" i="15"/>
  <c r="D61" i="15"/>
  <c r="C61" i="15"/>
  <c r="B61" i="15"/>
  <c r="A61" i="15"/>
  <c r="D60" i="15"/>
  <c r="C60" i="15"/>
  <c r="B60" i="15"/>
  <c r="A60" i="15"/>
  <c r="D59" i="15"/>
  <c r="C59" i="15"/>
  <c r="B59" i="15"/>
  <c r="A59" i="15"/>
  <c r="D58" i="15"/>
  <c r="C58" i="15"/>
  <c r="B58" i="15"/>
  <c r="A58" i="15"/>
  <c r="D57" i="15"/>
  <c r="C57" i="15"/>
  <c r="B57" i="15"/>
  <c r="A57" i="15"/>
  <c r="D56" i="15"/>
  <c r="C56" i="15"/>
  <c r="B56" i="15"/>
  <c r="A56" i="15"/>
  <c r="D55" i="15"/>
  <c r="C55" i="15"/>
  <c r="B55" i="15"/>
  <c r="A55" i="15"/>
  <c r="D54" i="15"/>
  <c r="C54" i="15"/>
  <c r="B54" i="15"/>
  <c r="A54" i="15"/>
  <c r="D53" i="15"/>
  <c r="C53" i="15"/>
  <c r="B53" i="15"/>
  <c r="A53" i="15"/>
  <c r="D52" i="15"/>
  <c r="C52" i="15"/>
  <c r="B52" i="15"/>
  <c r="A52" i="15"/>
  <c r="D51" i="15"/>
  <c r="C51" i="15"/>
  <c r="B51" i="15"/>
  <c r="A51" i="15"/>
  <c r="D50" i="15"/>
  <c r="C50" i="15"/>
  <c r="B50" i="15"/>
  <c r="A50" i="15"/>
  <c r="D49" i="15"/>
  <c r="C49" i="15"/>
  <c r="B49" i="15"/>
  <c r="A49" i="15"/>
  <c r="D48" i="15"/>
  <c r="C48" i="15"/>
  <c r="B48" i="15"/>
  <c r="A48" i="15"/>
  <c r="D47" i="15"/>
  <c r="C47" i="15"/>
  <c r="B47" i="15"/>
  <c r="A47" i="15"/>
  <c r="D46" i="15"/>
  <c r="C46" i="15"/>
  <c r="B46" i="15"/>
  <c r="A46" i="15"/>
  <c r="D45" i="15"/>
  <c r="C45" i="15"/>
  <c r="B45" i="15"/>
  <c r="A45" i="15"/>
  <c r="D44" i="15"/>
  <c r="C44" i="15"/>
  <c r="B44" i="15"/>
  <c r="A44" i="15"/>
  <c r="D43" i="15"/>
  <c r="C43" i="15"/>
  <c r="B43" i="15"/>
  <c r="A43" i="15"/>
  <c r="D42" i="15"/>
  <c r="C42" i="15"/>
  <c r="B42" i="15"/>
  <c r="A42" i="15"/>
  <c r="D41" i="15"/>
  <c r="C41" i="15"/>
  <c r="B41" i="15"/>
  <c r="A41" i="15"/>
  <c r="D40" i="15"/>
  <c r="C40" i="15"/>
  <c r="B40" i="15"/>
  <c r="A40" i="15"/>
  <c r="D39" i="15"/>
  <c r="C39" i="15"/>
  <c r="B39" i="15"/>
  <c r="A39" i="15"/>
  <c r="D38" i="15"/>
  <c r="C38" i="15"/>
  <c r="B38" i="15"/>
  <c r="A38" i="15"/>
  <c r="D37" i="15"/>
  <c r="C37" i="15"/>
  <c r="B37" i="15"/>
  <c r="A37" i="15"/>
  <c r="D36" i="15"/>
  <c r="C36" i="15"/>
  <c r="B36" i="15"/>
  <c r="A36" i="15"/>
  <c r="D35" i="15"/>
  <c r="C35" i="15"/>
  <c r="B35" i="15"/>
  <c r="A35" i="15"/>
  <c r="D34" i="15"/>
  <c r="C34" i="15"/>
  <c r="B34" i="15"/>
  <c r="A34" i="15"/>
  <c r="D33" i="15"/>
  <c r="C33" i="15"/>
  <c r="B33" i="15"/>
  <c r="A33" i="15"/>
  <c r="D32" i="15"/>
  <c r="C32" i="15"/>
  <c r="B32" i="15"/>
  <c r="A32" i="15"/>
  <c r="D31" i="15"/>
  <c r="C31" i="15"/>
  <c r="B31" i="15"/>
  <c r="A31" i="15"/>
  <c r="D30" i="15"/>
  <c r="C30" i="15"/>
  <c r="B30" i="15"/>
  <c r="A30" i="15"/>
  <c r="D29" i="15"/>
  <c r="C29" i="15"/>
  <c r="B29" i="15"/>
  <c r="A29" i="15"/>
  <c r="D28" i="15"/>
  <c r="C28" i="15"/>
  <c r="B28" i="15"/>
  <c r="A28" i="15"/>
  <c r="D27" i="15"/>
  <c r="C27" i="15"/>
  <c r="B27" i="15"/>
  <c r="A27" i="15"/>
  <c r="D26" i="15"/>
  <c r="C26" i="15"/>
  <c r="B26" i="15"/>
  <c r="A26" i="15"/>
  <c r="D25" i="15"/>
  <c r="C25" i="15"/>
  <c r="B25" i="15"/>
  <c r="A25" i="15"/>
  <c r="D24" i="15"/>
  <c r="C24" i="15"/>
  <c r="B24" i="15"/>
  <c r="A24" i="15"/>
  <c r="D23" i="15"/>
  <c r="C23" i="15"/>
  <c r="B23" i="15"/>
  <c r="A23" i="15"/>
  <c r="D22" i="15"/>
  <c r="C22" i="15"/>
  <c r="B22" i="15"/>
  <c r="A22" i="15"/>
  <c r="D21" i="15"/>
  <c r="C21" i="15"/>
  <c r="B21" i="15"/>
  <c r="A21" i="15"/>
  <c r="D20" i="15"/>
  <c r="C20" i="15"/>
  <c r="B20" i="15"/>
  <c r="A20" i="15"/>
  <c r="D19" i="15"/>
  <c r="C19" i="15"/>
  <c r="B19" i="15"/>
  <c r="A19" i="15"/>
  <c r="D18" i="15"/>
  <c r="C18" i="15"/>
  <c r="B18" i="15"/>
  <c r="A18" i="15"/>
  <c r="D17" i="15"/>
  <c r="C17" i="15"/>
  <c r="B17" i="15"/>
  <c r="A17" i="15"/>
  <c r="D16" i="15"/>
  <c r="C16" i="15"/>
  <c r="B16" i="15"/>
  <c r="A16" i="15"/>
  <c r="D15" i="15"/>
  <c r="C15" i="15"/>
  <c r="B15" i="15"/>
  <c r="A15" i="15"/>
  <c r="D14" i="15"/>
  <c r="C14" i="15"/>
  <c r="B14" i="15"/>
  <c r="A14" i="15"/>
  <c r="D13" i="15"/>
  <c r="C13" i="15"/>
  <c r="B13" i="15"/>
  <c r="A13" i="15"/>
  <c r="D12" i="15"/>
  <c r="C12" i="15"/>
  <c r="B12" i="15"/>
  <c r="A12" i="15"/>
  <c r="D11" i="15"/>
  <c r="C11" i="15"/>
  <c r="B11" i="15"/>
  <c r="A11" i="15"/>
  <c r="D10" i="15"/>
  <c r="C10" i="15"/>
  <c r="B10" i="15"/>
  <c r="A10" i="15"/>
  <c r="D9" i="15"/>
  <c r="C9" i="15"/>
  <c r="B9" i="15"/>
  <c r="A9" i="15"/>
  <c r="D8" i="15"/>
  <c r="C8" i="15"/>
  <c r="B8" i="15"/>
  <c r="A8" i="15"/>
  <c r="D7" i="15"/>
  <c r="C7" i="15"/>
  <c r="B7" i="15"/>
  <c r="A7" i="15"/>
  <c r="D6" i="15"/>
  <c r="C6" i="15"/>
  <c r="B6" i="15"/>
  <c r="A6" i="15"/>
  <c r="D5" i="15"/>
  <c r="C5" i="15"/>
  <c r="B5" i="15"/>
  <c r="A5" i="15"/>
  <c r="E1" i="15"/>
  <c r="D114" i="14"/>
  <c r="C114" i="14"/>
  <c r="B114" i="14"/>
  <c r="A114" i="14"/>
  <c r="D113" i="14"/>
  <c r="C113" i="14"/>
  <c r="B113" i="14"/>
  <c r="A113" i="14"/>
  <c r="D112" i="14"/>
  <c r="C112" i="14"/>
  <c r="B112" i="14"/>
  <c r="A112" i="14"/>
  <c r="D111" i="14"/>
  <c r="C111" i="14"/>
  <c r="B111" i="14"/>
  <c r="A111" i="14"/>
  <c r="D110" i="14"/>
  <c r="C110" i="14"/>
  <c r="B110" i="14"/>
  <c r="A110" i="14"/>
  <c r="D109" i="14"/>
  <c r="C109" i="14"/>
  <c r="B109" i="14"/>
  <c r="A109" i="14"/>
  <c r="D108" i="14"/>
  <c r="C108" i="14"/>
  <c r="B108" i="14"/>
  <c r="A108" i="14"/>
  <c r="D107" i="14"/>
  <c r="C107" i="14"/>
  <c r="B107" i="14"/>
  <c r="A107" i="14"/>
  <c r="D106" i="14"/>
  <c r="C106" i="14"/>
  <c r="B106" i="14"/>
  <c r="A106" i="14"/>
  <c r="D105" i="14"/>
  <c r="C105" i="14"/>
  <c r="B105" i="14"/>
  <c r="A105" i="14"/>
  <c r="D104" i="14"/>
  <c r="C104" i="14"/>
  <c r="B104" i="14"/>
  <c r="A104" i="14"/>
  <c r="D103" i="14"/>
  <c r="C103" i="14"/>
  <c r="B103" i="14"/>
  <c r="A103" i="14"/>
  <c r="D102" i="14"/>
  <c r="C102" i="14"/>
  <c r="B102" i="14"/>
  <c r="A102" i="14"/>
  <c r="D101" i="14"/>
  <c r="C101" i="14"/>
  <c r="B101" i="14"/>
  <c r="A101" i="14"/>
  <c r="D100" i="14"/>
  <c r="C100" i="14"/>
  <c r="B100" i="14"/>
  <c r="A100" i="14"/>
  <c r="D99" i="14"/>
  <c r="C99" i="14"/>
  <c r="B99" i="14"/>
  <c r="A99" i="14"/>
  <c r="D98" i="14"/>
  <c r="C98" i="14"/>
  <c r="B98" i="14"/>
  <c r="A98" i="14"/>
  <c r="D97" i="14"/>
  <c r="C97" i="14"/>
  <c r="B97" i="14"/>
  <c r="A97" i="14"/>
  <c r="D96" i="14"/>
  <c r="C96" i="14"/>
  <c r="B96" i="14"/>
  <c r="A96" i="14"/>
  <c r="D95" i="14"/>
  <c r="C95" i="14"/>
  <c r="B95" i="14"/>
  <c r="A95" i="14"/>
  <c r="D94" i="14"/>
  <c r="C94" i="14"/>
  <c r="B94" i="14"/>
  <c r="A94" i="14"/>
  <c r="D93" i="14"/>
  <c r="C93" i="14"/>
  <c r="B93" i="14"/>
  <c r="A93" i="14"/>
  <c r="D92" i="14"/>
  <c r="C92" i="14"/>
  <c r="B92" i="14"/>
  <c r="A92" i="14"/>
  <c r="D91" i="14"/>
  <c r="C91" i="14"/>
  <c r="B91" i="14"/>
  <c r="A91" i="14"/>
  <c r="D90" i="14"/>
  <c r="C90" i="14"/>
  <c r="B90" i="14"/>
  <c r="A90" i="14"/>
  <c r="D89" i="14"/>
  <c r="C89" i="14"/>
  <c r="B89" i="14"/>
  <c r="A89" i="14"/>
  <c r="D88" i="14"/>
  <c r="C88" i="14"/>
  <c r="B88" i="14"/>
  <c r="A88" i="14"/>
  <c r="D87" i="14"/>
  <c r="C87" i="14"/>
  <c r="B87" i="14"/>
  <c r="A87" i="14"/>
  <c r="D86" i="14"/>
  <c r="C86" i="14"/>
  <c r="B86" i="14"/>
  <c r="A86" i="14"/>
  <c r="D85" i="14"/>
  <c r="C85" i="14"/>
  <c r="B85" i="14"/>
  <c r="A85" i="14"/>
  <c r="D84" i="14"/>
  <c r="C84" i="14"/>
  <c r="B84" i="14"/>
  <c r="A84" i="14"/>
  <c r="D83" i="14"/>
  <c r="C83" i="14"/>
  <c r="B83" i="14"/>
  <c r="A83" i="14"/>
  <c r="D82" i="14"/>
  <c r="C82" i="14"/>
  <c r="B82" i="14"/>
  <c r="A82" i="14"/>
  <c r="D81" i="14"/>
  <c r="C81" i="14"/>
  <c r="B81" i="14"/>
  <c r="A81" i="14"/>
  <c r="D80" i="14"/>
  <c r="C80" i="14"/>
  <c r="B80" i="14"/>
  <c r="A80" i="14"/>
  <c r="D79" i="14"/>
  <c r="C79" i="14"/>
  <c r="B79" i="14"/>
  <c r="A79" i="14"/>
  <c r="D78" i="14"/>
  <c r="C78" i="14"/>
  <c r="B78" i="14"/>
  <c r="A78" i="14"/>
  <c r="D77" i="14"/>
  <c r="C77" i="14"/>
  <c r="B77" i="14"/>
  <c r="A77" i="14"/>
  <c r="D76" i="14"/>
  <c r="C76" i="14"/>
  <c r="B76" i="14"/>
  <c r="A76" i="14"/>
  <c r="D75" i="14"/>
  <c r="C75" i="14"/>
  <c r="B75" i="14"/>
  <c r="A75" i="14"/>
  <c r="D74" i="14"/>
  <c r="C74" i="14"/>
  <c r="B74" i="14"/>
  <c r="A74" i="14"/>
  <c r="D73" i="14"/>
  <c r="C73" i="14"/>
  <c r="B73" i="14"/>
  <c r="A73" i="14"/>
  <c r="D72" i="14"/>
  <c r="C72" i="14"/>
  <c r="B72" i="14"/>
  <c r="A72" i="14"/>
  <c r="D71" i="14"/>
  <c r="C71" i="14"/>
  <c r="B71" i="14"/>
  <c r="A71" i="14"/>
  <c r="D70" i="14"/>
  <c r="C70" i="14"/>
  <c r="B70" i="14"/>
  <c r="A70" i="14"/>
  <c r="D69" i="14"/>
  <c r="C69" i="14"/>
  <c r="B69" i="14"/>
  <c r="A69" i="14"/>
  <c r="D68" i="14"/>
  <c r="C68" i="14"/>
  <c r="B68" i="14"/>
  <c r="A68" i="14"/>
  <c r="D67" i="14"/>
  <c r="C67" i="14"/>
  <c r="B67" i="14"/>
  <c r="A67" i="14"/>
  <c r="D66" i="14"/>
  <c r="C66" i="14"/>
  <c r="B66" i="14"/>
  <c r="A66" i="14"/>
  <c r="D65" i="14"/>
  <c r="C65" i="14"/>
  <c r="B65" i="14"/>
  <c r="A65" i="14"/>
  <c r="D64" i="14"/>
  <c r="C64" i="14"/>
  <c r="B64" i="14"/>
  <c r="A64" i="14"/>
  <c r="D63" i="14"/>
  <c r="C63" i="14"/>
  <c r="B63" i="14"/>
  <c r="A63" i="14"/>
  <c r="D62" i="14"/>
  <c r="C62" i="14"/>
  <c r="B62" i="14"/>
  <c r="A62" i="14"/>
  <c r="D61" i="14"/>
  <c r="C61" i="14"/>
  <c r="B61" i="14"/>
  <c r="A61" i="14"/>
  <c r="D60" i="14"/>
  <c r="C60" i="14"/>
  <c r="B60" i="14"/>
  <c r="A60" i="14"/>
  <c r="D59" i="14"/>
  <c r="C59" i="14"/>
  <c r="B59" i="14"/>
  <c r="A59" i="14"/>
  <c r="D58" i="14"/>
  <c r="C58" i="14"/>
  <c r="B58" i="14"/>
  <c r="A58" i="14"/>
  <c r="D57" i="14"/>
  <c r="C57" i="14"/>
  <c r="B57" i="14"/>
  <c r="A57" i="14"/>
  <c r="D56" i="14"/>
  <c r="C56" i="14"/>
  <c r="B56" i="14"/>
  <c r="A56" i="14"/>
  <c r="D55" i="14"/>
  <c r="C55" i="14"/>
  <c r="B55" i="14"/>
  <c r="A55" i="14"/>
  <c r="D54" i="14"/>
  <c r="C54" i="14"/>
  <c r="B54" i="14"/>
  <c r="A54" i="14"/>
  <c r="D53" i="14"/>
  <c r="C53" i="14"/>
  <c r="B53" i="14"/>
  <c r="A53" i="14"/>
  <c r="D52" i="14"/>
  <c r="C52" i="14"/>
  <c r="B52" i="14"/>
  <c r="A52" i="14"/>
  <c r="D51" i="14"/>
  <c r="C51" i="14"/>
  <c r="B51" i="14"/>
  <c r="A51" i="14"/>
  <c r="D50" i="14"/>
  <c r="C50" i="14"/>
  <c r="B50" i="14"/>
  <c r="A50" i="14"/>
  <c r="D49" i="14"/>
  <c r="C49" i="14"/>
  <c r="B49" i="14"/>
  <c r="A49" i="14"/>
  <c r="D48" i="14"/>
  <c r="C48" i="14"/>
  <c r="B48" i="14"/>
  <c r="A48" i="14"/>
  <c r="D47" i="14"/>
  <c r="C47" i="14"/>
  <c r="B47" i="14"/>
  <c r="A47" i="14"/>
  <c r="D46" i="14"/>
  <c r="C46" i="14"/>
  <c r="B46" i="14"/>
  <c r="A46" i="14"/>
  <c r="D45" i="14"/>
  <c r="C45" i="14"/>
  <c r="B45" i="14"/>
  <c r="A45" i="14"/>
  <c r="D44" i="14"/>
  <c r="C44" i="14"/>
  <c r="B44" i="14"/>
  <c r="A44" i="14"/>
  <c r="D43" i="14"/>
  <c r="C43" i="14"/>
  <c r="B43" i="14"/>
  <c r="A43" i="14"/>
  <c r="D42" i="14"/>
  <c r="C42" i="14"/>
  <c r="B42" i="14"/>
  <c r="A42" i="14"/>
  <c r="D41" i="14"/>
  <c r="C41" i="14"/>
  <c r="B41" i="14"/>
  <c r="A41" i="14"/>
  <c r="D40" i="14"/>
  <c r="C40" i="14"/>
  <c r="B40" i="14"/>
  <c r="A40" i="14"/>
  <c r="D39" i="14"/>
  <c r="C39" i="14"/>
  <c r="B39" i="14"/>
  <c r="A39" i="14"/>
  <c r="D38" i="14"/>
  <c r="C38" i="14"/>
  <c r="B38" i="14"/>
  <c r="A38" i="14"/>
  <c r="D37" i="14"/>
  <c r="C37" i="14"/>
  <c r="B37" i="14"/>
  <c r="A37" i="14"/>
  <c r="D36" i="14"/>
  <c r="C36" i="14"/>
  <c r="B36" i="14"/>
  <c r="A36" i="14"/>
  <c r="D35" i="14"/>
  <c r="C35" i="14"/>
  <c r="B35" i="14"/>
  <c r="A35" i="14"/>
  <c r="D34" i="14"/>
  <c r="C34" i="14"/>
  <c r="B34" i="14"/>
  <c r="A34" i="14"/>
  <c r="D33" i="14"/>
  <c r="C33" i="14"/>
  <c r="B33" i="14"/>
  <c r="A33" i="14"/>
  <c r="D32" i="14"/>
  <c r="C32" i="14"/>
  <c r="B32" i="14"/>
  <c r="A32" i="14"/>
  <c r="D31" i="14"/>
  <c r="C31" i="14"/>
  <c r="B31" i="14"/>
  <c r="A31" i="14"/>
  <c r="D30" i="14"/>
  <c r="C30" i="14"/>
  <c r="B30" i="14"/>
  <c r="A30" i="14"/>
  <c r="D29" i="14"/>
  <c r="C29" i="14"/>
  <c r="B29" i="14"/>
  <c r="A29" i="14"/>
  <c r="D28" i="14"/>
  <c r="C28" i="14"/>
  <c r="B28" i="14"/>
  <c r="A28" i="14"/>
  <c r="D27" i="14"/>
  <c r="C27" i="14"/>
  <c r="B27" i="14"/>
  <c r="A27" i="14"/>
  <c r="D26" i="14"/>
  <c r="C26" i="14"/>
  <c r="B26" i="14"/>
  <c r="A26" i="14"/>
  <c r="D25" i="14"/>
  <c r="C25" i="14"/>
  <c r="B25" i="14"/>
  <c r="A25" i="14"/>
  <c r="D24" i="14"/>
  <c r="C24" i="14"/>
  <c r="B24" i="14"/>
  <c r="A24" i="14"/>
  <c r="D23" i="14"/>
  <c r="C23" i="14"/>
  <c r="B23" i="14"/>
  <c r="A23" i="14"/>
  <c r="D22" i="14"/>
  <c r="C22" i="14"/>
  <c r="B22" i="14"/>
  <c r="A22" i="14"/>
  <c r="D21" i="14"/>
  <c r="C21" i="14"/>
  <c r="B21" i="14"/>
  <c r="A21" i="14"/>
  <c r="D20" i="14"/>
  <c r="C20" i="14"/>
  <c r="B20" i="14"/>
  <c r="A20" i="14"/>
  <c r="D19" i="14"/>
  <c r="C19" i="14"/>
  <c r="B19" i="14"/>
  <c r="A19" i="14"/>
  <c r="D18" i="14"/>
  <c r="C18" i="14"/>
  <c r="B18" i="14"/>
  <c r="A18" i="14"/>
  <c r="D17" i="14"/>
  <c r="C17" i="14"/>
  <c r="B17" i="14"/>
  <c r="A17" i="14"/>
  <c r="D16" i="14"/>
  <c r="C16" i="14"/>
  <c r="B16" i="14"/>
  <c r="A16" i="14"/>
  <c r="D15" i="14"/>
  <c r="C15" i="14"/>
  <c r="B15" i="14"/>
  <c r="A15" i="14"/>
  <c r="D14" i="14"/>
  <c r="C14" i="14"/>
  <c r="B14" i="14"/>
  <c r="A14" i="14"/>
  <c r="D13" i="14"/>
  <c r="C13" i="14"/>
  <c r="B13" i="14"/>
  <c r="A13" i="14"/>
  <c r="D12" i="14"/>
  <c r="C12" i="14"/>
  <c r="B12" i="14"/>
  <c r="A12" i="14"/>
  <c r="D11" i="14"/>
  <c r="C11" i="14"/>
  <c r="B11" i="14"/>
  <c r="A11" i="14"/>
  <c r="D10" i="14"/>
  <c r="C10" i="14"/>
  <c r="B10" i="14"/>
  <c r="A10" i="14"/>
  <c r="D9" i="14"/>
  <c r="C9" i="14"/>
  <c r="B9" i="14"/>
  <c r="A9" i="14"/>
  <c r="D8" i="14"/>
  <c r="C8" i="14"/>
  <c r="B8" i="14"/>
  <c r="A8" i="14"/>
  <c r="D7" i="14"/>
  <c r="C7" i="14"/>
  <c r="B7" i="14"/>
  <c r="A7" i="14"/>
  <c r="D6" i="14"/>
  <c r="C6" i="14"/>
  <c r="B6" i="14"/>
  <c r="A6" i="14"/>
  <c r="D5" i="14"/>
  <c r="C5" i="14"/>
  <c r="B5" i="14"/>
  <c r="A5" i="14"/>
  <c r="E1" i="14"/>
  <c r="D210" i="38"/>
  <c r="C210" i="38"/>
  <c r="B210" i="38"/>
  <c r="A210" i="38"/>
  <c r="D209" i="38"/>
  <c r="C209" i="38"/>
  <c r="B209" i="38"/>
  <c r="A209" i="38"/>
  <c r="D208" i="38"/>
  <c r="C208" i="38"/>
  <c r="B208" i="38"/>
  <c r="A208" i="38"/>
  <c r="D207" i="38"/>
  <c r="C207" i="38"/>
  <c r="B207" i="38"/>
  <c r="A207" i="38"/>
  <c r="D206" i="38"/>
  <c r="C206" i="38"/>
  <c r="B206" i="38"/>
  <c r="A206" i="38"/>
  <c r="D205" i="38"/>
  <c r="C205" i="38"/>
  <c r="B205" i="38"/>
  <c r="A205" i="38"/>
  <c r="D204" i="38"/>
  <c r="C204" i="38"/>
  <c r="B204" i="38"/>
  <c r="A204" i="38"/>
  <c r="D203" i="38"/>
  <c r="C203" i="38"/>
  <c r="B203" i="38"/>
  <c r="A203" i="38"/>
  <c r="D202" i="38"/>
  <c r="C202" i="38"/>
  <c r="B202" i="38"/>
  <c r="A202" i="38"/>
  <c r="D201" i="38"/>
  <c r="C201" i="38"/>
  <c r="B201" i="38"/>
  <c r="A201" i="38"/>
  <c r="D200" i="38"/>
  <c r="C200" i="38"/>
  <c r="B200" i="38"/>
  <c r="A200" i="38"/>
  <c r="D199" i="38"/>
  <c r="C199" i="38"/>
  <c r="B199" i="38"/>
  <c r="A199" i="38"/>
  <c r="D198" i="38"/>
  <c r="C198" i="38"/>
  <c r="B198" i="38"/>
  <c r="A198" i="38"/>
  <c r="D197" i="38"/>
  <c r="C197" i="38"/>
  <c r="B197" i="38"/>
  <c r="A197" i="38"/>
  <c r="D196" i="38"/>
  <c r="C196" i="38"/>
  <c r="B196" i="38"/>
  <c r="A196" i="38"/>
  <c r="D195" i="38"/>
  <c r="C195" i="38"/>
  <c r="B195" i="38"/>
  <c r="A195" i="38"/>
  <c r="D194" i="38"/>
  <c r="C194" i="38"/>
  <c r="B194" i="38"/>
  <c r="A194" i="38"/>
  <c r="D193" i="38"/>
  <c r="C193" i="38"/>
  <c r="B193" i="38"/>
  <c r="A193" i="38"/>
  <c r="D192" i="38"/>
  <c r="C192" i="38"/>
  <c r="B192" i="38"/>
  <c r="A192" i="38"/>
  <c r="D191" i="38"/>
  <c r="C191" i="38"/>
  <c r="B191" i="38"/>
  <c r="A191" i="38"/>
  <c r="D190" i="38"/>
  <c r="C190" i="38"/>
  <c r="B190" i="38"/>
  <c r="A190" i="38"/>
  <c r="D189" i="38"/>
  <c r="C189" i="38"/>
  <c r="B189" i="38"/>
  <c r="A189" i="38"/>
  <c r="D188" i="38"/>
  <c r="C188" i="38"/>
  <c r="B188" i="38"/>
  <c r="A188" i="38"/>
  <c r="D187" i="38"/>
  <c r="C187" i="38"/>
  <c r="B187" i="38"/>
  <c r="A187" i="38"/>
  <c r="D186" i="38"/>
  <c r="C186" i="38"/>
  <c r="B186" i="38"/>
  <c r="A186" i="38"/>
  <c r="D185" i="38"/>
  <c r="C185" i="38"/>
  <c r="B185" i="38"/>
  <c r="A185" i="38"/>
  <c r="D184" i="38"/>
  <c r="C184" i="38"/>
  <c r="B184" i="38"/>
  <c r="A184" i="38"/>
  <c r="D183" i="38"/>
  <c r="C183" i="38"/>
  <c r="B183" i="38"/>
  <c r="A183" i="38"/>
  <c r="D182" i="38"/>
  <c r="C182" i="38"/>
  <c r="B182" i="38"/>
  <c r="A182" i="38"/>
  <c r="D181" i="38"/>
  <c r="C181" i="38"/>
  <c r="B181" i="38"/>
  <c r="A181" i="38"/>
  <c r="D180" i="38"/>
  <c r="C180" i="38"/>
  <c r="B180" i="38"/>
  <c r="A180" i="38"/>
  <c r="D179" i="38"/>
  <c r="C179" i="38"/>
  <c r="B179" i="38"/>
  <c r="A179" i="38"/>
  <c r="D178" i="38"/>
  <c r="C178" i="38"/>
  <c r="B178" i="38"/>
  <c r="A178" i="38"/>
  <c r="D177" i="38"/>
  <c r="C177" i="38"/>
  <c r="B177" i="38"/>
  <c r="A177" i="38"/>
  <c r="D176" i="38"/>
  <c r="C176" i="38"/>
  <c r="B176" i="38"/>
  <c r="A176" i="38"/>
  <c r="D175" i="38"/>
  <c r="C175" i="38"/>
  <c r="B175" i="38"/>
  <c r="A175" i="38"/>
  <c r="D174" i="38"/>
  <c r="C174" i="38"/>
  <c r="B174" i="38"/>
  <c r="A174" i="38"/>
  <c r="D173" i="38"/>
  <c r="C173" i="38"/>
  <c r="B173" i="38"/>
  <c r="A173" i="38"/>
  <c r="D172" i="38"/>
  <c r="C172" i="38"/>
  <c r="B172" i="38"/>
  <c r="A172" i="38"/>
  <c r="D171" i="38"/>
  <c r="C171" i="38"/>
  <c r="B171" i="38"/>
  <c r="A171" i="38"/>
  <c r="D170" i="38"/>
  <c r="C170" i="38"/>
  <c r="B170" i="38"/>
  <c r="A170" i="38"/>
  <c r="D169" i="38"/>
  <c r="C169" i="38"/>
  <c r="B169" i="38"/>
  <c r="A169" i="38"/>
  <c r="D168" i="38"/>
  <c r="C168" i="38"/>
  <c r="B168" i="38"/>
  <c r="A168" i="38"/>
  <c r="D167" i="38"/>
  <c r="C167" i="38"/>
  <c r="B167" i="38"/>
  <c r="A167" i="38"/>
  <c r="D166" i="38"/>
  <c r="C166" i="38"/>
  <c r="B166" i="38"/>
  <c r="A166" i="38"/>
  <c r="D165" i="38"/>
  <c r="C165" i="38"/>
  <c r="B165" i="38"/>
  <c r="A165" i="38"/>
  <c r="D164" i="38"/>
  <c r="C164" i="38"/>
  <c r="B164" i="38"/>
  <c r="A164" i="38"/>
  <c r="D163" i="38"/>
  <c r="C163" i="38"/>
  <c r="B163" i="38"/>
  <c r="A163" i="38"/>
  <c r="D162" i="38"/>
  <c r="C162" i="38"/>
  <c r="B162" i="38"/>
  <c r="A162" i="38"/>
  <c r="D161" i="38"/>
  <c r="C161" i="38"/>
  <c r="B161" i="38"/>
  <c r="A161" i="38"/>
  <c r="D160" i="38"/>
  <c r="C160" i="38"/>
  <c r="B160" i="38"/>
  <c r="A160" i="38"/>
  <c r="D159" i="38"/>
  <c r="C159" i="38"/>
  <c r="B159" i="38"/>
  <c r="A159" i="38"/>
  <c r="D158" i="38"/>
  <c r="C158" i="38"/>
  <c r="B158" i="38"/>
  <c r="A158" i="38"/>
  <c r="D157" i="38"/>
  <c r="C157" i="38"/>
  <c r="B157" i="38"/>
  <c r="A157" i="38"/>
  <c r="D156" i="38"/>
  <c r="C156" i="38"/>
  <c r="B156" i="38"/>
  <c r="A156" i="38"/>
  <c r="D155" i="38"/>
  <c r="C155" i="38"/>
  <c r="B155" i="38"/>
  <c r="A155" i="38"/>
  <c r="D154" i="38"/>
  <c r="C154" i="38"/>
  <c r="B154" i="38"/>
  <c r="A154" i="38"/>
  <c r="D153" i="38"/>
  <c r="C153" i="38"/>
  <c r="B153" i="38"/>
  <c r="A153" i="38"/>
  <c r="D152" i="38"/>
  <c r="C152" i="38"/>
  <c r="B152" i="38"/>
  <c r="A152" i="38"/>
  <c r="D151" i="38"/>
  <c r="C151" i="38"/>
  <c r="B151" i="38"/>
  <c r="A151" i="38"/>
  <c r="D150" i="38"/>
  <c r="C150" i="38"/>
  <c r="B150" i="38"/>
  <c r="A150" i="38"/>
  <c r="D149" i="38"/>
  <c r="C149" i="38"/>
  <c r="B149" i="38"/>
  <c r="A149" i="38"/>
  <c r="D148" i="38"/>
  <c r="C148" i="38"/>
  <c r="B148" i="38"/>
  <c r="A148" i="38"/>
  <c r="D147" i="38"/>
  <c r="C147" i="38"/>
  <c r="B147" i="38"/>
  <c r="A147" i="38"/>
  <c r="D146" i="38"/>
  <c r="C146" i="38"/>
  <c r="B146" i="38"/>
  <c r="A146" i="38"/>
  <c r="D145" i="38"/>
  <c r="C145" i="38"/>
  <c r="B145" i="38"/>
  <c r="A145" i="38"/>
  <c r="D144" i="38"/>
  <c r="C144" i="38"/>
  <c r="B144" i="38"/>
  <c r="A144" i="38"/>
  <c r="D143" i="38"/>
  <c r="C143" i="38"/>
  <c r="B143" i="38"/>
  <c r="A143" i="38"/>
  <c r="D142" i="38"/>
  <c r="C142" i="38"/>
  <c r="B142" i="38"/>
  <c r="A142" i="38"/>
  <c r="D141" i="38"/>
  <c r="C141" i="38"/>
  <c r="B141" i="38"/>
  <c r="A141" i="38"/>
  <c r="D140" i="38"/>
  <c r="C140" i="38"/>
  <c r="B140" i="38"/>
  <c r="A140" i="38"/>
  <c r="D139" i="38"/>
  <c r="C139" i="38"/>
  <c r="B139" i="38"/>
  <c r="A139" i="38"/>
  <c r="D138" i="38"/>
  <c r="C138" i="38"/>
  <c r="B138" i="38"/>
  <c r="A138" i="38"/>
  <c r="D137" i="38"/>
  <c r="C137" i="38"/>
  <c r="B137" i="38"/>
  <c r="A137" i="38"/>
  <c r="D136" i="38"/>
  <c r="C136" i="38"/>
  <c r="B136" i="38"/>
  <c r="A136" i="38"/>
  <c r="D135" i="38"/>
  <c r="C135" i="38"/>
  <c r="B135" i="38"/>
  <c r="A135" i="38"/>
  <c r="D134" i="38"/>
  <c r="C134" i="38"/>
  <c r="B134" i="38"/>
  <c r="A134" i="38"/>
  <c r="D133" i="38"/>
  <c r="C133" i="38"/>
  <c r="B133" i="38"/>
  <c r="A133" i="38"/>
  <c r="D132" i="38"/>
  <c r="C132" i="38"/>
  <c r="B132" i="38"/>
  <c r="A132" i="38"/>
  <c r="D131" i="38"/>
  <c r="C131" i="38"/>
  <c r="B131" i="38"/>
  <c r="A131" i="38"/>
  <c r="D130" i="38"/>
  <c r="C130" i="38"/>
  <c r="B130" i="38"/>
  <c r="A130" i="38"/>
  <c r="D129" i="38"/>
  <c r="C129" i="38"/>
  <c r="B129" i="38"/>
  <c r="A129" i="38"/>
  <c r="D128" i="38"/>
  <c r="C128" i="38"/>
  <c r="B128" i="38"/>
  <c r="A128" i="38"/>
  <c r="D127" i="38"/>
  <c r="C127" i="38"/>
  <c r="B127" i="38"/>
  <c r="A127" i="38"/>
  <c r="D126" i="38"/>
  <c r="C126" i="38"/>
  <c r="B126" i="38"/>
  <c r="A126" i="38"/>
  <c r="D125" i="38"/>
  <c r="C125" i="38"/>
  <c r="B125" i="38"/>
  <c r="A125" i="38"/>
  <c r="D124" i="38"/>
  <c r="C124" i="38"/>
  <c r="B124" i="38"/>
  <c r="A124" i="38"/>
  <c r="D123" i="38"/>
  <c r="C123" i="38"/>
  <c r="B123" i="38"/>
  <c r="A123" i="38"/>
  <c r="D122" i="38"/>
  <c r="C122" i="38"/>
  <c r="B122" i="38"/>
  <c r="A122" i="38"/>
  <c r="D121" i="38"/>
  <c r="C121" i="38"/>
  <c r="B121" i="38"/>
  <c r="A121" i="38"/>
  <c r="D120" i="38"/>
  <c r="C120" i="38"/>
  <c r="B120" i="38"/>
  <c r="A120" i="38"/>
  <c r="D119" i="38"/>
  <c r="C119" i="38"/>
  <c r="B119" i="38"/>
  <c r="A119" i="38"/>
  <c r="D118" i="38"/>
  <c r="C118" i="38"/>
  <c r="B118" i="38"/>
  <c r="A118" i="38"/>
  <c r="D117" i="38"/>
  <c r="C117" i="38"/>
  <c r="B117" i="38"/>
  <c r="A117" i="38"/>
  <c r="D116" i="38"/>
  <c r="C116" i="38"/>
  <c r="B116" i="38"/>
  <c r="A116" i="38"/>
  <c r="D115" i="38"/>
  <c r="C115" i="38"/>
  <c r="B115" i="38"/>
  <c r="A115" i="38"/>
  <c r="D114" i="38"/>
  <c r="C114" i="38"/>
  <c r="B114" i="38"/>
  <c r="A114" i="38"/>
  <c r="D113" i="38"/>
  <c r="C113" i="38"/>
  <c r="B113" i="38"/>
  <c r="A113" i="38"/>
  <c r="D112" i="38"/>
  <c r="C112" i="38"/>
  <c r="B112" i="38"/>
  <c r="A112" i="38"/>
  <c r="D111" i="38"/>
  <c r="C111" i="38"/>
  <c r="B111" i="38"/>
  <c r="A111" i="38"/>
  <c r="D110" i="38"/>
  <c r="C110" i="38"/>
  <c r="B110" i="38"/>
  <c r="A110" i="38"/>
  <c r="D109" i="38"/>
  <c r="C109" i="38"/>
  <c r="B109" i="38"/>
  <c r="A109" i="38"/>
  <c r="D108" i="38"/>
  <c r="C108" i="38"/>
  <c r="B108" i="38"/>
  <c r="A108" i="38"/>
  <c r="D107" i="38"/>
  <c r="C107" i="38"/>
  <c r="B107" i="38"/>
  <c r="A107" i="38"/>
  <c r="D106" i="38"/>
  <c r="C106" i="38"/>
  <c r="B106" i="38"/>
  <c r="A106" i="38"/>
  <c r="D105" i="38"/>
  <c r="C105" i="38"/>
  <c r="B105" i="38"/>
  <c r="A105" i="38"/>
  <c r="D104" i="38"/>
  <c r="C104" i="38"/>
  <c r="B104" i="38"/>
  <c r="A104" i="38"/>
  <c r="D103" i="38"/>
  <c r="C103" i="38"/>
  <c r="B103" i="38"/>
  <c r="A103" i="38"/>
  <c r="D102" i="38"/>
  <c r="C102" i="38"/>
  <c r="B102" i="38"/>
  <c r="A102" i="38"/>
  <c r="D101" i="38"/>
  <c r="C101" i="38"/>
  <c r="B101" i="38"/>
  <c r="A101" i="38"/>
  <c r="D100" i="38"/>
  <c r="C100" i="38"/>
  <c r="B100" i="38"/>
  <c r="A100" i="38"/>
  <c r="D99" i="38"/>
  <c r="C99" i="38"/>
  <c r="B99" i="38"/>
  <c r="A99" i="38"/>
  <c r="D98" i="38"/>
  <c r="C98" i="38"/>
  <c r="B98" i="38"/>
  <c r="A98" i="38"/>
  <c r="D97" i="38"/>
  <c r="C97" i="38"/>
  <c r="B97" i="38"/>
  <c r="A97" i="38"/>
  <c r="D96" i="38"/>
  <c r="C96" i="38"/>
  <c r="B96" i="38"/>
  <c r="A96" i="38"/>
  <c r="D95" i="38"/>
  <c r="C95" i="38"/>
  <c r="B95" i="38"/>
  <c r="A95" i="38"/>
  <c r="D94" i="38"/>
  <c r="C94" i="38"/>
  <c r="B94" i="38"/>
  <c r="A94" i="38"/>
  <c r="D93" i="38"/>
  <c r="C93" i="38"/>
  <c r="B93" i="38"/>
  <c r="A93" i="38"/>
  <c r="D92" i="38"/>
  <c r="C92" i="38"/>
  <c r="B92" i="38"/>
  <c r="A92" i="38"/>
  <c r="D91" i="38"/>
  <c r="C91" i="38"/>
  <c r="B91" i="38"/>
  <c r="A91" i="38"/>
  <c r="D90" i="38"/>
  <c r="C90" i="38"/>
  <c r="B90" i="38"/>
  <c r="A90" i="38"/>
  <c r="D89" i="38"/>
  <c r="C89" i="38"/>
  <c r="B89" i="38"/>
  <c r="A89" i="38"/>
  <c r="D88" i="38"/>
  <c r="C88" i="38"/>
  <c r="B88" i="38"/>
  <c r="A88" i="38"/>
  <c r="D87" i="38"/>
  <c r="C87" i="38"/>
  <c r="B87" i="38"/>
  <c r="A87" i="38"/>
  <c r="D86" i="38"/>
  <c r="C86" i="38"/>
  <c r="B86" i="38"/>
  <c r="A86" i="38"/>
  <c r="D85" i="38"/>
  <c r="C85" i="38"/>
  <c r="B85" i="38"/>
  <c r="A85" i="38"/>
  <c r="D84" i="38"/>
  <c r="C84" i="38"/>
  <c r="B84" i="38"/>
  <c r="A84" i="38"/>
  <c r="D83" i="38"/>
  <c r="C83" i="38"/>
  <c r="B83" i="38"/>
  <c r="A83" i="38"/>
  <c r="D82" i="38"/>
  <c r="C82" i="38"/>
  <c r="B82" i="38"/>
  <c r="A82" i="38"/>
  <c r="D81" i="38"/>
  <c r="C81" i="38"/>
  <c r="B81" i="38"/>
  <c r="A81" i="38"/>
  <c r="D80" i="38"/>
  <c r="C80" i="38"/>
  <c r="B80" i="38"/>
  <c r="A80" i="38"/>
  <c r="D79" i="38"/>
  <c r="C79" i="38"/>
  <c r="B79" i="38"/>
  <c r="A79" i="38"/>
  <c r="D78" i="38"/>
  <c r="C78" i="38"/>
  <c r="B78" i="38"/>
  <c r="A78" i="38"/>
  <c r="D77" i="38"/>
  <c r="C77" i="38"/>
  <c r="B77" i="38"/>
  <c r="A77" i="38"/>
  <c r="D76" i="38"/>
  <c r="C76" i="38"/>
  <c r="B76" i="38"/>
  <c r="A76" i="38"/>
  <c r="D75" i="38"/>
  <c r="C75" i="38"/>
  <c r="B75" i="38"/>
  <c r="A75" i="38"/>
  <c r="D74" i="38"/>
  <c r="C74" i="38"/>
  <c r="B74" i="38"/>
  <c r="A74" i="38"/>
  <c r="D73" i="38"/>
  <c r="C73" i="38"/>
  <c r="B73" i="38"/>
  <c r="A73" i="38"/>
  <c r="D72" i="38"/>
  <c r="C72" i="38"/>
  <c r="B72" i="38"/>
  <c r="A72" i="38"/>
  <c r="D71" i="38"/>
  <c r="C71" i="38"/>
  <c r="B71" i="38"/>
  <c r="A71" i="38"/>
  <c r="D70" i="38"/>
  <c r="C70" i="38"/>
  <c r="B70" i="38"/>
  <c r="A70" i="38"/>
  <c r="D69" i="38"/>
  <c r="C69" i="38"/>
  <c r="B69" i="38"/>
  <c r="A69" i="38"/>
  <c r="D68" i="38"/>
  <c r="C68" i="38"/>
  <c r="B68" i="38"/>
  <c r="A68" i="38"/>
  <c r="D67" i="38"/>
  <c r="C67" i="38"/>
  <c r="B67" i="38"/>
  <c r="A67" i="38"/>
  <c r="D66" i="38"/>
  <c r="C66" i="38"/>
  <c r="B66" i="38"/>
  <c r="A66" i="38"/>
  <c r="D65" i="38"/>
  <c r="C65" i="38"/>
  <c r="B65" i="38"/>
  <c r="A65" i="38"/>
  <c r="D64" i="38"/>
  <c r="C64" i="38"/>
  <c r="B64" i="38"/>
  <c r="A64" i="38"/>
  <c r="D63" i="38"/>
  <c r="C63" i="38"/>
  <c r="B63" i="38"/>
  <c r="A63" i="38"/>
  <c r="D62" i="38"/>
  <c r="C62" i="38"/>
  <c r="B62" i="38"/>
  <c r="A62" i="38"/>
  <c r="D61" i="38"/>
  <c r="C61" i="38"/>
  <c r="B61" i="38"/>
  <c r="A61" i="38"/>
  <c r="D60" i="38"/>
  <c r="C60" i="38"/>
  <c r="B60" i="38"/>
  <c r="A60" i="38"/>
  <c r="D59" i="38"/>
  <c r="C59" i="38"/>
  <c r="B59" i="38"/>
  <c r="A59" i="38"/>
  <c r="D58" i="38"/>
  <c r="C58" i="38"/>
  <c r="B58" i="38"/>
  <c r="A58" i="38"/>
  <c r="D57" i="38"/>
  <c r="C57" i="38"/>
  <c r="B57" i="38"/>
  <c r="A57" i="38"/>
  <c r="D56" i="38"/>
  <c r="C56" i="38"/>
  <c r="B56" i="38"/>
  <c r="A56" i="38"/>
  <c r="D55" i="38"/>
  <c r="C55" i="38"/>
  <c r="B55" i="38"/>
  <c r="A55" i="38"/>
  <c r="D54" i="38"/>
  <c r="C54" i="38"/>
  <c r="B54" i="38"/>
  <c r="A54" i="38"/>
  <c r="D53" i="38"/>
  <c r="C53" i="38"/>
  <c r="B53" i="38"/>
  <c r="A53" i="38"/>
  <c r="D52" i="38"/>
  <c r="C52" i="38"/>
  <c r="B52" i="38"/>
  <c r="A52" i="38"/>
  <c r="D51" i="38"/>
  <c r="C51" i="38"/>
  <c r="B51" i="38"/>
  <c r="A51" i="38"/>
  <c r="D50" i="38"/>
  <c r="C50" i="38"/>
  <c r="B50" i="38"/>
  <c r="A50" i="38"/>
  <c r="D49" i="38"/>
  <c r="C49" i="38"/>
  <c r="B49" i="38"/>
  <c r="A49" i="38"/>
  <c r="D48" i="38"/>
  <c r="C48" i="38"/>
  <c r="B48" i="38"/>
  <c r="A48" i="38"/>
  <c r="D47" i="38"/>
  <c r="C47" i="38"/>
  <c r="B47" i="38"/>
  <c r="A47" i="38"/>
  <c r="D46" i="38"/>
  <c r="C46" i="38"/>
  <c r="B46" i="38"/>
  <c r="A46" i="38"/>
  <c r="D45" i="38"/>
  <c r="C45" i="38"/>
  <c r="B45" i="38"/>
  <c r="A45" i="38"/>
  <c r="D44" i="38"/>
  <c r="C44" i="38"/>
  <c r="B44" i="38"/>
  <c r="A44" i="38"/>
  <c r="D43" i="38"/>
  <c r="C43" i="38"/>
  <c r="B43" i="38"/>
  <c r="A43" i="38"/>
  <c r="D42" i="38"/>
  <c r="C42" i="38"/>
  <c r="B42" i="38"/>
  <c r="A42" i="38"/>
  <c r="D41" i="38"/>
  <c r="C41" i="38"/>
  <c r="B41" i="38"/>
  <c r="A41" i="38"/>
  <c r="D40" i="38"/>
  <c r="C40" i="38"/>
  <c r="B40" i="38"/>
  <c r="A40" i="38"/>
  <c r="D39" i="38"/>
  <c r="C39" i="38"/>
  <c r="B39" i="38"/>
  <c r="A39" i="38"/>
  <c r="D38" i="38"/>
  <c r="C38" i="38"/>
  <c r="B38" i="38"/>
  <c r="A38" i="38"/>
  <c r="D37" i="38"/>
  <c r="C37" i="38"/>
  <c r="B37" i="38"/>
  <c r="A37" i="38"/>
  <c r="D36" i="38"/>
  <c r="C36" i="38"/>
  <c r="B36" i="38"/>
  <c r="A36" i="38"/>
  <c r="D35" i="38"/>
  <c r="C35" i="38"/>
  <c r="B35" i="38"/>
  <c r="A35" i="38"/>
  <c r="D34" i="38"/>
  <c r="C34" i="38"/>
  <c r="B34" i="38"/>
  <c r="A34" i="38"/>
  <c r="D33" i="38"/>
  <c r="C33" i="38"/>
  <c r="B33" i="38"/>
  <c r="A33" i="38"/>
  <c r="D32" i="38"/>
  <c r="C32" i="38"/>
  <c r="B32" i="38"/>
  <c r="A32" i="38"/>
  <c r="D31" i="38"/>
  <c r="C31" i="38"/>
  <c r="B31" i="38"/>
  <c r="A31" i="38"/>
  <c r="D30" i="38"/>
  <c r="C30" i="38"/>
  <c r="B30" i="38"/>
  <c r="A30" i="38"/>
  <c r="D29" i="38"/>
  <c r="C29" i="38"/>
  <c r="B29" i="38"/>
  <c r="A29" i="38"/>
  <c r="D28" i="38"/>
  <c r="C28" i="38"/>
  <c r="B28" i="38"/>
  <c r="A28" i="38"/>
  <c r="D27" i="38"/>
  <c r="C27" i="38"/>
  <c r="B27" i="38"/>
  <c r="A27" i="38"/>
  <c r="D26" i="38"/>
  <c r="C26" i="38"/>
  <c r="B26" i="38"/>
  <c r="A26" i="38"/>
  <c r="D25" i="38"/>
  <c r="C25" i="38"/>
  <c r="B25" i="38"/>
  <c r="A25" i="38"/>
  <c r="D24" i="38"/>
  <c r="C24" i="38"/>
  <c r="B24" i="38"/>
  <c r="A24" i="38"/>
  <c r="D23" i="38"/>
  <c r="C23" i="38"/>
  <c r="B23" i="38"/>
  <c r="A23" i="38"/>
  <c r="D22" i="38"/>
  <c r="C22" i="38"/>
  <c r="B22" i="38"/>
  <c r="A22" i="38"/>
  <c r="D21" i="38"/>
  <c r="C21" i="38"/>
  <c r="B21" i="38"/>
  <c r="A21" i="38"/>
  <c r="D20" i="38"/>
  <c r="C20" i="38"/>
  <c r="B20" i="38"/>
  <c r="A20" i="38"/>
  <c r="D19" i="38"/>
  <c r="C19" i="38"/>
  <c r="B19" i="38"/>
  <c r="A19" i="38"/>
  <c r="D18" i="38"/>
  <c r="C18" i="38"/>
  <c r="B18" i="38"/>
  <c r="A18" i="38"/>
  <c r="D17" i="38"/>
  <c r="C17" i="38"/>
  <c r="B17" i="38"/>
  <c r="A17" i="38"/>
  <c r="D16" i="38"/>
  <c r="C16" i="38"/>
  <c r="B16" i="38"/>
  <c r="A16" i="38"/>
  <c r="D15" i="38"/>
  <c r="C15" i="38"/>
  <c r="B15" i="38"/>
  <c r="A15" i="38"/>
  <c r="D14" i="38"/>
  <c r="C14" i="38"/>
  <c r="B14" i="38"/>
  <c r="A14" i="38"/>
  <c r="D13" i="38"/>
  <c r="C13" i="38"/>
  <c r="B13" i="38"/>
  <c r="A13" i="38"/>
  <c r="D12" i="38"/>
  <c r="C12" i="38"/>
  <c r="B12" i="38"/>
  <c r="A12" i="38"/>
  <c r="D11" i="38"/>
  <c r="C11" i="38"/>
  <c r="B11" i="38"/>
  <c r="A11" i="38"/>
  <c r="D10" i="38"/>
  <c r="C10" i="38"/>
  <c r="B10" i="38"/>
  <c r="A10" i="38"/>
  <c r="D9" i="38"/>
  <c r="C9" i="38"/>
  <c r="B9" i="38"/>
  <c r="A9" i="38"/>
  <c r="D8" i="38"/>
  <c r="C8" i="38"/>
  <c r="B8" i="38"/>
  <c r="A8" i="38"/>
  <c r="D7" i="38"/>
  <c r="C7" i="38"/>
  <c r="B7" i="38"/>
  <c r="A7" i="38"/>
  <c r="D6" i="38"/>
  <c r="C6" i="38"/>
  <c r="B6" i="38"/>
  <c r="A6" i="38"/>
  <c r="D5" i="38"/>
  <c r="C5" i="38"/>
  <c r="B5" i="38"/>
  <c r="A5" i="38"/>
  <c r="E1" i="38"/>
  <c r="D210" i="39"/>
  <c r="C210" i="39"/>
  <c r="B210" i="39"/>
  <c r="A210" i="39"/>
  <c r="D209" i="39"/>
  <c r="C209" i="39"/>
  <c r="B209" i="39"/>
  <c r="A209" i="39"/>
  <c r="D208" i="39"/>
  <c r="C208" i="39"/>
  <c r="B208" i="39"/>
  <c r="A208" i="39"/>
  <c r="D207" i="39"/>
  <c r="C207" i="39"/>
  <c r="B207" i="39"/>
  <c r="A207" i="39"/>
  <c r="D206" i="39"/>
  <c r="C206" i="39"/>
  <c r="B206" i="39"/>
  <c r="A206" i="39"/>
  <c r="D205" i="39"/>
  <c r="C205" i="39"/>
  <c r="B205" i="39"/>
  <c r="A205" i="39"/>
  <c r="D204" i="39"/>
  <c r="C204" i="39"/>
  <c r="B204" i="39"/>
  <c r="A204" i="39"/>
  <c r="D203" i="39"/>
  <c r="C203" i="39"/>
  <c r="B203" i="39"/>
  <c r="A203" i="39"/>
  <c r="D202" i="39"/>
  <c r="C202" i="39"/>
  <c r="B202" i="39"/>
  <c r="A202" i="39"/>
  <c r="D201" i="39"/>
  <c r="C201" i="39"/>
  <c r="B201" i="39"/>
  <c r="A201" i="39"/>
  <c r="D200" i="39"/>
  <c r="C200" i="39"/>
  <c r="B200" i="39"/>
  <c r="A200" i="39"/>
  <c r="D199" i="39"/>
  <c r="C199" i="39"/>
  <c r="B199" i="39"/>
  <c r="A199" i="39"/>
  <c r="D198" i="39"/>
  <c r="C198" i="39"/>
  <c r="B198" i="39"/>
  <c r="A198" i="39"/>
  <c r="D197" i="39"/>
  <c r="C197" i="39"/>
  <c r="B197" i="39"/>
  <c r="A197" i="39"/>
  <c r="D196" i="39"/>
  <c r="C196" i="39"/>
  <c r="B196" i="39"/>
  <c r="A196" i="39"/>
  <c r="D195" i="39"/>
  <c r="C195" i="39"/>
  <c r="B195" i="39"/>
  <c r="A195" i="39"/>
  <c r="D194" i="39"/>
  <c r="C194" i="39"/>
  <c r="B194" i="39"/>
  <c r="A194" i="39"/>
  <c r="D193" i="39"/>
  <c r="C193" i="39"/>
  <c r="B193" i="39"/>
  <c r="A193" i="39"/>
  <c r="D192" i="39"/>
  <c r="C192" i="39"/>
  <c r="B192" i="39"/>
  <c r="A192" i="39"/>
  <c r="D191" i="39"/>
  <c r="C191" i="39"/>
  <c r="B191" i="39"/>
  <c r="A191" i="39"/>
  <c r="D190" i="39"/>
  <c r="C190" i="39"/>
  <c r="B190" i="39"/>
  <c r="A190" i="39"/>
  <c r="D189" i="39"/>
  <c r="C189" i="39"/>
  <c r="B189" i="39"/>
  <c r="A189" i="39"/>
  <c r="D188" i="39"/>
  <c r="C188" i="39"/>
  <c r="B188" i="39"/>
  <c r="A188" i="39"/>
  <c r="D187" i="39"/>
  <c r="C187" i="39"/>
  <c r="B187" i="39"/>
  <c r="A187" i="39"/>
  <c r="D186" i="39"/>
  <c r="C186" i="39"/>
  <c r="B186" i="39"/>
  <c r="A186" i="39"/>
  <c r="D185" i="39"/>
  <c r="C185" i="39"/>
  <c r="B185" i="39"/>
  <c r="A185" i="39"/>
  <c r="D184" i="39"/>
  <c r="C184" i="39"/>
  <c r="B184" i="39"/>
  <c r="A184" i="39"/>
  <c r="D183" i="39"/>
  <c r="C183" i="39"/>
  <c r="B183" i="39"/>
  <c r="A183" i="39"/>
  <c r="D182" i="39"/>
  <c r="C182" i="39"/>
  <c r="B182" i="39"/>
  <c r="A182" i="39"/>
  <c r="D181" i="39"/>
  <c r="C181" i="39"/>
  <c r="B181" i="39"/>
  <c r="A181" i="39"/>
  <c r="D180" i="39"/>
  <c r="C180" i="39"/>
  <c r="B180" i="39"/>
  <c r="A180" i="39"/>
  <c r="D179" i="39"/>
  <c r="C179" i="39"/>
  <c r="B179" i="39"/>
  <c r="A179" i="39"/>
  <c r="D178" i="39"/>
  <c r="C178" i="39"/>
  <c r="B178" i="39"/>
  <c r="A178" i="39"/>
  <c r="D177" i="39"/>
  <c r="C177" i="39"/>
  <c r="B177" i="39"/>
  <c r="A177" i="39"/>
  <c r="D176" i="39"/>
  <c r="C176" i="39"/>
  <c r="B176" i="39"/>
  <c r="A176" i="39"/>
  <c r="D175" i="39"/>
  <c r="C175" i="39"/>
  <c r="B175" i="39"/>
  <c r="A175" i="39"/>
  <c r="D174" i="39"/>
  <c r="C174" i="39"/>
  <c r="B174" i="39"/>
  <c r="A174" i="39"/>
  <c r="D173" i="39"/>
  <c r="C173" i="39"/>
  <c r="B173" i="39"/>
  <c r="A173" i="39"/>
  <c r="D172" i="39"/>
  <c r="C172" i="39"/>
  <c r="B172" i="39"/>
  <c r="A172" i="39"/>
  <c r="D171" i="39"/>
  <c r="C171" i="39"/>
  <c r="B171" i="39"/>
  <c r="A171" i="39"/>
  <c r="D170" i="39"/>
  <c r="C170" i="39"/>
  <c r="B170" i="39"/>
  <c r="A170" i="39"/>
  <c r="D169" i="39"/>
  <c r="C169" i="39"/>
  <c r="B169" i="39"/>
  <c r="A169" i="39"/>
  <c r="D168" i="39"/>
  <c r="C168" i="39"/>
  <c r="B168" i="39"/>
  <c r="A168" i="39"/>
  <c r="D167" i="39"/>
  <c r="C167" i="39"/>
  <c r="B167" i="39"/>
  <c r="A167" i="39"/>
  <c r="D166" i="39"/>
  <c r="C166" i="39"/>
  <c r="B166" i="39"/>
  <c r="A166" i="39"/>
  <c r="D165" i="39"/>
  <c r="C165" i="39"/>
  <c r="B165" i="39"/>
  <c r="A165" i="39"/>
  <c r="D164" i="39"/>
  <c r="C164" i="39"/>
  <c r="B164" i="39"/>
  <c r="A164" i="39"/>
  <c r="D163" i="39"/>
  <c r="C163" i="39"/>
  <c r="B163" i="39"/>
  <c r="A163" i="39"/>
  <c r="D162" i="39"/>
  <c r="C162" i="39"/>
  <c r="B162" i="39"/>
  <c r="A162" i="39"/>
  <c r="D161" i="39"/>
  <c r="C161" i="39"/>
  <c r="B161" i="39"/>
  <c r="A161" i="39"/>
  <c r="D160" i="39"/>
  <c r="C160" i="39"/>
  <c r="B160" i="39"/>
  <c r="A160" i="39"/>
  <c r="D159" i="39"/>
  <c r="C159" i="39"/>
  <c r="B159" i="39"/>
  <c r="A159" i="39"/>
  <c r="D158" i="39"/>
  <c r="C158" i="39"/>
  <c r="B158" i="39"/>
  <c r="A158" i="39"/>
  <c r="D157" i="39"/>
  <c r="C157" i="39"/>
  <c r="B157" i="39"/>
  <c r="A157" i="39"/>
  <c r="D156" i="39"/>
  <c r="C156" i="39"/>
  <c r="B156" i="39"/>
  <c r="A156" i="39"/>
  <c r="D155" i="39"/>
  <c r="C155" i="39"/>
  <c r="B155" i="39"/>
  <c r="A155" i="39"/>
  <c r="D154" i="39"/>
  <c r="C154" i="39"/>
  <c r="B154" i="39"/>
  <c r="A154" i="39"/>
  <c r="D153" i="39"/>
  <c r="C153" i="39"/>
  <c r="B153" i="39"/>
  <c r="A153" i="39"/>
  <c r="D152" i="39"/>
  <c r="C152" i="39"/>
  <c r="B152" i="39"/>
  <c r="A152" i="39"/>
  <c r="D151" i="39"/>
  <c r="C151" i="39"/>
  <c r="B151" i="39"/>
  <c r="A151" i="39"/>
  <c r="D150" i="39"/>
  <c r="C150" i="39"/>
  <c r="B150" i="39"/>
  <c r="A150" i="39"/>
  <c r="D149" i="39"/>
  <c r="C149" i="39"/>
  <c r="B149" i="39"/>
  <c r="A149" i="39"/>
  <c r="D148" i="39"/>
  <c r="C148" i="39"/>
  <c r="B148" i="39"/>
  <c r="A148" i="39"/>
  <c r="D147" i="39"/>
  <c r="C147" i="39"/>
  <c r="B147" i="39"/>
  <c r="A147" i="39"/>
  <c r="D146" i="39"/>
  <c r="C146" i="39"/>
  <c r="B146" i="39"/>
  <c r="A146" i="39"/>
  <c r="D145" i="39"/>
  <c r="C145" i="39"/>
  <c r="B145" i="39"/>
  <c r="A145" i="39"/>
  <c r="D144" i="39"/>
  <c r="C144" i="39"/>
  <c r="B144" i="39"/>
  <c r="A144" i="39"/>
  <c r="D143" i="39"/>
  <c r="C143" i="39"/>
  <c r="B143" i="39"/>
  <c r="A143" i="39"/>
  <c r="D142" i="39"/>
  <c r="C142" i="39"/>
  <c r="B142" i="39"/>
  <c r="A142" i="39"/>
  <c r="D141" i="39"/>
  <c r="C141" i="39"/>
  <c r="B141" i="39"/>
  <c r="A141" i="39"/>
  <c r="D140" i="39"/>
  <c r="C140" i="39"/>
  <c r="B140" i="39"/>
  <c r="A140" i="39"/>
  <c r="D139" i="39"/>
  <c r="C139" i="39"/>
  <c r="B139" i="39"/>
  <c r="A139" i="39"/>
  <c r="D138" i="39"/>
  <c r="C138" i="39"/>
  <c r="B138" i="39"/>
  <c r="A138" i="39"/>
  <c r="D137" i="39"/>
  <c r="C137" i="39"/>
  <c r="B137" i="39"/>
  <c r="A137" i="39"/>
  <c r="D136" i="39"/>
  <c r="C136" i="39"/>
  <c r="B136" i="39"/>
  <c r="A136" i="39"/>
  <c r="D135" i="39"/>
  <c r="C135" i="39"/>
  <c r="B135" i="39"/>
  <c r="A135" i="39"/>
  <c r="D134" i="39"/>
  <c r="C134" i="39"/>
  <c r="B134" i="39"/>
  <c r="A134" i="39"/>
  <c r="D133" i="39"/>
  <c r="C133" i="39"/>
  <c r="B133" i="39"/>
  <c r="A133" i="39"/>
  <c r="D132" i="39"/>
  <c r="C132" i="39"/>
  <c r="B132" i="39"/>
  <c r="A132" i="39"/>
  <c r="D131" i="39"/>
  <c r="C131" i="39"/>
  <c r="B131" i="39"/>
  <c r="A131" i="39"/>
  <c r="D130" i="39"/>
  <c r="C130" i="39"/>
  <c r="B130" i="39"/>
  <c r="A130" i="39"/>
  <c r="D129" i="39"/>
  <c r="C129" i="39"/>
  <c r="B129" i="39"/>
  <c r="A129" i="39"/>
  <c r="D128" i="39"/>
  <c r="C128" i="39"/>
  <c r="B128" i="39"/>
  <c r="A128" i="39"/>
  <c r="D127" i="39"/>
  <c r="C127" i="39"/>
  <c r="B127" i="39"/>
  <c r="A127" i="39"/>
  <c r="D126" i="39"/>
  <c r="C126" i="39"/>
  <c r="B126" i="39"/>
  <c r="A126" i="39"/>
  <c r="D125" i="39"/>
  <c r="C125" i="39"/>
  <c r="B125" i="39"/>
  <c r="A125" i="39"/>
  <c r="D124" i="39"/>
  <c r="C124" i="39"/>
  <c r="B124" i="39"/>
  <c r="A124" i="39"/>
  <c r="D123" i="39"/>
  <c r="C123" i="39"/>
  <c r="B123" i="39"/>
  <c r="A123" i="39"/>
  <c r="D122" i="39"/>
  <c r="C122" i="39"/>
  <c r="B122" i="39"/>
  <c r="A122" i="39"/>
  <c r="D121" i="39"/>
  <c r="C121" i="39"/>
  <c r="B121" i="39"/>
  <c r="A121" i="39"/>
  <c r="D120" i="39"/>
  <c r="C120" i="39"/>
  <c r="B120" i="39"/>
  <c r="A120" i="39"/>
  <c r="D119" i="39"/>
  <c r="C119" i="39"/>
  <c r="B119" i="39"/>
  <c r="A119" i="39"/>
  <c r="D118" i="39"/>
  <c r="C118" i="39"/>
  <c r="B118" i="39"/>
  <c r="A118" i="39"/>
  <c r="D117" i="39"/>
  <c r="C117" i="39"/>
  <c r="B117" i="39"/>
  <c r="A117" i="39"/>
  <c r="D116" i="39"/>
  <c r="C116" i="39"/>
  <c r="B116" i="39"/>
  <c r="A116" i="39"/>
  <c r="D115" i="39"/>
  <c r="C115" i="39"/>
  <c r="B115" i="39"/>
  <c r="A115" i="39"/>
  <c r="D114" i="39"/>
  <c r="C114" i="39"/>
  <c r="B114" i="39"/>
  <c r="A114" i="39"/>
  <c r="D113" i="39"/>
  <c r="C113" i="39"/>
  <c r="B113" i="39"/>
  <c r="A113" i="39"/>
  <c r="D112" i="39"/>
  <c r="C112" i="39"/>
  <c r="B112" i="39"/>
  <c r="A112" i="39"/>
  <c r="D111" i="39"/>
  <c r="C111" i="39"/>
  <c r="B111" i="39"/>
  <c r="A111" i="39"/>
  <c r="D110" i="39"/>
  <c r="C110" i="39"/>
  <c r="B110" i="39"/>
  <c r="A110" i="39"/>
  <c r="D109" i="39"/>
  <c r="C109" i="39"/>
  <c r="B109" i="39"/>
  <c r="A109" i="39"/>
  <c r="D108" i="39"/>
  <c r="C108" i="39"/>
  <c r="B108" i="39"/>
  <c r="A108" i="39"/>
  <c r="D107" i="39"/>
  <c r="C107" i="39"/>
  <c r="B107" i="39"/>
  <c r="A107" i="39"/>
  <c r="D106" i="39"/>
  <c r="C106" i="39"/>
  <c r="B106" i="39"/>
  <c r="A106" i="39"/>
  <c r="D105" i="39"/>
  <c r="C105" i="39"/>
  <c r="B105" i="39"/>
  <c r="A105" i="39"/>
  <c r="D104" i="39"/>
  <c r="C104" i="39"/>
  <c r="B104" i="39"/>
  <c r="A104" i="39"/>
  <c r="D103" i="39"/>
  <c r="C103" i="39"/>
  <c r="B103" i="39"/>
  <c r="A103" i="39"/>
  <c r="D102" i="39"/>
  <c r="C102" i="39"/>
  <c r="B102" i="39"/>
  <c r="A102" i="39"/>
  <c r="D101" i="39"/>
  <c r="C101" i="39"/>
  <c r="B101" i="39"/>
  <c r="A101" i="39"/>
  <c r="D100" i="39"/>
  <c r="C100" i="39"/>
  <c r="B100" i="39"/>
  <c r="A100" i="39"/>
  <c r="D99" i="39"/>
  <c r="C99" i="39"/>
  <c r="B99" i="39"/>
  <c r="A99" i="39"/>
  <c r="D98" i="39"/>
  <c r="C98" i="39"/>
  <c r="B98" i="39"/>
  <c r="A98" i="39"/>
  <c r="D97" i="39"/>
  <c r="C97" i="39"/>
  <c r="B97" i="39"/>
  <c r="A97" i="39"/>
  <c r="D96" i="39"/>
  <c r="C96" i="39"/>
  <c r="B96" i="39"/>
  <c r="A96" i="39"/>
  <c r="D95" i="39"/>
  <c r="C95" i="39"/>
  <c r="B95" i="39"/>
  <c r="A95" i="39"/>
  <c r="D94" i="39"/>
  <c r="C94" i="39"/>
  <c r="B94" i="39"/>
  <c r="A94" i="39"/>
  <c r="D93" i="39"/>
  <c r="C93" i="39"/>
  <c r="B93" i="39"/>
  <c r="A93" i="39"/>
  <c r="D92" i="39"/>
  <c r="C92" i="39"/>
  <c r="B92" i="39"/>
  <c r="A92" i="39"/>
  <c r="D91" i="39"/>
  <c r="C91" i="39"/>
  <c r="B91" i="39"/>
  <c r="A91" i="39"/>
  <c r="D90" i="39"/>
  <c r="C90" i="39"/>
  <c r="B90" i="39"/>
  <c r="A90" i="39"/>
  <c r="D89" i="39"/>
  <c r="C89" i="39"/>
  <c r="B89" i="39"/>
  <c r="A89" i="39"/>
  <c r="D88" i="39"/>
  <c r="C88" i="39"/>
  <c r="B88" i="39"/>
  <c r="A88" i="39"/>
  <c r="D87" i="39"/>
  <c r="C87" i="39"/>
  <c r="B87" i="39"/>
  <c r="A87" i="39"/>
  <c r="D86" i="39"/>
  <c r="C86" i="39"/>
  <c r="B86" i="39"/>
  <c r="A86" i="39"/>
  <c r="D85" i="39"/>
  <c r="C85" i="39"/>
  <c r="B85" i="39"/>
  <c r="A85" i="39"/>
  <c r="D84" i="39"/>
  <c r="C84" i="39"/>
  <c r="B84" i="39"/>
  <c r="A84" i="39"/>
  <c r="D83" i="39"/>
  <c r="C83" i="39"/>
  <c r="B83" i="39"/>
  <c r="A83" i="39"/>
  <c r="D82" i="39"/>
  <c r="C82" i="39"/>
  <c r="B82" i="39"/>
  <c r="A82" i="39"/>
  <c r="D81" i="39"/>
  <c r="C81" i="39"/>
  <c r="B81" i="39"/>
  <c r="A81" i="39"/>
  <c r="D80" i="39"/>
  <c r="C80" i="39"/>
  <c r="B80" i="39"/>
  <c r="A80" i="39"/>
  <c r="D79" i="39"/>
  <c r="C79" i="39"/>
  <c r="B79" i="39"/>
  <c r="A79" i="39"/>
  <c r="D78" i="39"/>
  <c r="C78" i="39"/>
  <c r="B78" i="39"/>
  <c r="A78" i="39"/>
  <c r="D77" i="39"/>
  <c r="C77" i="39"/>
  <c r="B77" i="39"/>
  <c r="A77" i="39"/>
  <c r="D76" i="39"/>
  <c r="C76" i="39"/>
  <c r="B76" i="39"/>
  <c r="A76" i="39"/>
  <c r="D75" i="39"/>
  <c r="C75" i="39"/>
  <c r="B75" i="39"/>
  <c r="A75" i="39"/>
  <c r="D74" i="39"/>
  <c r="C74" i="39"/>
  <c r="B74" i="39"/>
  <c r="A74" i="39"/>
  <c r="D73" i="39"/>
  <c r="C73" i="39"/>
  <c r="B73" i="39"/>
  <c r="A73" i="39"/>
  <c r="D72" i="39"/>
  <c r="C72" i="39"/>
  <c r="B72" i="39"/>
  <c r="A72" i="39"/>
  <c r="D71" i="39"/>
  <c r="C71" i="39"/>
  <c r="B71" i="39"/>
  <c r="A71" i="39"/>
  <c r="D70" i="39"/>
  <c r="C70" i="39"/>
  <c r="B70" i="39"/>
  <c r="A70" i="39"/>
  <c r="D69" i="39"/>
  <c r="C69" i="39"/>
  <c r="B69" i="39"/>
  <c r="A69" i="39"/>
  <c r="D68" i="39"/>
  <c r="C68" i="39"/>
  <c r="B68" i="39"/>
  <c r="A68" i="39"/>
  <c r="D67" i="39"/>
  <c r="C67" i="39"/>
  <c r="B67" i="39"/>
  <c r="A67" i="39"/>
  <c r="D66" i="39"/>
  <c r="C66" i="39"/>
  <c r="B66" i="39"/>
  <c r="A66" i="39"/>
  <c r="D65" i="39"/>
  <c r="C65" i="39"/>
  <c r="B65" i="39"/>
  <c r="A65" i="39"/>
  <c r="D64" i="39"/>
  <c r="C64" i="39"/>
  <c r="B64" i="39"/>
  <c r="A64" i="39"/>
  <c r="D63" i="39"/>
  <c r="C63" i="39"/>
  <c r="B63" i="39"/>
  <c r="A63" i="39"/>
  <c r="D62" i="39"/>
  <c r="C62" i="39"/>
  <c r="B62" i="39"/>
  <c r="A62" i="39"/>
  <c r="D61" i="39"/>
  <c r="C61" i="39"/>
  <c r="B61" i="39"/>
  <c r="A61" i="39"/>
  <c r="D60" i="39"/>
  <c r="C60" i="39"/>
  <c r="B60" i="39"/>
  <c r="A60" i="39"/>
  <c r="D59" i="39"/>
  <c r="C59" i="39"/>
  <c r="B59" i="39"/>
  <c r="A59" i="39"/>
  <c r="D58" i="39"/>
  <c r="C58" i="39"/>
  <c r="B58" i="39"/>
  <c r="A58" i="39"/>
  <c r="D57" i="39"/>
  <c r="C57" i="39"/>
  <c r="B57" i="39"/>
  <c r="A57" i="39"/>
  <c r="D56" i="39"/>
  <c r="C56" i="39"/>
  <c r="B56" i="39"/>
  <c r="A56" i="39"/>
  <c r="D55" i="39"/>
  <c r="C55" i="39"/>
  <c r="B55" i="39"/>
  <c r="A55" i="39"/>
  <c r="D54" i="39"/>
  <c r="C54" i="39"/>
  <c r="B54" i="39"/>
  <c r="A54" i="39"/>
  <c r="D53" i="39"/>
  <c r="C53" i="39"/>
  <c r="B53" i="39"/>
  <c r="A53" i="39"/>
  <c r="D52" i="39"/>
  <c r="C52" i="39"/>
  <c r="B52" i="39"/>
  <c r="A52" i="39"/>
  <c r="D51" i="39"/>
  <c r="C51" i="39"/>
  <c r="B51" i="39"/>
  <c r="A51" i="39"/>
  <c r="D50" i="39"/>
  <c r="C50" i="39"/>
  <c r="B50" i="39"/>
  <c r="A50" i="39"/>
  <c r="D49" i="39"/>
  <c r="C49" i="39"/>
  <c r="B49" i="39"/>
  <c r="A49" i="39"/>
  <c r="D48" i="39"/>
  <c r="C48" i="39"/>
  <c r="B48" i="39"/>
  <c r="A48" i="39"/>
  <c r="D47" i="39"/>
  <c r="C47" i="39"/>
  <c r="B47" i="39"/>
  <c r="A47" i="39"/>
  <c r="D46" i="39"/>
  <c r="C46" i="39"/>
  <c r="B46" i="39"/>
  <c r="A46" i="39"/>
  <c r="D45" i="39"/>
  <c r="C45" i="39"/>
  <c r="B45" i="39"/>
  <c r="A45" i="39"/>
  <c r="D44" i="39"/>
  <c r="C44" i="39"/>
  <c r="B44" i="39"/>
  <c r="A44" i="39"/>
  <c r="D43" i="39"/>
  <c r="C43" i="39"/>
  <c r="B43" i="39"/>
  <c r="A43" i="39"/>
  <c r="D42" i="39"/>
  <c r="C42" i="39"/>
  <c r="B42" i="39"/>
  <c r="A42" i="39"/>
  <c r="D41" i="39"/>
  <c r="C41" i="39"/>
  <c r="B41" i="39"/>
  <c r="A41" i="39"/>
  <c r="D40" i="39"/>
  <c r="C40" i="39"/>
  <c r="B40" i="39"/>
  <c r="A40" i="39"/>
  <c r="D39" i="39"/>
  <c r="C39" i="39"/>
  <c r="B39" i="39"/>
  <c r="A39" i="39"/>
  <c r="D38" i="39"/>
  <c r="C38" i="39"/>
  <c r="B38" i="39"/>
  <c r="A38" i="39"/>
  <c r="D37" i="39"/>
  <c r="C37" i="39"/>
  <c r="B37" i="39"/>
  <c r="A37" i="39"/>
  <c r="D36" i="39"/>
  <c r="C36" i="39"/>
  <c r="B36" i="39"/>
  <c r="A36" i="39"/>
  <c r="D35" i="39"/>
  <c r="C35" i="39"/>
  <c r="B35" i="39"/>
  <c r="A35" i="39"/>
  <c r="D34" i="39"/>
  <c r="C34" i="39"/>
  <c r="B34" i="39"/>
  <c r="A34" i="39"/>
  <c r="D33" i="39"/>
  <c r="C33" i="39"/>
  <c r="B33" i="39"/>
  <c r="A33" i="39"/>
  <c r="D32" i="39"/>
  <c r="C32" i="39"/>
  <c r="B32" i="39"/>
  <c r="A32" i="39"/>
  <c r="D31" i="39"/>
  <c r="C31" i="39"/>
  <c r="B31" i="39"/>
  <c r="A31" i="39"/>
  <c r="D30" i="39"/>
  <c r="C30" i="39"/>
  <c r="B30" i="39"/>
  <c r="A30" i="39"/>
  <c r="D29" i="39"/>
  <c r="C29" i="39"/>
  <c r="B29" i="39"/>
  <c r="A29" i="39"/>
  <c r="D28" i="39"/>
  <c r="C28" i="39"/>
  <c r="B28" i="39"/>
  <c r="A28" i="39"/>
  <c r="D27" i="39"/>
  <c r="C27" i="39"/>
  <c r="B27" i="39"/>
  <c r="A27" i="39"/>
  <c r="D26" i="39"/>
  <c r="C26" i="39"/>
  <c r="B26" i="39"/>
  <c r="A26" i="39"/>
  <c r="D25" i="39"/>
  <c r="C25" i="39"/>
  <c r="B25" i="39"/>
  <c r="A25" i="39"/>
  <c r="D24" i="39"/>
  <c r="C24" i="39"/>
  <c r="B24" i="39"/>
  <c r="A24" i="39"/>
  <c r="D23" i="39"/>
  <c r="C23" i="39"/>
  <c r="B23" i="39"/>
  <c r="A23" i="39"/>
  <c r="D22" i="39"/>
  <c r="C22" i="39"/>
  <c r="B22" i="39"/>
  <c r="A22" i="39"/>
  <c r="D21" i="39"/>
  <c r="C21" i="39"/>
  <c r="B21" i="39"/>
  <c r="A21" i="39"/>
  <c r="D20" i="39"/>
  <c r="C20" i="39"/>
  <c r="B20" i="39"/>
  <c r="A20" i="39"/>
  <c r="D19" i="39"/>
  <c r="C19" i="39"/>
  <c r="B19" i="39"/>
  <c r="A19" i="39"/>
  <c r="D18" i="39"/>
  <c r="C18" i="39"/>
  <c r="B18" i="39"/>
  <c r="A18" i="39"/>
  <c r="D17" i="39"/>
  <c r="C17" i="39"/>
  <c r="B17" i="39"/>
  <c r="A17" i="39"/>
  <c r="D16" i="39"/>
  <c r="C16" i="39"/>
  <c r="B16" i="39"/>
  <c r="A16" i="39"/>
  <c r="D15" i="39"/>
  <c r="C15" i="39"/>
  <c r="B15" i="39"/>
  <c r="A15" i="39"/>
  <c r="D14" i="39"/>
  <c r="C14" i="39"/>
  <c r="B14" i="39"/>
  <c r="A14" i="39"/>
  <c r="D13" i="39"/>
  <c r="C13" i="39"/>
  <c r="B13" i="39"/>
  <c r="A13" i="39"/>
  <c r="D12" i="39"/>
  <c r="C12" i="39"/>
  <c r="B12" i="39"/>
  <c r="A12" i="39"/>
  <c r="D11" i="39"/>
  <c r="C11" i="39"/>
  <c r="B11" i="39"/>
  <c r="A11" i="39"/>
  <c r="D10" i="39"/>
  <c r="C10" i="39"/>
  <c r="B10" i="39"/>
  <c r="A10" i="39"/>
  <c r="D9" i="39"/>
  <c r="C9" i="39"/>
  <c r="B9" i="39"/>
  <c r="A9" i="39"/>
  <c r="D8" i="39"/>
  <c r="C8" i="39"/>
  <c r="B8" i="39"/>
  <c r="A8" i="39"/>
  <c r="D7" i="39"/>
  <c r="C7" i="39"/>
  <c r="B7" i="39"/>
  <c r="A7" i="39"/>
  <c r="D6" i="39"/>
  <c r="C6" i="39"/>
  <c r="B6" i="39"/>
  <c r="A6" i="39"/>
  <c r="D5" i="39"/>
  <c r="C5" i="39"/>
  <c r="B5" i="39"/>
  <c r="A5" i="39"/>
  <c r="E1" i="39"/>
  <c r="D210" i="37"/>
  <c r="C210" i="37"/>
  <c r="B210" i="37"/>
  <c r="A210" i="37"/>
  <c r="D209" i="37"/>
  <c r="C209" i="37"/>
  <c r="B209" i="37"/>
  <c r="A209" i="37"/>
  <c r="D208" i="37"/>
  <c r="C208" i="37"/>
  <c r="B208" i="37"/>
  <c r="A208" i="37"/>
  <c r="D207" i="37"/>
  <c r="C207" i="37"/>
  <c r="B207" i="37"/>
  <c r="A207" i="37"/>
  <c r="D206" i="37"/>
  <c r="C206" i="37"/>
  <c r="B206" i="37"/>
  <c r="A206" i="37"/>
  <c r="D205" i="37"/>
  <c r="C205" i="37"/>
  <c r="B205" i="37"/>
  <c r="A205" i="37"/>
  <c r="D204" i="37"/>
  <c r="C204" i="37"/>
  <c r="B204" i="37"/>
  <c r="A204" i="37"/>
  <c r="D203" i="37"/>
  <c r="C203" i="37"/>
  <c r="B203" i="37"/>
  <c r="A203" i="37"/>
  <c r="D202" i="37"/>
  <c r="C202" i="37"/>
  <c r="B202" i="37"/>
  <c r="A202" i="37"/>
  <c r="D201" i="37"/>
  <c r="C201" i="37"/>
  <c r="B201" i="37"/>
  <c r="A201" i="37"/>
  <c r="D200" i="37"/>
  <c r="C200" i="37"/>
  <c r="B200" i="37"/>
  <c r="A200" i="37"/>
  <c r="D199" i="37"/>
  <c r="C199" i="37"/>
  <c r="B199" i="37"/>
  <c r="A199" i="37"/>
  <c r="D198" i="37"/>
  <c r="C198" i="37"/>
  <c r="B198" i="37"/>
  <c r="A198" i="37"/>
  <c r="D197" i="37"/>
  <c r="C197" i="37"/>
  <c r="B197" i="37"/>
  <c r="A197" i="37"/>
  <c r="D196" i="37"/>
  <c r="C196" i="37"/>
  <c r="B196" i="37"/>
  <c r="A196" i="37"/>
  <c r="D195" i="37"/>
  <c r="C195" i="37"/>
  <c r="B195" i="37"/>
  <c r="A195" i="37"/>
  <c r="D194" i="37"/>
  <c r="C194" i="37"/>
  <c r="B194" i="37"/>
  <c r="A194" i="37"/>
  <c r="D193" i="37"/>
  <c r="C193" i="37"/>
  <c r="B193" i="37"/>
  <c r="A193" i="37"/>
  <c r="D192" i="37"/>
  <c r="C192" i="37"/>
  <c r="B192" i="37"/>
  <c r="A192" i="37"/>
  <c r="D191" i="37"/>
  <c r="C191" i="37"/>
  <c r="B191" i="37"/>
  <c r="A191" i="37"/>
  <c r="D190" i="37"/>
  <c r="C190" i="37"/>
  <c r="B190" i="37"/>
  <c r="A190" i="37"/>
  <c r="D189" i="37"/>
  <c r="C189" i="37"/>
  <c r="B189" i="37"/>
  <c r="A189" i="37"/>
  <c r="D188" i="37"/>
  <c r="C188" i="37"/>
  <c r="B188" i="37"/>
  <c r="A188" i="37"/>
  <c r="D187" i="37"/>
  <c r="C187" i="37"/>
  <c r="B187" i="37"/>
  <c r="A187" i="37"/>
  <c r="D186" i="37"/>
  <c r="C186" i="37"/>
  <c r="B186" i="37"/>
  <c r="A186" i="37"/>
  <c r="D185" i="37"/>
  <c r="C185" i="37"/>
  <c r="B185" i="37"/>
  <c r="A185" i="37"/>
  <c r="D184" i="37"/>
  <c r="C184" i="37"/>
  <c r="B184" i="37"/>
  <c r="A184" i="37"/>
  <c r="D183" i="37"/>
  <c r="C183" i="37"/>
  <c r="B183" i="37"/>
  <c r="A183" i="37"/>
  <c r="D182" i="37"/>
  <c r="C182" i="37"/>
  <c r="B182" i="37"/>
  <c r="A182" i="37"/>
  <c r="D181" i="37"/>
  <c r="C181" i="37"/>
  <c r="B181" i="37"/>
  <c r="A181" i="37"/>
  <c r="D180" i="37"/>
  <c r="C180" i="37"/>
  <c r="B180" i="37"/>
  <c r="A180" i="37"/>
  <c r="D179" i="37"/>
  <c r="C179" i="37"/>
  <c r="B179" i="37"/>
  <c r="A179" i="37"/>
  <c r="D178" i="37"/>
  <c r="C178" i="37"/>
  <c r="B178" i="37"/>
  <c r="A178" i="37"/>
  <c r="D177" i="37"/>
  <c r="C177" i="37"/>
  <c r="B177" i="37"/>
  <c r="A177" i="37"/>
  <c r="D176" i="37"/>
  <c r="C176" i="37"/>
  <c r="B176" i="37"/>
  <c r="A176" i="37"/>
  <c r="D175" i="37"/>
  <c r="C175" i="37"/>
  <c r="B175" i="37"/>
  <c r="A175" i="37"/>
  <c r="D174" i="37"/>
  <c r="C174" i="37"/>
  <c r="B174" i="37"/>
  <c r="A174" i="37"/>
  <c r="D173" i="37"/>
  <c r="C173" i="37"/>
  <c r="B173" i="37"/>
  <c r="A173" i="37"/>
  <c r="D172" i="37"/>
  <c r="C172" i="37"/>
  <c r="B172" i="37"/>
  <c r="A172" i="37"/>
  <c r="D171" i="37"/>
  <c r="C171" i="37"/>
  <c r="B171" i="37"/>
  <c r="A171" i="37"/>
  <c r="D170" i="37"/>
  <c r="C170" i="37"/>
  <c r="B170" i="37"/>
  <c r="A170" i="37"/>
  <c r="D169" i="37"/>
  <c r="C169" i="37"/>
  <c r="B169" i="37"/>
  <c r="A169" i="37"/>
  <c r="D168" i="37"/>
  <c r="C168" i="37"/>
  <c r="B168" i="37"/>
  <c r="A168" i="37"/>
  <c r="D167" i="37"/>
  <c r="C167" i="37"/>
  <c r="B167" i="37"/>
  <c r="A167" i="37"/>
  <c r="D166" i="37"/>
  <c r="C166" i="37"/>
  <c r="B166" i="37"/>
  <c r="A166" i="37"/>
  <c r="D165" i="37"/>
  <c r="C165" i="37"/>
  <c r="B165" i="37"/>
  <c r="A165" i="37"/>
  <c r="D164" i="37"/>
  <c r="C164" i="37"/>
  <c r="B164" i="37"/>
  <c r="A164" i="37"/>
  <c r="D163" i="37"/>
  <c r="C163" i="37"/>
  <c r="B163" i="37"/>
  <c r="A163" i="37"/>
  <c r="D162" i="37"/>
  <c r="C162" i="37"/>
  <c r="B162" i="37"/>
  <c r="A162" i="37"/>
  <c r="D161" i="37"/>
  <c r="C161" i="37"/>
  <c r="B161" i="37"/>
  <c r="A161" i="37"/>
  <c r="D160" i="37"/>
  <c r="C160" i="37"/>
  <c r="B160" i="37"/>
  <c r="A160" i="37"/>
  <c r="D159" i="37"/>
  <c r="C159" i="37"/>
  <c r="B159" i="37"/>
  <c r="A159" i="37"/>
  <c r="D158" i="37"/>
  <c r="C158" i="37"/>
  <c r="B158" i="37"/>
  <c r="A158" i="37"/>
  <c r="D157" i="37"/>
  <c r="C157" i="37"/>
  <c r="B157" i="37"/>
  <c r="A157" i="37"/>
  <c r="D156" i="37"/>
  <c r="C156" i="37"/>
  <c r="B156" i="37"/>
  <c r="A156" i="37"/>
  <c r="D155" i="37"/>
  <c r="C155" i="37"/>
  <c r="B155" i="37"/>
  <c r="A155" i="37"/>
  <c r="D154" i="37"/>
  <c r="C154" i="37"/>
  <c r="B154" i="37"/>
  <c r="A154" i="37"/>
  <c r="D153" i="37"/>
  <c r="C153" i="37"/>
  <c r="B153" i="37"/>
  <c r="A153" i="37"/>
  <c r="D152" i="37"/>
  <c r="C152" i="37"/>
  <c r="B152" i="37"/>
  <c r="A152" i="37"/>
  <c r="D151" i="37"/>
  <c r="C151" i="37"/>
  <c r="B151" i="37"/>
  <c r="A151" i="37"/>
  <c r="D150" i="37"/>
  <c r="C150" i="37"/>
  <c r="B150" i="37"/>
  <c r="A150" i="37"/>
  <c r="D149" i="37"/>
  <c r="C149" i="37"/>
  <c r="B149" i="37"/>
  <c r="A149" i="37"/>
  <c r="D148" i="37"/>
  <c r="C148" i="37"/>
  <c r="B148" i="37"/>
  <c r="A148" i="37"/>
  <c r="D147" i="37"/>
  <c r="C147" i="37"/>
  <c r="B147" i="37"/>
  <c r="A147" i="37"/>
  <c r="D146" i="37"/>
  <c r="C146" i="37"/>
  <c r="B146" i="37"/>
  <c r="A146" i="37"/>
  <c r="D145" i="37"/>
  <c r="C145" i="37"/>
  <c r="B145" i="37"/>
  <c r="A145" i="37"/>
  <c r="D144" i="37"/>
  <c r="C144" i="37"/>
  <c r="B144" i="37"/>
  <c r="A144" i="37"/>
  <c r="D143" i="37"/>
  <c r="C143" i="37"/>
  <c r="B143" i="37"/>
  <c r="A143" i="37"/>
  <c r="D142" i="37"/>
  <c r="C142" i="37"/>
  <c r="B142" i="37"/>
  <c r="A142" i="37"/>
  <c r="D141" i="37"/>
  <c r="C141" i="37"/>
  <c r="B141" i="37"/>
  <c r="A141" i="37"/>
  <c r="D140" i="37"/>
  <c r="C140" i="37"/>
  <c r="B140" i="37"/>
  <c r="A140" i="37"/>
  <c r="D139" i="37"/>
  <c r="C139" i="37"/>
  <c r="B139" i="37"/>
  <c r="A139" i="37"/>
  <c r="D138" i="37"/>
  <c r="C138" i="37"/>
  <c r="B138" i="37"/>
  <c r="A138" i="37"/>
  <c r="D137" i="37"/>
  <c r="C137" i="37"/>
  <c r="B137" i="37"/>
  <c r="A137" i="37"/>
  <c r="D136" i="37"/>
  <c r="C136" i="37"/>
  <c r="B136" i="37"/>
  <c r="A136" i="37"/>
  <c r="D135" i="37"/>
  <c r="C135" i="37"/>
  <c r="B135" i="37"/>
  <c r="A135" i="37"/>
  <c r="D134" i="37"/>
  <c r="C134" i="37"/>
  <c r="B134" i="37"/>
  <c r="A134" i="37"/>
  <c r="D133" i="37"/>
  <c r="C133" i="37"/>
  <c r="B133" i="37"/>
  <c r="A133" i="37"/>
  <c r="D132" i="37"/>
  <c r="C132" i="37"/>
  <c r="B132" i="37"/>
  <c r="A132" i="37"/>
  <c r="D131" i="37"/>
  <c r="C131" i="37"/>
  <c r="B131" i="37"/>
  <c r="A131" i="37"/>
  <c r="D130" i="37"/>
  <c r="C130" i="37"/>
  <c r="B130" i="37"/>
  <c r="A130" i="37"/>
  <c r="D129" i="37"/>
  <c r="C129" i="37"/>
  <c r="B129" i="37"/>
  <c r="A129" i="37"/>
  <c r="D128" i="37"/>
  <c r="C128" i="37"/>
  <c r="B128" i="37"/>
  <c r="A128" i="37"/>
  <c r="D127" i="37"/>
  <c r="C127" i="37"/>
  <c r="B127" i="37"/>
  <c r="A127" i="37"/>
  <c r="D126" i="37"/>
  <c r="C126" i="37"/>
  <c r="B126" i="37"/>
  <c r="A126" i="37"/>
  <c r="D125" i="37"/>
  <c r="C125" i="37"/>
  <c r="B125" i="37"/>
  <c r="A125" i="37"/>
  <c r="D124" i="37"/>
  <c r="C124" i="37"/>
  <c r="B124" i="37"/>
  <c r="A124" i="37"/>
  <c r="D123" i="37"/>
  <c r="C123" i="37"/>
  <c r="B123" i="37"/>
  <c r="A123" i="37"/>
  <c r="D122" i="37"/>
  <c r="C122" i="37"/>
  <c r="B122" i="37"/>
  <c r="A122" i="37"/>
  <c r="D121" i="37"/>
  <c r="C121" i="37"/>
  <c r="B121" i="37"/>
  <c r="A121" i="37"/>
  <c r="D120" i="37"/>
  <c r="C120" i="37"/>
  <c r="B120" i="37"/>
  <c r="A120" i="37"/>
  <c r="D119" i="37"/>
  <c r="C119" i="37"/>
  <c r="B119" i="37"/>
  <c r="A119" i="37"/>
  <c r="D118" i="37"/>
  <c r="C118" i="37"/>
  <c r="B118" i="37"/>
  <c r="A118" i="37"/>
  <c r="D117" i="37"/>
  <c r="C117" i="37"/>
  <c r="B117" i="37"/>
  <c r="A117" i="37"/>
  <c r="D116" i="37"/>
  <c r="C116" i="37"/>
  <c r="B116" i="37"/>
  <c r="A116" i="37"/>
  <c r="D115" i="37"/>
  <c r="C115" i="37"/>
  <c r="B115" i="37"/>
  <c r="A115" i="37"/>
  <c r="D114" i="37"/>
  <c r="C114" i="37"/>
  <c r="B114" i="37"/>
  <c r="A114" i="37"/>
  <c r="D113" i="37"/>
  <c r="C113" i="37"/>
  <c r="B113" i="37"/>
  <c r="A113" i="37"/>
  <c r="D112" i="37"/>
  <c r="C112" i="37"/>
  <c r="B112" i="37"/>
  <c r="A112" i="37"/>
  <c r="D111" i="37"/>
  <c r="C111" i="37"/>
  <c r="B111" i="37"/>
  <c r="A111" i="37"/>
  <c r="D110" i="37"/>
  <c r="C110" i="37"/>
  <c r="B110" i="37"/>
  <c r="A110" i="37"/>
  <c r="D109" i="37"/>
  <c r="C109" i="37"/>
  <c r="B109" i="37"/>
  <c r="A109" i="37"/>
  <c r="D108" i="37"/>
  <c r="C108" i="37"/>
  <c r="B108" i="37"/>
  <c r="A108" i="37"/>
  <c r="D107" i="37"/>
  <c r="C107" i="37"/>
  <c r="B107" i="37"/>
  <c r="A107" i="37"/>
  <c r="D106" i="37"/>
  <c r="C106" i="37"/>
  <c r="B106" i="37"/>
  <c r="A106" i="37"/>
  <c r="D105" i="37"/>
  <c r="C105" i="37"/>
  <c r="B105" i="37"/>
  <c r="A105" i="37"/>
  <c r="D104" i="37"/>
  <c r="C104" i="37"/>
  <c r="B104" i="37"/>
  <c r="A104" i="37"/>
  <c r="D103" i="37"/>
  <c r="C103" i="37"/>
  <c r="B103" i="37"/>
  <c r="A103" i="37"/>
  <c r="D102" i="37"/>
  <c r="C102" i="37"/>
  <c r="B102" i="37"/>
  <c r="A102" i="37"/>
  <c r="D101" i="37"/>
  <c r="C101" i="37"/>
  <c r="B101" i="37"/>
  <c r="A101" i="37"/>
  <c r="D100" i="37"/>
  <c r="C100" i="37"/>
  <c r="B100" i="37"/>
  <c r="A100" i="37"/>
  <c r="D99" i="37"/>
  <c r="C99" i="37"/>
  <c r="B99" i="37"/>
  <c r="A99" i="37"/>
  <c r="D98" i="37"/>
  <c r="C98" i="37"/>
  <c r="B98" i="37"/>
  <c r="A98" i="37"/>
  <c r="D97" i="37"/>
  <c r="C97" i="37"/>
  <c r="B97" i="37"/>
  <c r="A97" i="37"/>
  <c r="D96" i="37"/>
  <c r="C96" i="37"/>
  <c r="B96" i="37"/>
  <c r="A96" i="37"/>
  <c r="D95" i="37"/>
  <c r="C95" i="37"/>
  <c r="B95" i="37"/>
  <c r="A95" i="37"/>
  <c r="D94" i="37"/>
  <c r="C94" i="37"/>
  <c r="B94" i="37"/>
  <c r="A94" i="37"/>
  <c r="D93" i="37"/>
  <c r="C93" i="37"/>
  <c r="B93" i="37"/>
  <c r="A93" i="37"/>
  <c r="D92" i="37"/>
  <c r="C92" i="37"/>
  <c r="B92" i="37"/>
  <c r="A92" i="37"/>
  <c r="D91" i="37"/>
  <c r="C91" i="37"/>
  <c r="B91" i="37"/>
  <c r="A91" i="37"/>
  <c r="D90" i="37"/>
  <c r="C90" i="37"/>
  <c r="B90" i="37"/>
  <c r="A90" i="37"/>
  <c r="D89" i="37"/>
  <c r="C89" i="37"/>
  <c r="B89" i="37"/>
  <c r="A89" i="37"/>
  <c r="D88" i="37"/>
  <c r="C88" i="37"/>
  <c r="B88" i="37"/>
  <c r="A88" i="37"/>
  <c r="D87" i="37"/>
  <c r="C87" i="37"/>
  <c r="B87" i="37"/>
  <c r="A87" i="37"/>
  <c r="D86" i="37"/>
  <c r="C86" i="37"/>
  <c r="B86" i="37"/>
  <c r="A86" i="37"/>
  <c r="D85" i="37"/>
  <c r="C85" i="37"/>
  <c r="B85" i="37"/>
  <c r="A85" i="37"/>
  <c r="D84" i="37"/>
  <c r="C84" i="37"/>
  <c r="B84" i="37"/>
  <c r="A84" i="37"/>
  <c r="D83" i="37"/>
  <c r="C83" i="37"/>
  <c r="B83" i="37"/>
  <c r="A83" i="37"/>
  <c r="D82" i="37"/>
  <c r="C82" i="37"/>
  <c r="B82" i="37"/>
  <c r="A82" i="37"/>
  <c r="D81" i="37"/>
  <c r="C81" i="37"/>
  <c r="B81" i="37"/>
  <c r="A81" i="37"/>
  <c r="D80" i="37"/>
  <c r="C80" i="37"/>
  <c r="B80" i="37"/>
  <c r="A80" i="37"/>
  <c r="D79" i="37"/>
  <c r="C79" i="37"/>
  <c r="B79" i="37"/>
  <c r="A79" i="37"/>
  <c r="D78" i="37"/>
  <c r="C78" i="37"/>
  <c r="B78" i="37"/>
  <c r="A78" i="37"/>
  <c r="D77" i="37"/>
  <c r="C77" i="37"/>
  <c r="B77" i="37"/>
  <c r="A77" i="37"/>
  <c r="D76" i="37"/>
  <c r="C76" i="37"/>
  <c r="B76" i="37"/>
  <c r="A76" i="37"/>
  <c r="D75" i="37"/>
  <c r="C75" i="37"/>
  <c r="B75" i="37"/>
  <c r="A75" i="37"/>
  <c r="D74" i="37"/>
  <c r="C74" i="37"/>
  <c r="B74" i="37"/>
  <c r="A74" i="37"/>
  <c r="D73" i="37"/>
  <c r="C73" i="37"/>
  <c r="B73" i="37"/>
  <c r="A73" i="37"/>
  <c r="D72" i="37"/>
  <c r="C72" i="37"/>
  <c r="B72" i="37"/>
  <c r="A72" i="37"/>
  <c r="D71" i="37"/>
  <c r="C71" i="37"/>
  <c r="B71" i="37"/>
  <c r="A71" i="37"/>
  <c r="D70" i="37"/>
  <c r="C70" i="37"/>
  <c r="B70" i="37"/>
  <c r="A70" i="37"/>
  <c r="D69" i="37"/>
  <c r="C69" i="37"/>
  <c r="B69" i="37"/>
  <c r="A69" i="37"/>
  <c r="D68" i="37"/>
  <c r="C68" i="37"/>
  <c r="B68" i="37"/>
  <c r="A68" i="37"/>
  <c r="D67" i="37"/>
  <c r="C67" i="37"/>
  <c r="B67" i="37"/>
  <c r="A67" i="37"/>
  <c r="D66" i="37"/>
  <c r="C66" i="37"/>
  <c r="B66" i="37"/>
  <c r="A66" i="37"/>
  <c r="D65" i="37"/>
  <c r="C65" i="37"/>
  <c r="B65" i="37"/>
  <c r="A65" i="37"/>
  <c r="D64" i="37"/>
  <c r="C64" i="37"/>
  <c r="B64" i="37"/>
  <c r="A64" i="37"/>
  <c r="D63" i="37"/>
  <c r="C63" i="37"/>
  <c r="B63" i="37"/>
  <c r="A63" i="37"/>
  <c r="D62" i="37"/>
  <c r="C62" i="37"/>
  <c r="B62" i="37"/>
  <c r="A62" i="37"/>
  <c r="D61" i="37"/>
  <c r="C61" i="37"/>
  <c r="B61" i="37"/>
  <c r="A61" i="37"/>
  <c r="D60" i="37"/>
  <c r="C60" i="37"/>
  <c r="B60" i="37"/>
  <c r="A60" i="37"/>
  <c r="D59" i="37"/>
  <c r="C59" i="37"/>
  <c r="B59" i="37"/>
  <c r="A59" i="37"/>
  <c r="D58" i="37"/>
  <c r="C58" i="37"/>
  <c r="B58" i="37"/>
  <c r="A58" i="37"/>
  <c r="D57" i="37"/>
  <c r="C57" i="37"/>
  <c r="B57" i="37"/>
  <c r="A57" i="37"/>
  <c r="D56" i="37"/>
  <c r="C56" i="37"/>
  <c r="B56" i="37"/>
  <c r="A56" i="37"/>
  <c r="D55" i="37"/>
  <c r="C55" i="37"/>
  <c r="B55" i="37"/>
  <c r="A55" i="37"/>
  <c r="D54" i="37"/>
  <c r="C54" i="37"/>
  <c r="B54" i="37"/>
  <c r="A54" i="37"/>
  <c r="D53" i="37"/>
  <c r="C53" i="37"/>
  <c r="B53" i="37"/>
  <c r="A53" i="37"/>
  <c r="D52" i="37"/>
  <c r="C52" i="37"/>
  <c r="B52" i="37"/>
  <c r="A52" i="37"/>
  <c r="D51" i="37"/>
  <c r="C51" i="37"/>
  <c r="B51" i="37"/>
  <c r="A51" i="37"/>
  <c r="D50" i="37"/>
  <c r="C50" i="37"/>
  <c r="B50" i="37"/>
  <c r="A50" i="37"/>
  <c r="D49" i="37"/>
  <c r="C49" i="37"/>
  <c r="B49" i="37"/>
  <c r="A49" i="37"/>
  <c r="D48" i="37"/>
  <c r="C48" i="37"/>
  <c r="B48" i="37"/>
  <c r="A48" i="37"/>
  <c r="D47" i="37"/>
  <c r="C47" i="37"/>
  <c r="B47" i="37"/>
  <c r="A47" i="37"/>
  <c r="D46" i="37"/>
  <c r="C46" i="37"/>
  <c r="B46" i="37"/>
  <c r="A46" i="37"/>
  <c r="D45" i="37"/>
  <c r="C45" i="37"/>
  <c r="B45" i="37"/>
  <c r="A45" i="37"/>
  <c r="D44" i="37"/>
  <c r="C44" i="37"/>
  <c r="B44" i="37"/>
  <c r="A44" i="37"/>
  <c r="D43" i="37"/>
  <c r="C43" i="37"/>
  <c r="B43" i="37"/>
  <c r="A43" i="37"/>
  <c r="D42" i="37"/>
  <c r="C42" i="37"/>
  <c r="B42" i="37"/>
  <c r="A42" i="37"/>
  <c r="D41" i="37"/>
  <c r="C41" i="37"/>
  <c r="B41" i="37"/>
  <c r="A41" i="37"/>
  <c r="D40" i="37"/>
  <c r="C40" i="37"/>
  <c r="B40" i="37"/>
  <c r="A40" i="37"/>
  <c r="D39" i="37"/>
  <c r="C39" i="37"/>
  <c r="B39" i="37"/>
  <c r="A39" i="37"/>
  <c r="D38" i="37"/>
  <c r="C38" i="37"/>
  <c r="B38" i="37"/>
  <c r="A38" i="37"/>
  <c r="D37" i="37"/>
  <c r="C37" i="37"/>
  <c r="B37" i="37"/>
  <c r="A37" i="37"/>
  <c r="D36" i="37"/>
  <c r="C36" i="37"/>
  <c r="B36" i="37"/>
  <c r="A36" i="37"/>
  <c r="D35" i="37"/>
  <c r="C35" i="37"/>
  <c r="B35" i="37"/>
  <c r="A35" i="37"/>
  <c r="D34" i="37"/>
  <c r="C34" i="37"/>
  <c r="B34" i="37"/>
  <c r="A34" i="37"/>
  <c r="D33" i="37"/>
  <c r="C33" i="37"/>
  <c r="B33" i="37"/>
  <c r="A33" i="37"/>
  <c r="D32" i="37"/>
  <c r="C32" i="37"/>
  <c r="B32" i="37"/>
  <c r="A32" i="37"/>
  <c r="D31" i="37"/>
  <c r="C31" i="37"/>
  <c r="B31" i="37"/>
  <c r="A31" i="37"/>
  <c r="D30" i="37"/>
  <c r="C30" i="37"/>
  <c r="B30" i="37"/>
  <c r="A30" i="37"/>
  <c r="D29" i="37"/>
  <c r="C29" i="37"/>
  <c r="B29" i="37"/>
  <c r="A29" i="37"/>
  <c r="D28" i="37"/>
  <c r="C28" i="37"/>
  <c r="B28" i="37"/>
  <c r="A28" i="37"/>
  <c r="D27" i="37"/>
  <c r="C27" i="37"/>
  <c r="B27" i="37"/>
  <c r="A27" i="37"/>
  <c r="D26" i="37"/>
  <c r="C26" i="37"/>
  <c r="B26" i="37"/>
  <c r="A26" i="37"/>
  <c r="D25" i="37"/>
  <c r="C25" i="37"/>
  <c r="B25" i="37"/>
  <c r="A25" i="37"/>
  <c r="D24" i="37"/>
  <c r="C24" i="37"/>
  <c r="B24" i="37"/>
  <c r="A24" i="37"/>
  <c r="D23" i="37"/>
  <c r="C23" i="37"/>
  <c r="B23" i="37"/>
  <c r="A23" i="37"/>
  <c r="D22" i="37"/>
  <c r="C22" i="37"/>
  <c r="B22" i="37"/>
  <c r="A22" i="37"/>
  <c r="D21" i="37"/>
  <c r="C21" i="37"/>
  <c r="B21" i="37"/>
  <c r="A21" i="37"/>
  <c r="D20" i="37"/>
  <c r="C20" i="37"/>
  <c r="B20" i="37"/>
  <c r="A20" i="37"/>
  <c r="D19" i="37"/>
  <c r="C19" i="37"/>
  <c r="B19" i="37"/>
  <c r="A19" i="37"/>
  <c r="D18" i="37"/>
  <c r="C18" i="37"/>
  <c r="B18" i="37"/>
  <c r="A18" i="37"/>
  <c r="D17" i="37"/>
  <c r="C17" i="37"/>
  <c r="B17" i="37"/>
  <c r="A17" i="37"/>
  <c r="D16" i="37"/>
  <c r="C16" i="37"/>
  <c r="B16" i="37"/>
  <c r="A16" i="37"/>
  <c r="D15" i="37"/>
  <c r="C15" i="37"/>
  <c r="B15" i="37"/>
  <c r="A15" i="37"/>
  <c r="D14" i="37"/>
  <c r="C14" i="37"/>
  <c r="B14" i="37"/>
  <c r="A14" i="37"/>
  <c r="D13" i="37"/>
  <c r="C13" i="37"/>
  <c r="B13" i="37"/>
  <c r="A13" i="37"/>
  <c r="D12" i="37"/>
  <c r="C12" i="37"/>
  <c r="B12" i="37"/>
  <c r="A12" i="37"/>
  <c r="D11" i="37"/>
  <c r="C11" i="37"/>
  <c r="B11" i="37"/>
  <c r="A11" i="37"/>
  <c r="D10" i="37"/>
  <c r="C10" i="37"/>
  <c r="B10" i="37"/>
  <c r="A10" i="37"/>
  <c r="D9" i="37"/>
  <c r="C9" i="37"/>
  <c r="B9" i="37"/>
  <c r="A9" i="37"/>
  <c r="D8" i="37"/>
  <c r="C8" i="37"/>
  <c r="B8" i="37"/>
  <c r="A8" i="37"/>
  <c r="D7" i="37"/>
  <c r="C7" i="37"/>
  <c r="B7" i="37"/>
  <c r="A7" i="37"/>
  <c r="D6" i="37"/>
  <c r="C6" i="37"/>
  <c r="B6" i="37"/>
  <c r="A6" i="37"/>
  <c r="D5" i="37"/>
  <c r="C5" i="37"/>
  <c r="B5" i="37"/>
  <c r="A5" i="37"/>
  <c r="D210" i="42"/>
  <c r="C210" i="42"/>
  <c r="B210" i="42"/>
  <c r="A210" i="42"/>
  <c r="D209" i="42"/>
  <c r="C209" i="42"/>
  <c r="B209" i="42"/>
  <c r="A209" i="42"/>
  <c r="D208" i="42"/>
  <c r="C208" i="42"/>
  <c r="B208" i="42"/>
  <c r="A208" i="42"/>
  <c r="D207" i="42"/>
  <c r="C207" i="42"/>
  <c r="B207" i="42"/>
  <c r="A207" i="42"/>
  <c r="D206" i="42"/>
  <c r="C206" i="42"/>
  <c r="B206" i="42"/>
  <c r="A206" i="42"/>
  <c r="D205" i="42"/>
  <c r="C205" i="42"/>
  <c r="B205" i="42"/>
  <c r="A205" i="42"/>
  <c r="D204" i="42"/>
  <c r="C204" i="42"/>
  <c r="B204" i="42"/>
  <c r="A204" i="42"/>
  <c r="D203" i="42"/>
  <c r="C203" i="42"/>
  <c r="B203" i="42"/>
  <c r="A203" i="42"/>
  <c r="D202" i="42"/>
  <c r="C202" i="42"/>
  <c r="B202" i="42"/>
  <c r="A202" i="42"/>
  <c r="D201" i="42"/>
  <c r="C201" i="42"/>
  <c r="B201" i="42"/>
  <c r="A201" i="42"/>
  <c r="D200" i="42"/>
  <c r="C200" i="42"/>
  <c r="B200" i="42"/>
  <c r="A200" i="42"/>
  <c r="D199" i="42"/>
  <c r="C199" i="42"/>
  <c r="B199" i="42"/>
  <c r="A199" i="42"/>
  <c r="D198" i="42"/>
  <c r="C198" i="42"/>
  <c r="B198" i="42"/>
  <c r="A198" i="42"/>
  <c r="D197" i="42"/>
  <c r="C197" i="42"/>
  <c r="B197" i="42"/>
  <c r="A197" i="42"/>
  <c r="D196" i="42"/>
  <c r="C196" i="42"/>
  <c r="B196" i="42"/>
  <c r="A196" i="42"/>
  <c r="D195" i="42"/>
  <c r="C195" i="42"/>
  <c r="B195" i="42"/>
  <c r="A195" i="42"/>
  <c r="D194" i="42"/>
  <c r="C194" i="42"/>
  <c r="B194" i="42"/>
  <c r="A194" i="42"/>
  <c r="D193" i="42"/>
  <c r="C193" i="42"/>
  <c r="B193" i="42"/>
  <c r="A193" i="42"/>
  <c r="D192" i="42"/>
  <c r="C192" i="42"/>
  <c r="B192" i="42"/>
  <c r="A192" i="42"/>
  <c r="D191" i="42"/>
  <c r="C191" i="42"/>
  <c r="B191" i="42"/>
  <c r="A191" i="42"/>
  <c r="D190" i="42"/>
  <c r="C190" i="42"/>
  <c r="B190" i="42"/>
  <c r="A190" i="42"/>
  <c r="D189" i="42"/>
  <c r="C189" i="42"/>
  <c r="B189" i="42"/>
  <c r="A189" i="42"/>
  <c r="D188" i="42"/>
  <c r="C188" i="42"/>
  <c r="B188" i="42"/>
  <c r="A188" i="42"/>
  <c r="D187" i="42"/>
  <c r="C187" i="42"/>
  <c r="B187" i="42"/>
  <c r="A187" i="42"/>
  <c r="D186" i="42"/>
  <c r="C186" i="42"/>
  <c r="B186" i="42"/>
  <c r="A186" i="42"/>
  <c r="D185" i="42"/>
  <c r="C185" i="42"/>
  <c r="B185" i="42"/>
  <c r="A185" i="42"/>
  <c r="D184" i="42"/>
  <c r="C184" i="42"/>
  <c r="B184" i="42"/>
  <c r="A184" i="42"/>
  <c r="D183" i="42"/>
  <c r="C183" i="42"/>
  <c r="B183" i="42"/>
  <c r="A183" i="42"/>
  <c r="D182" i="42"/>
  <c r="C182" i="42"/>
  <c r="B182" i="42"/>
  <c r="A182" i="42"/>
  <c r="D181" i="42"/>
  <c r="C181" i="42"/>
  <c r="B181" i="42"/>
  <c r="A181" i="42"/>
  <c r="D180" i="42"/>
  <c r="C180" i="42"/>
  <c r="B180" i="42"/>
  <c r="A180" i="42"/>
  <c r="D179" i="42"/>
  <c r="C179" i="42"/>
  <c r="B179" i="42"/>
  <c r="A179" i="42"/>
  <c r="D178" i="42"/>
  <c r="C178" i="42"/>
  <c r="B178" i="42"/>
  <c r="A178" i="42"/>
  <c r="D177" i="42"/>
  <c r="C177" i="42"/>
  <c r="B177" i="42"/>
  <c r="A177" i="42"/>
  <c r="D176" i="42"/>
  <c r="C176" i="42"/>
  <c r="B176" i="42"/>
  <c r="A176" i="42"/>
  <c r="D175" i="42"/>
  <c r="C175" i="42"/>
  <c r="B175" i="42"/>
  <c r="A175" i="42"/>
  <c r="D174" i="42"/>
  <c r="C174" i="42"/>
  <c r="B174" i="42"/>
  <c r="A174" i="42"/>
  <c r="D173" i="42"/>
  <c r="C173" i="42"/>
  <c r="B173" i="42"/>
  <c r="A173" i="42"/>
  <c r="D172" i="42"/>
  <c r="C172" i="42"/>
  <c r="B172" i="42"/>
  <c r="A172" i="42"/>
  <c r="D171" i="42"/>
  <c r="C171" i="42"/>
  <c r="B171" i="42"/>
  <c r="A171" i="42"/>
  <c r="D170" i="42"/>
  <c r="C170" i="42"/>
  <c r="B170" i="42"/>
  <c r="A170" i="42"/>
  <c r="D169" i="42"/>
  <c r="C169" i="42"/>
  <c r="B169" i="42"/>
  <c r="A169" i="42"/>
  <c r="D168" i="42"/>
  <c r="C168" i="42"/>
  <c r="B168" i="42"/>
  <c r="A168" i="42"/>
  <c r="D167" i="42"/>
  <c r="C167" i="42"/>
  <c r="B167" i="42"/>
  <c r="A167" i="42"/>
  <c r="D166" i="42"/>
  <c r="C166" i="42"/>
  <c r="B166" i="42"/>
  <c r="A166" i="42"/>
  <c r="D165" i="42"/>
  <c r="C165" i="42"/>
  <c r="B165" i="42"/>
  <c r="A165" i="42"/>
  <c r="D164" i="42"/>
  <c r="C164" i="42"/>
  <c r="B164" i="42"/>
  <c r="A164" i="42"/>
  <c r="D163" i="42"/>
  <c r="C163" i="42"/>
  <c r="B163" i="42"/>
  <c r="A163" i="42"/>
  <c r="D162" i="42"/>
  <c r="C162" i="42"/>
  <c r="B162" i="42"/>
  <c r="A162" i="42"/>
  <c r="D161" i="42"/>
  <c r="C161" i="42"/>
  <c r="B161" i="42"/>
  <c r="A161" i="42"/>
  <c r="D160" i="42"/>
  <c r="C160" i="42"/>
  <c r="B160" i="42"/>
  <c r="A160" i="42"/>
  <c r="D159" i="42"/>
  <c r="C159" i="42"/>
  <c r="B159" i="42"/>
  <c r="A159" i="42"/>
  <c r="D158" i="42"/>
  <c r="C158" i="42"/>
  <c r="B158" i="42"/>
  <c r="A158" i="42"/>
  <c r="D157" i="42"/>
  <c r="C157" i="42"/>
  <c r="B157" i="42"/>
  <c r="A157" i="42"/>
  <c r="D156" i="42"/>
  <c r="C156" i="42"/>
  <c r="B156" i="42"/>
  <c r="A156" i="42"/>
  <c r="D155" i="42"/>
  <c r="C155" i="42"/>
  <c r="B155" i="42"/>
  <c r="A155" i="42"/>
  <c r="D154" i="42"/>
  <c r="C154" i="42"/>
  <c r="B154" i="42"/>
  <c r="A154" i="42"/>
  <c r="D153" i="42"/>
  <c r="C153" i="42"/>
  <c r="B153" i="42"/>
  <c r="A153" i="42"/>
  <c r="D152" i="42"/>
  <c r="C152" i="42"/>
  <c r="B152" i="42"/>
  <c r="A152" i="42"/>
  <c r="D151" i="42"/>
  <c r="C151" i="42"/>
  <c r="B151" i="42"/>
  <c r="A151" i="42"/>
  <c r="D150" i="42"/>
  <c r="C150" i="42"/>
  <c r="B150" i="42"/>
  <c r="A150" i="42"/>
  <c r="D149" i="42"/>
  <c r="C149" i="42"/>
  <c r="B149" i="42"/>
  <c r="A149" i="42"/>
  <c r="D148" i="42"/>
  <c r="C148" i="42"/>
  <c r="B148" i="42"/>
  <c r="A148" i="42"/>
  <c r="D147" i="42"/>
  <c r="C147" i="42"/>
  <c r="B147" i="42"/>
  <c r="A147" i="42"/>
  <c r="D146" i="42"/>
  <c r="C146" i="42"/>
  <c r="B146" i="42"/>
  <c r="A146" i="42"/>
  <c r="D145" i="42"/>
  <c r="C145" i="42"/>
  <c r="B145" i="42"/>
  <c r="A145" i="42"/>
  <c r="D144" i="42"/>
  <c r="C144" i="42"/>
  <c r="B144" i="42"/>
  <c r="A144" i="42"/>
  <c r="D143" i="42"/>
  <c r="C143" i="42"/>
  <c r="B143" i="42"/>
  <c r="A143" i="42"/>
  <c r="D142" i="42"/>
  <c r="C142" i="42"/>
  <c r="B142" i="42"/>
  <c r="A142" i="42"/>
  <c r="D141" i="42"/>
  <c r="C141" i="42"/>
  <c r="B141" i="42"/>
  <c r="A141" i="42"/>
  <c r="D140" i="42"/>
  <c r="C140" i="42"/>
  <c r="B140" i="42"/>
  <c r="A140" i="42"/>
  <c r="D139" i="42"/>
  <c r="C139" i="42"/>
  <c r="B139" i="42"/>
  <c r="A139" i="42"/>
  <c r="D138" i="42"/>
  <c r="C138" i="42"/>
  <c r="B138" i="42"/>
  <c r="A138" i="42"/>
  <c r="D137" i="42"/>
  <c r="C137" i="42"/>
  <c r="B137" i="42"/>
  <c r="A137" i="42"/>
  <c r="D136" i="42"/>
  <c r="C136" i="42"/>
  <c r="B136" i="42"/>
  <c r="A136" i="42"/>
  <c r="D135" i="42"/>
  <c r="C135" i="42"/>
  <c r="B135" i="42"/>
  <c r="A135" i="42"/>
  <c r="D134" i="42"/>
  <c r="C134" i="42"/>
  <c r="B134" i="42"/>
  <c r="A134" i="42"/>
  <c r="D133" i="42"/>
  <c r="C133" i="42"/>
  <c r="B133" i="42"/>
  <c r="A133" i="42"/>
  <c r="D132" i="42"/>
  <c r="C132" i="42"/>
  <c r="B132" i="42"/>
  <c r="A132" i="42"/>
  <c r="D131" i="42"/>
  <c r="C131" i="42"/>
  <c r="B131" i="42"/>
  <c r="A131" i="42"/>
  <c r="D130" i="42"/>
  <c r="C130" i="42"/>
  <c r="B130" i="42"/>
  <c r="A130" i="42"/>
  <c r="D129" i="42"/>
  <c r="C129" i="42"/>
  <c r="B129" i="42"/>
  <c r="A129" i="42"/>
  <c r="D128" i="42"/>
  <c r="C128" i="42"/>
  <c r="B128" i="42"/>
  <c r="A128" i="42"/>
  <c r="D127" i="42"/>
  <c r="C127" i="42"/>
  <c r="B127" i="42"/>
  <c r="A127" i="42"/>
  <c r="D126" i="42"/>
  <c r="C126" i="42"/>
  <c r="B126" i="42"/>
  <c r="A126" i="42"/>
  <c r="D125" i="42"/>
  <c r="C125" i="42"/>
  <c r="B125" i="42"/>
  <c r="A125" i="42"/>
  <c r="D124" i="42"/>
  <c r="C124" i="42"/>
  <c r="B124" i="42"/>
  <c r="A124" i="42"/>
  <c r="D123" i="42"/>
  <c r="C123" i="42"/>
  <c r="B123" i="42"/>
  <c r="A123" i="42"/>
  <c r="D122" i="42"/>
  <c r="C122" i="42"/>
  <c r="B122" i="42"/>
  <c r="A122" i="42"/>
  <c r="D121" i="42"/>
  <c r="C121" i="42"/>
  <c r="B121" i="42"/>
  <c r="A121" i="42"/>
  <c r="D120" i="42"/>
  <c r="C120" i="42"/>
  <c r="B120" i="42"/>
  <c r="A120" i="42"/>
  <c r="D119" i="42"/>
  <c r="C119" i="42"/>
  <c r="B119" i="42"/>
  <c r="A119" i="42"/>
  <c r="D118" i="42"/>
  <c r="C118" i="42"/>
  <c r="B118" i="42"/>
  <c r="A118" i="42"/>
  <c r="D117" i="42"/>
  <c r="C117" i="42"/>
  <c r="B117" i="42"/>
  <c r="A117" i="42"/>
  <c r="D116" i="42"/>
  <c r="C116" i="42"/>
  <c r="B116" i="42"/>
  <c r="A116" i="42"/>
  <c r="D115" i="42"/>
  <c r="C115" i="42"/>
  <c r="B115" i="42"/>
  <c r="A115" i="42"/>
  <c r="D114" i="42"/>
  <c r="C114" i="42"/>
  <c r="B114" i="42"/>
  <c r="A114" i="42"/>
  <c r="D113" i="42"/>
  <c r="C113" i="42"/>
  <c r="B113" i="42"/>
  <c r="A113" i="42"/>
  <c r="D112" i="42"/>
  <c r="C112" i="42"/>
  <c r="B112" i="42"/>
  <c r="A112" i="42"/>
  <c r="D111" i="42"/>
  <c r="C111" i="42"/>
  <c r="B111" i="42"/>
  <c r="A111" i="42"/>
  <c r="D110" i="42"/>
  <c r="C110" i="42"/>
  <c r="B110" i="42"/>
  <c r="A110" i="42"/>
  <c r="D109" i="42"/>
  <c r="C109" i="42"/>
  <c r="B109" i="42"/>
  <c r="A109" i="42"/>
  <c r="D108" i="42"/>
  <c r="C108" i="42"/>
  <c r="B108" i="42"/>
  <c r="A108" i="42"/>
  <c r="D107" i="42"/>
  <c r="C107" i="42"/>
  <c r="B107" i="42"/>
  <c r="A107" i="42"/>
  <c r="D106" i="42"/>
  <c r="C106" i="42"/>
  <c r="B106" i="42"/>
  <c r="A106" i="42"/>
  <c r="D105" i="42"/>
  <c r="C105" i="42"/>
  <c r="B105" i="42"/>
  <c r="A105" i="42"/>
  <c r="D104" i="42"/>
  <c r="C104" i="42"/>
  <c r="B104" i="42"/>
  <c r="A104" i="42"/>
  <c r="D103" i="42"/>
  <c r="C103" i="42"/>
  <c r="B103" i="42"/>
  <c r="A103" i="42"/>
  <c r="D102" i="42"/>
  <c r="C102" i="42"/>
  <c r="B102" i="42"/>
  <c r="A102" i="42"/>
  <c r="D101" i="42"/>
  <c r="C101" i="42"/>
  <c r="B101" i="42"/>
  <c r="A101" i="42"/>
  <c r="D100" i="42"/>
  <c r="C100" i="42"/>
  <c r="B100" i="42"/>
  <c r="A100" i="42"/>
  <c r="D99" i="42"/>
  <c r="C99" i="42"/>
  <c r="B99" i="42"/>
  <c r="A99" i="42"/>
  <c r="D98" i="42"/>
  <c r="C98" i="42"/>
  <c r="B98" i="42"/>
  <c r="A98" i="42"/>
  <c r="D97" i="42"/>
  <c r="C97" i="42"/>
  <c r="B97" i="42"/>
  <c r="A97" i="42"/>
  <c r="D96" i="42"/>
  <c r="C96" i="42"/>
  <c r="B96" i="42"/>
  <c r="A96" i="42"/>
  <c r="D95" i="42"/>
  <c r="C95" i="42"/>
  <c r="B95" i="42"/>
  <c r="A95" i="42"/>
  <c r="D94" i="42"/>
  <c r="C94" i="42"/>
  <c r="B94" i="42"/>
  <c r="A94" i="42"/>
  <c r="D93" i="42"/>
  <c r="C93" i="42"/>
  <c r="B93" i="42"/>
  <c r="A93" i="42"/>
  <c r="D92" i="42"/>
  <c r="C92" i="42"/>
  <c r="B92" i="42"/>
  <c r="A92" i="42"/>
  <c r="D91" i="42"/>
  <c r="C91" i="42"/>
  <c r="B91" i="42"/>
  <c r="A91" i="42"/>
  <c r="D90" i="42"/>
  <c r="C90" i="42"/>
  <c r="B90" i="42"/>
  <c r="A90" i="42"/>
  <c r="D89" i="42"/>
  <c r="C89" i="42"/>
  <c r="B89" i="42"/>
  <c r="A89" i="42"/>
  <c r="D88" i="42"/>
  <c r="C88" i="42"/>
  <c r="B88" i="42"/>
  <c r="A88" i="42"/>
  <c r="D87" i="42"/>
  <c r="C87" i="42"/>
  <c r="B87" i="42"/>
  <c r="A87" i="42"/>
  <c r="D86" i="42"/>
  <c r="C86" i="42"/>
  <c r="B86" i="42"/>
  <c r="A86" i="42"/>
  <c r="D85" i="42"/>
  <c r="C85" i="42"/>
  <c r="B85" i="42"/>
  <c r="A85" i="42"/>
  <c r="D84" i="42"/>
  <c r="C84" i="42"/>
  <c r="B84" i="42"/>
  <c r="A84" i="42"/>
  <c r="D83" i="42"/>
  <c r="C83" i="42"/>
  <c r="B83" i="42"/>
  <c r="A83" i="42"/>
  <c r="D82" i="42"/>
  <c r="C82" i="42"/>
  <c r="B82" i="42"/>
  <c r="A82" i="42"/>
  <c r="D81" i="42"/>
  <c r="C81" i="42"/>
  <c r="B81" i="42"/>
  <c r="A81" i="42"/>
  <c r="D80" i="42"/>
  <c r="C80" i="42"/>
  <c r="B80" i="42"/>
  <c r="A80" i="42"/>
  <c r="D79" i="42"/>
  <c r="C79" i="42"/>
  <c r="B79" i="42"/>
  <c r="A79" i="42"/>
  <c r="D78" i="42"/>
  <c r="C78" i="42"/>
  <c r="B78" i="42"/>
  <c r="A78" i="42"/>
  <c r="D77" i="42"/>
  <c r="C77" i="42"/>
  <c r="B77" i="42"/>
  <c r="A77" i="42"/>
  <c r="D76" i="42"/>
  <c r="C76" i="42"/>
  <c r="B76" i="42"/>
  <c r="A76" i="42"/>
  <c r="D75" i="42"/>
  <c r="C75" i="42"/>
  <c r="B75" i="42"/>
  <c r="A75" i="42"/>
  <c r="D74" i="42"/>
  <c r="C74" i="42"/>
  <c r="B74" i="42"/>
  <c r="A74" i="42"/>
  <c r="D73" i="42"/>
  <c r="C73" i="42"/>
  <c r="B73" i="42"/>
  <c r="A73" i="42"/>
  <c r="D72" i="42"/>
  <c r="C72" i="42"/>
  <c r="B72" i="42"/>
  <c r="A72" i="42"/>
  <c r="D71" i="42"/>
  <c r="C71" i="42"/>
  <c r="B71" i="42"/>
  <c r="A71" i="42"/>
  <c r="D70" i="42"/>
  <c r="C70" i="42"/>
  <c r="B70" i="42"/>
  <c r="A70" i="42"/>
  <c r="D69" i="42"/>
  <c r="C69" i="42"/>
  <c r="B69" i="42"/>
  <c r="A69" i="42"/>
  <c r="D68" i="42"/>
  <c r="C68" i="42"/>
  <c r="B68" i="42"/>
  <c r="A68" i="42"/>
  <c r="D67" i="42"/>
  <c r="C67" i="42"/>
  <c r="B67" i="42"/>
  <c r="A67" i="42"/>
  <c r="D66" i="42"/>
  <c r="C66" i="42"/>
  <c r="B66" i="42"/>
  <c r="A66" i="42"/>
  <c r="D65" i="42"/>
  <c r="C65" i="42"/>
  <c r="B65" i="42"/>
  <c r="A65" i="42"/>
  <c r="D64" i="42"/>
  <c r="C64" i="42"/>
  <c r="B64" i="42"/>
  <c r="A64" i="42"/>
  <c r="D63" i="42"/>
  <c r="C63" i="42"/>
  <c r="B63" i="42"/>
  <c r="A63" i="42"/>
  <c r="D62" i="42"/>
  <c r="C62" i="42"/>
  <c r="B62" i="42"/>
  <c r="A62" i="42"/>
  <c r="D61" i="42"/>
  <c r="C61" i="42"/>
  <c r="B61" i="42"/>
  <c r="A61" i="42"/>
  <c r="D60" i="42"/>
  <c r="C60" i="42"/>
  <c r="B60" i="42"/>
  <c r="A60" i="42"/>
  <c r="D59" i="42"/>
  <c r="C59" i="42"/>
  <c r="B59" i="42"/>
  <c r="A59" i="42"/>
  <c r="D58" i="42"/>
  <c r="C58" i="42"/>
  <c r="B58" i="42"/>
  <c r="A58" i="42"/>
  <c r="D57" i="42"/>
  <c r="C57" i="42"/>
  <c r="B57" i="42"/>
  <c r="A57" i="42"/>
  <c r="D56" i="42"/>
  <c r="C56" i="42"/>
  <c r="B56" i="42"/>
  <c r="A56" i="42"/>
  <c r="D55" i="42"/>
  <c r="C55" i="42"/>
  <c r="B55" i="42"/>
  <c r="A55" i="42"/>
  <c r="D54" i="42"/>
  <c r="C54" i="42"/>
  <c r="B54" i="42"/>
  <c r="A54" i="42"/>
  <c r="D53" i="42"/>
  <c r="C53" i="42"/>
  <c r="B53" i="42"/>
  <c r="A53" i="42"/>
  <c r="D52" i="42"/>
  <c r="C52" i="42"/>
  <c r="B52" i="42"/>
  <c r="A52" i="42"/>
  <c r="D51" i="42"/>
  <c r="C51" i="42"/>
  <c r="B51" i="42"/>
  <c r="A51" i="42"/>
  <c r="D50" i="42"/>
  <c r="C50" i="42"/>
  <c r="B50" i="42"/>
  <c r="A50" i="42"/>
  <c r="D49" i="42"/>
  <c r="C49" i="42"/>
  <c r="B49" i="42"/>
  <c r="A49" i="42"/>
  <c r="D48" i="42"/>
  <c r="C48" i="42"/>
  <c r="B48" i="42"/>
  <c r="A48" i="42"/>
  <c r="D47" i="42"/>
  <c r="C47" i="42"/>
  <c r="B47" i="42"/>
  <c r="A47" i="42"/>
  <c r="D46" i="42"/>
  <c r="C46" i="42"/>
  <c r="B46" i="42"/>
  <c r="A46" i="42"/>
  <c r="D45" i="42"/>
  <c r="C45" i="42"/>
  <c r="B45" i="42"/>
  <c r="A45" i="42"/>
  <c r="D44" i="42"/>
  <c r="C44" i="42"/>
  <c r="B44" i="42"/>
  <c r="A44" i="42"/>
  <c r="D43" i="42"/>
  <c r="C43" i="42"/>
  <c r="B43" i="42"/>
  <c r="A43" i="42"/>
  <c r="D42" i="42"/>
  <c r="C42" i="42"/>
  <c r="B42" i="42"/>
  <c r="A42" i="42"/>
  <c r="D41" i="42"/>
  <c r="C41" i="42"/>
  <c r="B41" i="42"/>
  <c r="A41" i="42"/>
  <c r="D40" i="42"/>
  <c r="C40" i="42"/>
  <c r="B40" i="42"/>
  <c r="A40" i="42"/>
  <c r="D39" i="42"/>
  <c r="C39" i="42"/>
  <c r="B39" i="42"/>
  <c r="A39" i="42"/>
  <c r="D38" i="42"/>
  <c r="C38" i="42"/>
  <c r="B38" i="42"/>
  <c r="A38" i="42"/>
  <c r="D37" i="42"/>
  <c r="C37" i="42"/>
  <c r="B37" i="42"/>
  <c r="A37" i="42"/>
  <c r="D36" i="42"/>
  <c r="C36" i="42"/>
  <c r="B36" i="42"/>
  <c r="A36" i="42"/>
  <c r="D35" i="42"/>
  <c r="C35" i="42"/>
  <c r="B35" i="42"/>
  <c r="A35" i="42"/>
  <c r="D34" i="42"/>
  <c r="C34" i="42"/>
  <c r="B34" i="42"/>
  <c r="A34" i="42"/>
  <c r="D33" i="42"/>
  <c r="C33" i="42"/>
  <c r="B33" i="42"/>
  <c r="A33" i="42"/>
  <c r="D32" i="42"/>
  <c r="C32" i="42"/>
  <c r="B32" i="42"/>
  <c r="A32" i="42"/>
  <c r="D31" i="42"/>
  <c r="C31" i="42"/>
  <c r="B31" i="42"/>
  <c r="A31" i="42"/>
  <c r="D30" i="42"/>
  <c r="C30" i="42"/>
  <c r="B30" i="42"/>
  <c r="A30" i="42"/>
  <c r="D29" i="42"/>
  <c r="C29" i="42"/>
  <c r="B29" i="42"/>
  <c r="A29" i="42"/>
  <c r="D28" i="42"/>
  <c r="C28" i="42"/>
  <c r="B28" i="42"/>
  <c r="A28" i="42"/>
  <c r="D27" i="42"/>
  <c r="C27" i="42"/>
  <c r="B27" i="42"/>
  <c r="A27" i="42"/>
  <c r="D26" i="42"/>
  <c r="C26" i="42"/>
  <c r="B26" i="42"/>
  <c r="A26" i="42"/>
  <c r="D25" i="42"/>
  <c r="C25" i="42"/>
  <c r="B25" i="42"/>
  <c r="A25" i="42"/>
  <c r="D24" i="42"/>
  <c r="C24" i="42"/>
  <c r="B24" i="42"/>
  <c r="A24" i="42"/>
  <c r="D23" i="42"/>
  <c r="C23" i="42"/>
  <c r="B23" i="42"/>
  <c r="A23" i="42"/>
  <c r="D22" i="42"/>
  <c r="C22" i="42"/>
  <c r="B22" i="42"/>
  <c r="A22" i="42"/>
  <c r="D21" i="42"/>
  <c r="C21" i="42"/>
  <c r="B21" i="42"/>
  <c r="A21" i="42"/>
  <c r="D20" i="42"/>
  <c r="C20" i="42"/>
  <c r="B20" i="42"/>
  <c r="A20" i="42"/>
  <c r="D19" i="42"/>
  <c r="C19" i="42"/>
  <c r="B19" i="42"/>
  <c r="A19" i="42"/>
  <c r="D18" i="42"/>
  <c r="C18" i="42"/>
  <c r="B18" i="42"/>
  <c r="A18" i="42"/>
  <c r="D17" i="42"/>
  <c r="C17" i="42"/>
  <c r="B17" i="42"/>
  <c r="A17" i="42"/>
  <c r="D16" i="42"/>
  <c r="C16" i="42"/>
  <c r="B16" i="42"/>
  <c r="A16" i="42"/>
  <c r="D15" i="42"/>
  <c r="C15" i="42"/>
  <c r="B15" i="42"/>
  <c r="A15" i="42"/>
  <c r="D14" i="42"/>
  <c r="C14" i="42"/>
  <c r="B14" i="42"/>
  <c r="A14" i="42"/>
  <c r="D13" i="42"/>
  <c r="C13" i="42"/>
  <c r="B13" i="42"/>
  <c r="A13" i="42"/>
  <c r="D12" i="42"/>
  <c r="C12" i="42"/>
  <c r="B12" i="42"/>
  <c r="A12" i="42"/>
  <c r="D11" i="42"/>
  <c r="C11" i="42"/>
  <c r="B11" i="42"/>
  <c r="A11" i="42"/>
  <c r="D10" i="42"/>
  <c r="C10" i="42"/>
  <c r="B10" i="42"/>
  <c r="A10" i="42"/>
  <c r="D9" i="42"/>
  <c r="C9" i="42"/>
  <c r="B9" i="42"/>
  <c r="A9" i="42"/>
  <c r="D8" i="42"/>
  <c r="C8" i="42"/>
  <c r="B8" i="42"/>
  <c r="A8" i="42"/>
  <c r="D7" i="42"/>
  <c r="C7" i="42"/>
  <c r="B7" i="42"/>
  <c r="A7" i="42"/>
  <c r="D6" i="42"/>
  <c r="C6" i="42"/>
  <c r="B6" i="42"/>
  <c r="A6" i="42"/>
  <c r="D5" i="42"/>
  <c r="C5" i="42"/>
  <c r="B5" i="42"/>
  <c r="A5" i="42"/>
  <c r="E1" i="42"/>
  <c r="D210" i="41"/>
  <c r="C210" i="41"/>
  <c r="B210" i="41"/>
  <c r="A210" i="41"/>
  <c r="D209" i="41"/>
  <c r="C209" i="41"/>
  <c r="B209" i="41"/>
  <c r="A209" i="41"/>
  <c r="D208" i="41"/>
  <c r="C208" i="41"/>
  <c r="B208" i="41"/>
  <c r="A208" i="41"/>
  <c r="D207" i="41"/>
  <c r="C207" i="41"/>
  <c r="B207" i="41"/>
  <c r="A207" i="41"/>
  <c r="D206" i="41"/>
  <c r="C206" i="41"/>
  <c r="B206" i="41"/>
  <c r="A206" i="41"/>
  <c r="D205" i="41"/>
  <c r="C205" i="41"/>
  <c r="B205" i="41"/>
  <c r="A205" i="41"/>
  <c r="D204" i="41"/>
  <c r="C204" i="41"/>
  <c r="B204" i="41"/>
  <c r="A204" i="41"/>
  <c r="D203" i="41"/>
  <c r="C203" i="41"/>
  <c r="B203" i="41"/>
  <c r="A203" i="41"/>
  <c r="D202" i="41"/>
  <c r="C202" i="41"/>
  <c r="B202" i="41"/>
  <c r="A202" i="41"/>
  <c r="D201" i="41"/>
  <c r="C201" i="41"/>
  <c r="B201" i="41"/>
  <c r="A201" i="41"/>
  <c r="D200" i="41"/>
  <c r="C200" i="41"/>
  <c r="B200" i="41"/>
  <c r="A200" i="41"/>
  <c r="D199" i="41"/>
  <c r="C199" i="41"/>
  <c r="B199" i="41"/>
  <c r="A199" i="41"/>
  <c r="D198" i="41"/>
  <c r="C198" i="41"/>
  <c r="B198" i="41"/>
  <c r="A198" i="41"/>
  <c r="D197" i="41"/>
  <c r="C197" i="41"/>
  <c r="B197" i="41"/>
  <c r="A197" i="41"/>
  <c r="D196" i="41"/>
  <c r="C196" i="41"/>
  <c r="B196" i="41"/>
  <c r="A196" i="41"/>
  <c r="D195" i="41"/>
  <c r="C195" i="41"/>
  <c r="B195" i="41"/>
  <c r="A195" i="41"/>
  <c r="D194" i="41"/>
  <c r="C194" i="41"/>
  <c r="B194" i="41"/>
  <c r="A194" i="41"/>
  <c r="D193" i="41"/>
  <c r="C193" i="41"/>
  <c r="B193" i="41"/>
  <c r="A193" i="41"/>
  <c r="D192" i="41"/>
  <c r="C192" i="41"/>
  <c r="B192" i="41"/>
  <c r="A192" i="41"/>
  <c r="D191" i="41"/>
  <c r="C191" i="41"/>
  <c r="B191" i="41"/>
  <c r="A191" i="41"/>
  <c r="D190" i="41"/>
  <c r="C190" i="41"/>
  <c r="B190" i="41"/>
  <c r="A190" i="41"/>
  <c r="D189" i="41"/>
  <c r="C189" i="41"/>
  <c r="B189" i="41"/>
  <c r="A189" i="41"/>
  <c r="D188" i="41"/>
  <c r="C188" i="41"/>
  <c r="B188" i="41"/>
  <c r="A188" i="41"/>
  <c r="D187" i="41"/>
  <c r="C187" i="41"/>
  <c r="B187" i="41"/>
  <c r="A187" i="41"/>
  <c r="D186" i="41"/>
  <c r="C186" i="41"/>
  <c r="B186" i="41"/>
  <c r="A186" i="41"/>
  <c r="D185" i="41"/>
  <c r="C185" i="41"/>
  <c r="B185" i="41"/>
  <c r="A185" i="41"/>
  <c r="D184" i="41"/>
  <c r="C184" i="41"/>
  <c r="B184" i="41"/>
  <c r="A184" i="41"/>
  <c r="D183" i="41"/>
  <c r="C183" i="41"/>
  <c r="B183" i="41"/>
  <c r="A183" i="41"/>
  <c r="D182" i="41"/>
  <c r="C182" i="41"/>
  <c r="B182" i="41"/>
  <c r="A182" i="41"/>
  <c r="D181" i="41"/>
  <c r="C181" i="41"/>
  <c r="B181" i="41"/>
  <c r="A181" i="41"/>
  <c r="D180" i="41"/>
  <c r="C180" i="41"/>
  <c r="B180" i="41"/>
  <c r="A180" i="41"/>
  <c r="D179" i="41"/>
  <c r="C179" i="41"/>
  <c r="B179" i="41"/>
  <c r="A179" i="41"/>
  <c r="D178" i="41"/>
  <c r="C178" i="41"/>
  <c r="B178" i="41"/>
  <c r="A178" i="41"/>
  <c r="D177" i="41"/>
  <c r="C177" i="41"/>
  <c r="B177" i="41"/>
  <c r="A177" i="41"/>
  <c r="D176" i="41"/>
  <c r="C176" i="41"/>
  <c r="B176" i="41"/>
  <c r="A176" i="41"/>
  <c r="D175" i="41"/>
  <c r="C175" i="41"/>
  <c r="B175" i="41"/>
  <c r="A175" i="41"/>
  <c r="D174" i="41"/>
  <c r="C174" i="41"/>
  <c r="B174" i="41"/>
  <c r="A174" i="41"/>
  <c r="D173" i="41"/>
  <c r="C173" i="41"/>
  <c r="B173" i="41"/>
  <c r="A173" i="41"/>
  <c r="D172" i="41"/>
  <c r="C172" i="41"/>
  <c r="B172" i="41"/>
  <c r="A172" i="41"/>
  <c r="D171" i="41"/>
  <c r="C171" i="41"/>
  <c r="B171" i="41"/>
  <c r="A171" i="41"/>
  <c r="D170" i="41"/>
  <c r="C170" i="41"/>
  <c r="B170" i="41"/>
  <c r="A170" i="41"/>
  <c r="D169" i="41"/>
  <c r="C169" i="41"/>
  <c r="B169" i="41"/>
  <c r="A169" i="41"/>
  <c r="D168" i="41"/>
  <c r="C168" i="41"/>
  <c r="B168" i="41"/>
  <c r="A168" i="41"/>
  <c r="D167" i="41"/>
  <c r="C167" i="41"/>
  <c r="B167" i="41"/>
  <c r="A167" i="41"/>
  <c r="D166" i="41"/>
  <c r="C166" i="41"/>
  <c r="B166" i="41"/>
  <c r="A166" i="41"/>
  <c r="D165" i="41"/>
  <c r="C165" i="41"/>
  <c r="B165" i="41"/>
  <c r="A165" i="41"/>
  <c r="D164" i="41"/>
  <c r="C164" i="41"/>
  <c r="B164" i="41"/>
  <c r="A164" i="41"/>
  <c r="D163" i="41"/>
  <c r="C163" i="41"/>
  <c r="B163" i="41"/>
  <c r="A163" i="41"/>
  <c r="D162" i="41"/>
  <c r="C162" i="41"/>
  <c r="B162" i="41"/>
  <c r="A162" i="41"/>
  <c r="D161" i="41"/>
  <c r="C161" i="41"/>
  <c r="B161" i="41"/>
  <c r="A161" i="41"/>
  <c r="D160" i="41"/>
  <c r="C160" i="41"/>
  <c r="B160" i="41"/>
  <c r="A160" i="41"/>
  <c r="D159" i="41"/>
  <c r="C159" i="41"/>
  <c r="B159" i="41"/>
  <c r="A159" i="41"/>
  <c r="D158" i="41"/>
  <c r="C158" i="41"/>
  <c r="B158" i="41"/>
  <c r="A158" i="41"/>
  <c r="D157" i="41"/>
  <c r="C157" i="41"/>
  <c r="B157" i="41"/>
  <c r="A157" i="41"/>
  <c r="D156" i="41"/>
  <c r="C156" i="41"/>
  <c r="B156" i="41"/>
  <c r="A156" i="41"/>
  <c r="D155" i="41"/>
  <c r="C155" i="41"/>
  <c r="B155" i="41"/>
  <c r="A155" i="41"/>
  <c r="D154" i="41"/>
  <c r="C154" i="41"/>
  <c r="B154" i="41"/>
  <c r="A154" i="41"/>
  <c r="D153" i="41"/>
  <c r="C153" i="41"/>
  <c r="B153" i="41"/>
  <c r="A153" i="41"/>
  <c r="D152" i="41"/>
  <c r="C152" i="41"/>
  <c r="B152" i="41"/>
  <c r="A152" i="41"/>
  <c r="D151" i="41"/>
  <c r="C151" i="41"/>
  <c r="B151" i="41"/>
  <c r="A151" i="41"/>
  <c r="D150" i="41"/>
  <c r="C150" i="41"/>
  <c r="B150" i="41"/>
  <c r="A150" i="41"/>
  <c r="D149" i="41"/>
  <c r="C149" i="41"/>
  <c r="B149" i="41"/>
  <c r="A149" i="41"/>
  <c r="D148" i="41"/>
  <c r="C148" i="41"/>
  <c r="B148" i="41"/>
  <c r="A148" i="41"/>
  <c r="D147" i="41"/>
  <c r="C147" i="41"/>
  <c r="B147" i="41"/>
  <c r="A147" i="41"/>
  <c r="D146" i="41"/>
  <c r="C146" i="41"/>
  <c r="B146" i="41"/>
  <c r="A146" i="41"/>
  <c r="D145" i="41"/>
  <c r="C145" i="41"/>
  <c r="B145" i="41"/>
  <c r="A145" i="41"/>
  <c r="D144" i="41"/>
  <c r="C144" i="41"/>
  <c r="B144" i="41"/>
  <c r="A144" i="41"/>
  <c r="D143" i="41"/>
  <c r="C143" i="41"/>
  <c r="B143" i="41"/>
  <c r="A143" i="41"/>
  <c r="D142" i="41"/>
  <c r="C142" i="41"/>
  <c r="B142" i="41"/>
  <c r="A142" i="41"/>
  <c r="D141" i="41"/>
  <c r="C141" i="41"/>
  <c r="B141" i="41"/>
  <c r="A141" i="41"/>
  <c r="D140" i="41"/>
  <c r="C140" i="41"/>
  <c r="B140" i="41"/>
  <c r="A140" i="41"/>
  <c r="D139" i="41"/>
  <c r="C139" i="41"/>
  <c r="B139" i="41"/>
  <c r="A139" i="41"/>
  <c r="D138" i="41"/>
  <c r="C138" i="41"/>
  <c r="B138" i="41"/>
  <c r="A138" i="41"/>
  <c r="D137" i="41"/>
  <c r="C137" i="41"/>
  <c r="B137" i="41"/>
  <c r="A137" i="41"/>
  <c r="D136" i="41"/>
  <c r="C136" i="41"/>
  <c r="B136" i="41"/>
  <c r="A136" i="41"/>
  <c r="D135" i="41"/>
  <c r="C135" i="41"/>
  <c r="B135" i="41"/>
  <c r="A135" i="41"/>
  <c r="D134" i="41"/>
  <c r="C134" i="41"/>
  <c r="B134" i="41"/>
  <c r="A134" i="41"/>
  <c r="D133" i="41"/>
  <c r="C133" i="41"/>
  <c r="B133" i="41"/>
  <c r="A133" i="41"/>
  <c r="D132" i="41"/>
  <c r="C132" i="41"/>
  <c r="B132" i="41"/>
  <c r="A132" i="41"/>
  <c r="D131" i="41"/>
  <c r="C131" i="41"/>
  <c r="B131" i="41"/>
  <c r="A131" i="41"/>
  <c r="D130" i="41"/>
  <c r="C130" i="41"/>
  <c r="B130" i="41"/>
  <c r="A130" i="41"/>
  <c r="D129" i="41"/>
  <c r="C129" i="41"/>
  <c r="B129" i="41"/>
  <c r="A129" i="41"/>
  <c r="D128" i="41"/>
  <c r="C128" i="41"/>
  <c r="B128" i="41"/>
  <c r="A128" i="41"/>
  <c r="D127" i="41"/>
  <c r="C127" i="41"/>
  <c r="B127" i="41"/>
  <c r="A127" i="41"/>
  <c r="D126" i="41"/>
  <c r="C126" i="41"/>
  <c r="B126" i="41"/>
  <c r="A126" i="41"/>
  <c r="D125" i="41"/>
  <c r="C125" i="41"/>
  <c r="B125" i="41"/>
  <c r="A125" i="41"/>
  <c r="D124" i="41"/>
  <c r="C124" i="41"/>
  <c r="B124" i="41"/>
  <c r="A124" i="41"/>
  <c r="D123" i="41"/>
  <c r="C123" i="41"/>
  <c r="B123" i="41"/>
  <c r="A123" i="41"/>
  <c r="D122" i="41"/>
  <c r="C122" i="41"/>
  <c r="B122" i="41"/>
  <c r="A122" i="41"/>
  <c r="D121" i="41"/>
  <c r="C121" i="41"/>
  <c r="B121" i="41"/>
  <c r="A121" i="41"/>
  <c r="D120" i="41"/>
  <c r="C120" i="41"/>
  <c r="B120" i="41"/>
  <c r="A120" i="41"/>
  <c r="D119" i="41"/>
  <c r="C119" i="41"/>
  <c r="B119" i="41"/>
  <c r="A119" i="41"/>
  <c r="D118" i="41"/>
  <c r="C118" i="41"/>
  <c r="B118" i="41"/>
  <c r="A118" i="41"/>
  <c r="D117" i="41"/>
  <c r="C117" i="41"/>
  <c r="B117" i="41"/>
  <c r="A117" i="41"/>
  <c r="D116" i="41"/>
  <c r="C116" i="41"/>
  <c r="B116" i="41"/>
  <c r="A116" i="41"/>
  <c r="D115" i="41"/>
  <c r="C115" i="41"/>
  <c r="B115" i="41"/>
  <c r="A115" i="41"/>
  <c r="D114" i="41"/>
  <c r="C114" i="41"/>
  <c r="B114" i="41"/>
  <c r="A114" i="41"/>
  <c r="D113" i="41"/>
  <c r="C113" i="41"/>
  <c r="B113" i="41"/>
  <c r="A113" i="41"/>
  <c r="D112" i="41"/>
  <c r="C112" i="41"/>
  <c r="B112" i="41"/>
  <c r="A112" i="41"/>
  <c r="D111" i="41"/>
  <c r="C111" i="41"/>
  <c r="B111" i="41"/>
  <c r="A111" i="41"/>
  <c r="D110" i="41"/>
  <c r="C110" i="41"/>
  <c r="B110" i="41"/>
  <c r="A110" i="41"/>
  <c r="D109" i="41"/>
  <c r="C109" i="41"/>
  <c r="B109" i="41"/>
  <c r="A109" i="41"/>
  <c r="D108" i="41"/>
  <c r="C108" i="41"/>
  <c r="B108" i="41"/>
  <c r="A108" i="41"/>
  <c r="D107" i="41"/>
  <c r="C107" i="41"/>
  <c r="B107" i="41"/>
  <c r="A107" i="41"/>
  <c r="D106" i="41"/>
  <c r="C106" i="41"/>
  <c r="B106" i="41"/>
  <c r="A106" i="41"/>
  <c r="D105" i="41"/>
  <c r="C105" i="41"/>
  <c r="B105" i="41"/>
  <c r="A105" i="41"/>
  <c r="D104" i="41"/>
  <c r="C104" i="41"/>
  <c r="B104" i="41"/>
  <c r="A104" i="41"/>
  <c r="D103" i="41"/>
  <c r="C103" i="41"/>
  <c r="B103" i="41"/>
  <c r="A103" i="41"/>
  <c r="D102" i="41"/>
  <c r="C102" i="41"/>
  <c r="B102" i="41"/>
  <c r="A102" i="41"/>
  <c r="D101" i="41"/>
  <c r="C101" i="41"/>
  <c r="B101" i="41"/>
  <c r="A101" i="41"/>
  <c r="D100" i="41"/>
  <c r="C100" i="41"/>
  <c r="B100" i="41"/>
  <c r="A100" i="41"/>
  <c r="D99" i="41"/>
  <c r="C99" i="41"/>
  <c r="B99" i="41"/>
  <c r="A99" i="41"/>
  <c r="D98" i="41"/>
  <c r="C98" i="41"/>
  <c r="B98" i="41"/>
  <c r="A98" i="41"/>
  <c r="D97" i="41"/>
  <c r="C97" i="41"/>
  <c r="B97" i="41"/>
  <c r="A97" i="41"/>
  <c r="D96" i="41"/>
  <c r="C96" i="41"/>
  <c r="B96" i="41"/>
  <c r="A96" i="41"/>
  <c r="D95" i="41"/>
  <c r="C95" i="41"/>
  <c r="B95" i="41"/>
  <c r="A95" i="41"/>
  <c r="D94" i="41"/>
  <c r="C94" i="41"/>
  <c r="B94" i="41"/>
  <c r="A94" i="41"/>
  <c r="D93" i="41"/>
  <c r="C93" i="41"/>
  <c r="B93" i="41"/>
  <c r="A93" i="41"/>
  <c r="D92" i="41"/>
  <c r="C92" i="41"/>
  <c r="B92" i="41"/>
  <c r="A92" i="41"/>
  <c r="D91" i="41"/>
  <c r="C91" i="41"/>
  <c r="B91" i="41"/>
  <c r="A91" i="41"/>
  <c r="D90" i="41"/>
  <c r="C90" i="41"/>
  <c r="B90" i="41"/>
  <c r="A90" i="41"/>
  <c r="D89" i="41"/>
  <c r="C89" i="41"/>
  <c r="B89" i="41"/>
  <c r="A89" i="41"/>
  <c r="D88" i="41"/>
  <c r="C88" i="41"/>
  <c r="B88" i="41"/>
  <c r="A88" i="41"/>
  <c r="D87" i="41"/>
  <c r="C87" i="41"/>
  <c r="B87" i="41"/>
  <c r="A87" i="41"/>
  <c r="D86" i="41"/>
  <c r="C86" i="41"/>
  <c r="B86" i="41"/>
  <c r="A86" i="41"/>
  <c r="D85" i="41"/>
  <c r="C85" i="41"/>
  <c r="B85" i="41"/>
  <c r="A85" i="41"/>
  <c r="D84" i="41"/>
  <c r="C84" i="41"/>
  <c r="B84" i="41"/>
  <c r="A84" i="41"/>
  <c r="D83" i="41"/>
  <c r="C83" i="41"/>
  <c r="B83" i="41"/>
  <c r="A83" i="41"/>
  <c r="D82" i="41"/>
  <c r="C82" i="41"/>
  <c r="B82" i="41"/>
  <c r="A82" i="41"/>
  <c r="D81" i="41"/>
  <c r="C81" i="41"/>
  <c r="B81" i="41"/>
  <c r="A81" i="41"/>
  <c r="D80" i="41"/>
  <c r="C80" i="41"/>
  <c r="B80" i="41"/>
  <c r="A80" i="41"/>
  <c r="D79" i="41"/>
  <c r="C79" i="41"/>
  <c r="B79" i="41"/>
  <c r="A79" i="41"/>
  <c r="D78" i="41"/>
  <c r="C78" i="41"/>
  <c r="B78" i="41"/>
  <c r="A78" i="41"/>
  <c r="D77" i="41"/>
  <c r="C77" i="41"/>
  <c r="B77" i="41"/>
  <c r="A77" i="41"/>
  <c r="D76" i="41"/>
  <c r="C76" i="41"/>
  <c r="B76" i="41"/>
  <c r="A76" i="41"/>
  <c r="D75" i="41"/>
  <c r="C75" i="41"/>
  <c r="B75" i="41"/>
  <c r="A75" i="41"/>
  <c r="D74" i="41"/>
  <c r="C74" i="41"/>
  <c r="B74" i="41"/>
  <c r="A74" i="41"/>
  <c r="D73" i="41"/>
  <c r="C73" i="41"/>
  <c r="B73" i="41"/>
  <c r="A73" i="41"/>
  <c r="D72" i="41"/>
  <c r="C72" i="41"/>
  <c r="B72" i="41"/>
  <c r="A72" i="41"/>
  <c r="D71" i="41"/>
  <c r="C71" i="41"/>
  <c r="B71" i="41"/>
  <c r="A71" i="41"/>
  <c r="D70" i="41"/>
  <c r="C70" i="41"/>
  <c r="B70" i="41"/>
  <c r="A70" i="41"/>
  <c r="D69" i="41"/>
  <c r="C69" i="41"/>
  <c r="B69" i="41"/>
  <c r="A69" i="41"/>
  <c r="D68" i="41"/>
  <c r="C68" i="41"/>
  <c r="B68" i="41"/>
  <c r="A68" i="41"/>
  <c r="D67" i="41"/>
  <c r="C67" i="41"/>
  <c r="B67" i="41"/>
  <c r="A67" i="41"/>
  <c r="D66" i="41"/>
  <c r="C66" i="41"/>
  <c r="B66" i="41"/>
  <c r="A66" i="41"/>
  <c r="D65" i="41"/>
  <c r="C65" i="41"/>
  <c r="B65" i="41"/>
  <c r="A65" i="41"/>
  <c r="D64" i="41"/>
  <c r="C64" i="41"/>
  <c r="B64" i="41"/>
  <c r="A64" i="41"/>
  <c r="D63" i="41"/>
  <c r="C63" i="41"/>
  <c r="B63" i="41"/>
  <c r="A63" i="41"/>
  <c r="D62" i="41"/>
  <c r="C62" i="41"/>
  <c r="B62" i="41"/>
  <c r="A62" i="41"/>
  <c r="D61" i="41"/>
  <c r="C61" i="41"/>
  <c r="B61" i="41"/>
  <c r="A61" i="41"/>
  <c r="D60" i="41"/>
  <c r="C60" i="41"/>
  <c r="B60" i="41"/>
  <c r="A60" i="41"/>
  <c r="D59" i="41"/>
  <c r="C59" i="41"/>
  <c r="B59" i="41"/>
  <c r="A59" i="41"/>
  <c r="D58" i="41"/>
  <c r="C58" i="41"/>
  <c r="B58" i="41"/>
  <c r="A58" i="41"/>
  <c r="D57" i="41"/>
  <c r="C57" i="41"/>
  <c r="B57" i="41"/>
  <c r="A57" i="41"/>
  <c r="D56" i="41"/>
  <c r="C56" i="41"/>
  <c r="B56" i="41"/>
  <c r="A56" i="41"/>
  <c r="D55" i="41"/>
  <c r="C55" i="41"/>
  <c r="B55" i="41"/>
  <c r="A55" i="41"/>
  <c r="D54" i="41"/>
  <c r="C54" i="41"/>
  <c r="B54" i="41"/>
  <c r="A54" i="41"/>
  <c r="D53" i="41"/>
  <c r="C53" i="41"/>
  <c r="B53" i="41"/>
  <c r="A53" i="41"/>
  <c r="D52" i="41"/>
  <c r="C52" i="41"/>
  <c r="B52" i="41"/>
  <c r="A52" i="41"/>
  <c r="D51" i="41"/>
  <c r="C51" i="41"/>
  <c r="B51" i="41"/>
  <c r="A51" i="41"/>
  <c r="D50" i="41"/>
  <c r="C50" i="41"/>
  <c r="B50" i="41"/>
  <c r="A50" i="41"/>
  <c r="D49" i="41"/>
  <c r="C49" i="41"/>
  <c r="B49" i="41"/>
  <c r="A49" i="41"/>
  <c r="D48" i="41"/>
  <c r="C48" i="41"/>
  <c r="B48" i="41"/>
  <c r="A48" i="41"/>
  <c r="D47" i="41"/>
  <c r="C47" i="41"/>
  <c r="B47" i="41"/>
  <c r="A47" i="41"/>
  <c r="D46" i="41"/>
  <c r="C46" i="41"/>
  <c r="B46" i="41"/>
  <c r="A46" i="41"/>
  <c r="D45" i="41"/>
  <c r="C45" i="41"/>
  <c r="B45" i="41"/>
  <c r="A45" i="41"/>
  <c r="D44" i="41"/>
  <c r="C44" i="41"/>
  <c r="B44" i="41"/>
  <c r="A44" i="41"/>
  <c r="D43" i="41"/>
  <c r="C43" i="41"/>
  <c r="B43" i="41"/>
  <c r="A43" i="41"/>
  <c r="D42" i="41"/>
  <c r="C42" i="41"/>
  <c r="B42" i="41"/>
  <c r="A42" i="41"/>
  <c r="D41" i="41"/>
  <c r="C41" i="41"/>
  <c r="B41" i="41"/>
  <c r="A41" i="41"/>
  <c r="D40" i="41"/>
  <c r="C40" i="41"/>
  <c r="B40" i="41"/>
  <c r="A40" i="41"/>
  <c r="D39" i="41"/>
  <c r="C39" i="41"/>
  <c r="B39" i="41"/>
  <c r="A39" i="41"/>
  <c r="D38" i="41"/>
  <c r="C38" i="41"/>
  <c r="B38" i="41"/>
  <c r="A38" i="41"/>
  <c r="D37" i="41"/>
  <c r="C37" i="41"/>
  <c r="B37" i="41"/>
  <c r="A37" i="41"/>
  <c r="D36" i="41"/>
  <c r="C36" i="41"/>
  <c r="B36" i="41"/>
  <c r="A36" i="41"/>
  <c r="D35" i="41"/>
  <c r="C35" i="41"/>
  <c r="B35" i="41"/>
  <c r="A35" i="41"/>
  <c r="D34" i="41"/>
  <c r="C34" i="41"/>
  <c r="B34" i="41"/>
  <c r="A34" i="41"/>
  <c r="D33" i="41"/>
  <c r="C33" i="41"/>
  <c r="B33" i="41"/>
  <c r="A33" i="41"/>
  <c r="D32" i="41"/>
  <c r="C32" i="41"/>
  <c r="B32" i="41"/>
  <c r="A32" i="41"/>
  <c r="D31" i="41"/>
  <c r="C31" i="41"/>
  <c r="B31" i="41"/>
  <c r="A31" i="41"/>
  <c r="D30" i="41"/>
  <c r="C30" i="41"/>
  <c r="B30" i="41"/>
  <c r="A30" i="41"/>
  <c r="D29" i="41"/>
  <c r="C29" i="41"/>
  <c r="B29" i="41"/>
  <c r="A29" i="41"/>
  <c r="D28" i="41"/>
  <c r="C28" i="41"/>
  <c r="B28" i="41"/>
  <c r="A28" i="41"/>
  <c r="D27" i="41"/>
  <c r="C27" i="41"/>
  <c r="B27" i="41"/>
  <c r="A27" i="41"/>
  <c r="D26" i="41"/>
  <c r="C26" i="41"/>
  <c r="B26" i="41"/>
  <c r="A26" i="41"/>
  <c r="D25" i="41"/>
  <c r="C25" i="41"/>
  <c r="B25" i="41"/>
  <c r="A25" i="41"/>
  <c r="D24" i="41"/>
  <c r="C24" i="41"/>
  <c r="B24" i="41"/>
  <c r="A24" i="41"/>
  <c r="D23" i="41"/>
  <c r="C23" i="41"/>
  <c r="B23" i="41"/>
  <c r="A23" i="41"/>
  <c r="D22" i="41"/>
  <c r="C22" i="41"/>
  <c r="B22" i="41"/>
  <c r="A22" i="41"/>
  <c r="D21" i="41"/>
  <c r="C21" i="41"/>
  <c r="B21" i="41"/>
  <c r="A21" i="41"/>
  <c r="D20" i="41"/>
  <c r="C20" i="41"/>
  <c r="B20" i="41"/>
  <c r="A20" i="41"/>
  <c r="D19" i="41"/>
  <c r="C19" i="41"/>
  <c r="B19" i="41"/>
  <c r="A19" i="41"/>
  <c r="D18" i="41"/>
  <c r="C18" i="41"/>
  <c r="B18" i="41"/>
  <c r="A18" i="41"/>
  <c r="D17" i="41"/>
  <c r="C17" i="41"/>
  <c r="B17" i="41"/>
  <c r="A17" i="41"/>
  <c r="D16" i="41"/>
  <c r="C16" i="41"/>
  <c r="B16" i="41"/>
  <c r="A16" i="41"/>
  <c r="D15" i="41"/>
  <c r="C15" i="41"/>
  <c r="B15" i="41"/>
  <c r="A15" i="41"/>
  <c r="D14" i="41"/>
  <c r="C14" i="41"/>
  <c r="B14" i="41"/>
  <c r="A14" i="41"/>
  <c r="D13" i="41"/>
  <c r="C13" i="41"/>
  <c r="B13" i="41"/>
  <c r="A13" i="41"/>
  <c r="D12" i="41"/>
  <c r="C12" i="41"/>
  <c r="B12" i="41"/>
  <c r="A12" i="41"/>
  <c r="D11" i="41"/>
  <c r="C11" i="41"/>
  <c r="B11" i="41"/>
  <c r="A11" i="41"/>
  <c r="D10" i="41"/>
  <c r="C10" i="41"/>
  <c r="B10" i="41"/>
  <c r="A10" i="41"/>
  <c r="D9" i="41"/>
  <c r="C9" i="41"/>
  <c r="B9" i="41"/>
  <c r="A9" i="41"/>
  <c r="D8" i="41"/>
  <c r="C8" i="41"/>
  <c r="B8" i="41"/>
  <c r="A8" i="41"/>
  <c r="D7" i="41"/>
  <c r="C7" i="41"/>
  <c r="B7" i="41"/>
  <c r="A7" i="41"/>
  <c r="D6" i="41"/>
  <c r="C6" i="41"/>
  <c r="B6" i="41"/>
  <c r="A6" i="41"/>
  <c r="D5" i="41"/>
  <c r="C5" i="41"/>
  <c r="B5" i="41"/>
  <c r="A5" i="41"/>
  <c r="E1" i="41"/>
  <c r="D210" i="40"/>
  <c r="C210" i="40"/>
  <c r="B210" i="40"/>
  <c r="A210" i="40"/>
  <c r="D209" i="40"/>
  <c r="C209" i="40"/>
  <c r="B209" i="40"/>
  <c r="A209" i="40"/>
  <c r="D208" i="40"/>
  <c r="C208" i="40"/>
  <c r="B208" i="40"/>
  <c r="A208" i="40"/>
  <c r="D207" i="40"/>
  <c r="C207" i="40"/>
  <c r="B207" i="40"/>
  <c r="A207" i="40"/>
  <c r="D206" i="40"/>
  <c r="C206" i="40"/>
  <c r="B206" i="40"/>
  <c r="A206" i="40"/>
  <c r="D205" i="40"/>
  <c r="C205" i="40"/>
  <c r="B205" i="40"/>
  <c r="A205" i="40"/>
  <c r="D204" i="40"/>
  <c r="C204" i="40"/>
  <c r="B204" i="40"/>
  <c r="A204" i="40"/>
  <c r="D203" i="40"/>
  <c r="C203" i="40"/>
  <c r="B203" i="40"/>
  <c r="A203" i="40"/>
  <c r="D202" i="40"/>
  <c r="C202" i="40"/>
  <c r="B202" i="40"/>
  <c r="A202" i="40"/>
  <c r="D201" i="40"/>
  <c r="C201" i="40"/>
  <c r="B201" i="40"/>
  <c r="A201" i="40"/>
  <c r="D200" i="40"/>
  <c r="C200" i="40"/>
  <c r="B200" i="40"/>
  <c r="A200" i="40"/>
  <c r="D199" i="40"/>
  <c r="C199" i="40"/>
  <c r="B199" i="40"/>
  <c r="A199" i="40"/>
  <c r="D198" i="40"/>
  <c r="C198" i="40"/>
  <c r="B198" i="40"/>
  <c r="A198" i="40"/>
  <c r="D197" i="40"/>
  <c r="C197" i="40"/>
  <c r="B197" i="40"/>
  <c r="A197" i="40"/>
  <c r="D196" i="40"/>
  <c r="C196" i="40"/>
  <c r="B196" i="40"/>
  <c r="A196" i="40"/>
  <c r="D195" i="40"/>
  <c r="C195" i="40"/>
  <c r="B195" i="40"/>
  <c r="A195" i="40"/>
  <c r="D194" i="40"/>
  <c r="C194" i="40"/>
  <c r="B194" i="40"/>
  <c r="A194" i="40"/>
  <c r="D193" i="40"/>
  <c r="C193" i="40"/>
  <c r="B193" i="40"/>
  <c r="A193" i="40"/>
  <c r="D192" i="40"/>
  <c r="C192" i="40"/>
  <c r="B192" i="40"/>
  <c r="A192" i="40"/>
  <c r="D191" i="40"/>
  <c r="C191" i="40"/>
  <c r="B191" i="40"/>
  <c r="A191" i="40"/>
  <c r="D190" i="40"/>
  <c r="C190" i="40"/>
  <c r="B190" i="40"/>
  <c r="A190" i="40"/>
  <c r="D189" i="40"/>
  <c r="C189" i="40"/>
  <c r="B189" i="40"/>
  <c r="A189" i="40"/>
  <c r="D188" i="40"/>
  <c r="C188" i="40"/>
  <c r="B188" i="40"/>
  <c r="A188" i="40"/>
  <c r="D187" i="40"/>
  <c r="C187" i="40"/>
  <c r="B187" i="40"/>
  <c r="A187" i="40"/>
  <c r="D186" i="40"/>
  <c r="C186" i="40"/>
  <c r="B186" i="40"/>
  <c r="A186" i="40"/>
  <c r="D185" i="40"/>
  <c r="C185" i="40"/>
  <c r="B185" i="40"/>
  <c r="A185" i="40"/>
  <c r="D184" i="40"/>
  <c r="C184" i="40"/>
  <c r="B184" i="40"/>
  <c r="A184" i="40"/>
  <c r="D183" i="40"/>
  <c r="C183" i="40"/>
  <c r="B183" i="40"/>
  <c r="A183" i="40"/>
  <c r="D182" i="40"/>
  <c r="C182" i="40"/>
  <c r="B182" i="40"/>
  <c r="A182" i="40"/>
  <c r="D181" i="40"/>
  <c r="C181" i="40"/>
  <c r="B181" i="40"/>
  <c r="A181" i="40"/>
  <c r="D180" i="40"/>
  <c r="C180" i="40"/>
  <c r="B180" i="40"/>
  <c r="A180" i="40"/>
  <c r="D179" i="40"/>
  <c r="C179" i="40"/>
  <c r="B179" i="40"/>
  <c r="A179" i="40"/>
  <c r="D178" i="40"/>
  <c r="C178" i="40"/>
  <c r="B178" i="40"/>
  <c r="A178" i="40"/>
  <c r="D177" i="40"/>
  <c r="C177" i="40"/>
  <c r="B177" i="40"/>
  <c r="A177" i="40"/>
  <c r="D176" i="40"/>
  <c r="C176" i="40"/>
  <c r="B176" i="40"/>
  <c r="A176" i="40"/>
  <c r="D175" i="40"/>
  <c r="C175" i="40"/>
  <c r="B175" i="40"/>
  <c r="A175" i="40"/>
  <c r="D174" i="40"/>
  <c r="C174" i="40"/>
  <c r="B174" i="40"/>
  <c r="A174" i="40"/>
  <c r="D173" i="40"/>
  <c r="C173" i="40"/>
  <c r="B173" i="40"/>
  <c r="A173" i="40"/>
  <c r="D172" i="40"/>
  <c r="C172" i="40"/>
  <c r="B172" i="40"/>
  <c r="A172" i="40"/>
  <c r="D171" i="40"/>
  <c r="C171" i="40"/>
  <c r="B171" i="40"/>
  <c r="A171" i="40"/>
  <c r="D170" i="40"/>
  <c r="C170" i="40"/>
  <c r="B170" i="40"/>
  <c r="A170" i="40"/>
  <c r="D169" i="40"/>
  <c r="C169" i="40"/>
  <c r="B169" i="40"/>
  <c r="A169" i="40"/>
  <c r="D168" i="40"/>
  <c r="C168" i="40"/>
  <c r="B168" i="40"/>
  <c r="A168" i="40"/>
  <c r="D167" i="40"/>
  <c r="C167" i="40"/>
  <c r="B167" i="40"/>
  <c r="A167" i="40"/>
  <c r="D166" i="40"/>
  <c r="C166" i="40"/>
  <c r="B166" i="40"/>
  <c r="A166" i="40"/>
  <c r="D165" i="40"/>
  <c r="C165" i="40"/>
  <c r="B165" i="40"/>
  <c r="A165" i="40"/>
  <c r="D164" i="40"/>
  <c r="C164" i="40"/>
  <c r="B164" i="40"/>
  <c r="A164" i="40"/>
  <c r="D163" i="40"/>
  <c r="C163" i="40"/>
  <c r="B163" i="40"/>
  <c r="A163" i="40"/>
  <c r="D162" i="40"/>
  <c r="C162" i="40"/>
  <c r="B162" i="40"/>
  <c r="A162" i="40"/>
  <c r="D161" i="40"/>
  <c r="C161" i="40"/>
  <c r="B161" i="40"/>
  <c r="A161" i="40"/>
  <c r="D160" i="40"/>
  <c r="C160" i="40"/>
  <c r="B160" i="40"/>
  <c r="A160" i="40"/>
  <c r="D159" i="40"/>
  <c r="C159" i="40"/>
  <c r="B159" i="40"/>
  <c r="A159" i="40"/>
  <c r="D158" i="40"/>
  <c r="C158" i="40"/>
  <c r="B158" i="40"/>
  <c r="A158" i="40"/>
  <c r="D157" i="40"/>
  <c r="C157" i="40"/>
  <c r="B157" i="40"/>
  <c r="A157" i="40"/>
  <c r="D156" i="40"/>
  <c r="C156" i="40"/>
  <c r="B156" i="40"/>
  <c r="A156" i="40"/>
  <c r="D155" i="40"/>
  <c r="C155" i="40"/>
  <c r="B155" i="40"/>
  <c r="A155" i="40"/>
  <c r="D154" i="40"/>
  <c r="C154" i="40"/>
  <c r="B154" i="40"/>
  <c r="A154" i="40"/>
  <c r="D153" i="40"/>
  <c r="C153" i="40"/>
  <c r="B153" i="40"/>
  <c r="A153" i="40"/>
  <c r="D152" i="40"/>
  <c r="C152" i="40"/>
  <c r="B152" i="40"/>
  <c r="A152" i="40"/>
  <c r="D151" i="40"/>
  <c r="C151" i="40"/>
  <c r="B151" i="40"/>
  <c r="A151" i="40"/>
  <c r="D150" i="40"/>
  <c r="C150" i="40"/>
  <c r="B150" i="40"/>
  <c r="A150" i="40"/>
  <c r="D149" i="40"/>
  <c r="C149" i="40"/>
  <c r="B149" i="40"/>
  <c r="A149" i="40"/>
  <c r="D148" i="40"/>
  <c r="C148" i="40"/>
  <c r="B148" i="40"/>
  <c r="A148" i="40"/>
  <c r="D147" i="40"/>
  <c r="C147" i="40"/>
  <c r="B147" i="40"/>
  <c r="A147" i="40"/>
  <c r="D146" i="40"/>
  <c r="C146" i="40"/>
  <c r="B146" i="40"/>
  <c r="A146" i="40"/>
  <c r="D145" i="40"/>
  <c r="C145" i="40"/>
  <c r="B145" i="40"/>
  <c r="A145" i="40"/>
  <c r="D144" i="40"/>
  <c r="C144" i="40"/>
  <c r="B144" i="40"/>
  <c r="A144" i="40"/>
  <c r="D143" i="40"/>
  <c r="C143" i="40"/>
  <c r="B143" i="40"/>
  <c r="A143" i="40"/>
  <c r="D142" i="40"/>
  <c r="C142" i="40"/>
  <c r="B142" i="40"/>
  <c r="A142" i="40"/>
  <c r="D141" i="40"/>
  <c r="C141" i="40"/>
  <c r="B141" i="40"/>
  <c r="A141" i="40"/>
  <c r="D140" i="40"/>
  <c r="C140" i="40"/>
  <c r="B140" i="40"/>
  <c r="A140" i="40"/>
  <c r="D139" i="40"/>
  <c r="C139" i="40"/>
  <c r="B139" i="40"/>
  <c r="A139" i="40"/>
  <c r="D138" i="40"/>
  <c r="C138" i="40"/>
  <c r="B138" i="40"/>
  <c r="A138" i="40"/>
  <c r="D137" i="40"/>
  <c r="C137" i="40"/>
  <c r="B137" i="40"/>
  <c r="A137" i="40"/>
  <c r="D136" i="40"/>
  <c r="C136" i="40"/>
  <c r="B136" i="40"/>
  <c r="A136" i="40"/>
  <c r="D135" i="40"/>
  <c r="C135" i="40"/>
  <c r="B135" i="40"/>
  <c r="A135" i="40"/>
  <c r="D134" i="40"/>
  <c r="C134" i="40"/>
  <c r="B134" i="40"/>
  <c r="A134" i="40"/>
  <c r="D133" i="40"/>
  <c r="C133" i="40"/>
  <c r="B133" i="40"/>
  <c r="A133" i="40"/>
  <c r="D132" i="40"/>
  <c r="C132" i="40"/>
  <c r="B132" i="40"/>
  <c r="A132" i="40"/>
  <c r="D131" i="40"/>
  <c r="C131" i="40"/>
  <c r="B131" i="40"/>
  <c r="A131" i="40"/>
  <c r="D130" i="40"/>
  <c r="C130" i="40"/>
  <c r="B130" i="40"/>
  <c r="A130" i="40"/>
  <c r="D129" i="40"/>
  <c r="C129" i="40"/>
  <c r="B129" i="40"/>
  <c r="A129" i="40"/>
  <c r="D128" i="40"/>
  <c r="C128" i="40"/>
  <c r="B128" i="40"/>
  <c r="A128" i="40"/>
  <c r="D127" i="40"/>
  <c r="C127" i="40"/>
  <c r="B127" i="40"/>
  <c r="A127" i="40"/>
  <c r="D126" i="40"/>
  <c r="C126" i="40"/>
  <c r="B126" i="40"/>
  <c r="A126" i="40"/>
  <c r="D125" i="40"/>
  <c r="C125" i="40"/>
  <c r="B125" i="40"/>
  <c r="A125" i="40"/>
  <c r="D124" i="40"/>
  <c r="C124" i="40"/>
  <c r="B124" i="40"/>
  <c r="A124" i="40"/>
  <c r="D123" i="40"/>
  <c r="C123" i="40"/>
  <c r="B123" i="40"/>
  <c r="A123" i="40"/>
  <c r="D122" i="40"/>
  <c r="C122" i="40"/>
  <c r="B122" i="40"/>
  <c r="A122" i="40"/>
  <c r="D121" i="40"/>
  <c r="C121" i="40"/>
  <c r="B121" i="40"/>
  <c r="A121" i="40"/>
  <c r="D120" i="40"/>
  <c r="C120" i="40"/>
  <c r="B120" i="40"/>
  <c r="A120" i="40"/>
  <c r="D119" i="40"/>
  <c r="C119" i="40"/>
  <c r="B119" i="40"/>
  <c r="A119" i="40"/>
  <c r="D118" i="40"/>
  <c r="C118" i="40"/>
  <c r="B118" i="40"/>
  <c r="A118" i="40"/>
  <c r="D117" i="40"/>
  <c r="C117" i="40"/>
  <c r="B117" i="40"/>
  <c r="A117" i="40"/>
  <c r="D116" i="40"/>
  <c r="C116" i="40"/>
  <c r="B116" i="40"/>
  <c r="A116" i="40"/>
  <c r="D115" i="40"/>
  <c r="C115" i="40"/>
  <c r="B115" i="40"/>
  <c r="A115" i="40"/>
  <c r="D114" i="40"/>
  <c r="C114" i="40"/>
  <c r="B114" i="40"/>
  <c r="A114" i="40"/>
  <c r="D113" i="40"/>
  <c r="C113" i="40"/>
  <c r="B113" i="40"/>
  <c r="A113" i="40"/>
  <c r="D112" i="40"/>
  <c r="C112" i="40"/>
  <c r="B112" i="40"/>
  <c r="A112" i="40"/>
  <c r="D111" i="40"/>
  <c r="C111" i="40"/>
  <c r="B111" i="40"/>
  <c r="A111" i="40"/>
  <c r="D110" i="40"/>
  <c r="C110" i="40"/>
  <c r="B110" i="40"/>
  <c r="A110" i="40"/>
  <c r="D109" i="40"/>
  <c r="C109" i="40"/>
  <c r="B109" i="40"/>
  <c r="A109" i="40"/>
  <c r="D108" i="40"/>
  <c r="C108" i="40"/>
  <c r="B108" i="40"/>
  <c r="A108" i="40"/>
  <c r="D107" i="40"/>
  <c r="C107" i="40"/>
  <c r="B107" i="40"/>
  <c r="A107" i="40"/>
  <c r="D106" i="40"/>
  <c r="C106" i="40"/>
  <c r="B106" i="40"/>
  <c r="A106" i="40"/>
  <c r="D105" i="40"/>
  <c r="C105" i="40"/>
  <c r="B105" i="40"/>
  <c r="A105" i="40"/>
  <c r="D104" i="40"/>
  <c r="C104" i="40"/>
  <c r="B104" i="40"/>
  <c r="A104" i="40"/>
  <c r="D103" i="40"/>
  <c r="C103" i="40"/>
  <c r="B103" i="40"/>
  <c r="A103" i="40"/>
  <c r="D102" i="40"/>
  <c r="C102" i="40"/>
  <c r="B102" i="40"/>
  <c r="A102" i="40"/>
  <c r="D101" i="40"/>
  <c r="C101" i="40"/>
  <c r="B101" i="40"/>
  <c r="A101" i="40"/>
  <c r="D100" i="40"/>
  <c r="C100" i="40"/>
  <c r="B100" i="40"/>
  <c r="A100" i="40"/>
  <c r="D99" i="40"/>
  <c r="C99" i="40"/>
  <c r="B99" i="40"/>
  <c r="A99" i="40"/>
  <c r="D98" i="40"/>
  <c r="C98" i="40"/>
  <c r="B98" i="40"/>
  <c r="A98" i="40"/>
  <c r="D97" i="40"/>
  <c r="C97" i="40"/>
  <c r="B97" i="40"/>
  <c r="A97" i="40"/>
  <c r="D96" i="40"/>
  <c r="C96" i="40"/>
  <c r="B96" i="40"/>
  <c r="A96" i="40"/>
  <c r="D95" i="40"/>
  <c r="C95" i="40"/>
  <c r="B95" i="40"/>
  <c r="A95" i="40"/>
  <c r="D94" i="40"/>
  <c r="C94" i="40"/>
  <c r="B94" i="40"/>
  <c r="A94" i="40"/>
  <c r="D93" i="40"/>
  <c r="C93" i="40"/>
  <c r="B93" i="40"/>
  <c r="A93" i="40"/>
  <c r="D92" i="40"/>
  <c r="C92" i="40"/>
  <c r="B92" i="40"/>
  <c r="A92" i="40"/>
  <c r="D91" i="40"/>
  <c r="C91" i="40"/>
  <c r="B91" i="40"/>
  <c r="A91" i="40"/>
  <c r="D90" i="40"/>
  <c r="C90" i="40"/>
  <c r="B90" i="40"/>
  <c r="A90" i="40"/>
  <c r="D89" i="40"/>
  <c r="C89" i="40"/>
  <c r="B89" i="40"/>
  <c r="A89" i="40"/>
  <c r="D88" i="40"/>
  <c r="C88" i="40"/>
  <c r="B88" i="40"/>
  <c r="A88" i="40"/>
  <c r="D87" i="40"/>
  <c r="C87" i="40"/>
  <c r="B87" i="40"/>
  <c r="A87" i="40"/>
  <c r="D86" i="40"/>
  <c r="C86" i="40"/>
  <c r="B86" i="40"/>
  <c r="A86" i="40"/>
  <c r="D85" i="40"/>
  <c r="C85" i="40"/>
  <c r="B85" i="40"/>
  <c r="A85" i="40"/>
  <c r="D84" i="40"/>
  <c r="C84" i="40"/>
  <c r="B84" i="40"/>
  <c r="A84" i="40"/>
  <c r="D83" i="40"/>
  <c r="C83" i="40"/>
  <c r="B83" i="40"/>
  <c r="A83" i="40"/>
  <c r="D82" i="40"/>
  <c r="C82" i="40"/>
  <c r="B82" i="40"/>
  <c r="A82" i="40"/>
  <c r="D81" i="40"/>
  <c r="C81" i="40"/>
  <c r="B81" i="40"/>
  <c r="A81" i="40"/>
  <c r="D80" i="40"/>
  <c r="C80" i="40"/>
  <c r="B80" i="40"/>
  <c r="A80" i="40"/>
  <c r="D79" i="40"/>
  <c r="C79" i="40"/>
  <c r="B79" i="40"/>
  <c r="A79" i="40"/>
  <c r="D78" i="40"/>
  <c r="C78" i="40"/>
  <c r="B78" i="40"/>
  <c r="A78" i="40"/>
  <c r="D77" i="40"/>
  <c r="C77" i="40"/>
  <c r="B77" i="40"/>
  <c r="A77" i="40"/>
  <c r="D76" i="40"/>
  <c r="C76" i="40"/>
  <c r="B76" i="40"/>
  <c r="A76" i="40"/>
  <c r="D75" i="40"/>
  <c r="C75" i="40"/>
  <c r="B75" i="40"/>
  <c r="A75" i="40"/>
  <c r="D74" i="40"/>
  <c r="C74" i="40"/>
  <c r="B74" i="40"/>
  <c r="A74" i="40"/>
  <c r="D73" i="40"/>
  <c r="C73" i="40"/>
  <c r="B73" i="40"/>
  <c r="A73" i="40"/>
  <c r="D72" i="40"/>
  <c r="C72" i="40"/>
  <c r="B72" i="40"/>
  <c r="A72" i="40"/>
  <c r="D71" i="40"/>
  <c r="C71" i="40"/>
  <c r="B71" i="40"/>
  <c r="A71" i="40"/>
  <c r="D70" i="40"/>
  <c r="C70" i="40"/>
  <c r="B70" i="40"/>
  <c r="A70" i="40"/>
  <c r="D69" i="40"/>
  <c r="C69" i="40"/>
  <c r="B69" i="40"/>
  <c r="A69" i="40"/>
  <c r="D68" i="40"/>
  <c r="C68" i="40"/>
  <c r="B68" i="40"/>
  <c r="A68" i="40"/>
  <c r="D67" i="40"/>
  <c r="C67" i="40"/>
  <c r="B67" i="40"/>
  <c r="A67" i="40"/>
  <c r="D66" i="40"/>
  <c r="C66" i="40"/>
  <c r="B66" i="40"/>
  <c r="A66" i="40"/>
  <c r="D65" i="40"/>
  <c r="C65" i="40"/>
  <c r="B65" i="40"/>
  <c r="A65" i="40"/>
  <c r="D64" i="40"/>
  <c r="C64" i="40"/>
  <c r="B64" i="40"/>
  <c r="A64" i="40"/>
  <c r="D63" i="40"/>
  <c r="C63" i="40"/>
  <c r="B63" i="40"/>
  <c r="A63" i="40"/>
  <c r="D62" i="40"/>
  <c r="C62" i="40"/>
  <c r="B62" i="40"/>
  <c r="A62" i="40"/>
  <c r="D61" i="40"/>
  <c r="C61" i="40"/>
  <c r="B61" i="40"/>
  <c r="A61" i="40"/>
  <c r="D60" i="40"/>
  <c r="C60" i="40"/>
  <c r="B60" i="40"/>
  <c r="A60" i="40"/>
  <c r="D59" i="40"/>
  <c r="C59" i="40"/>
  <c r="B59" i="40"/>
  <c r="A59" i="40"/>
  <c r="D58" i="40"/>
  <c r="C58" i="40"/>
  <c r="B58" i="40"/>
  <c r="A58" i="40"/>
  <c r="D57" i="40"/>
  <c r="C57" i="40"/>
  <c r="B57" i="40"/>
  <c r="A57" i="40"/>
  <c r="D56" i="40"/>
  <c r="C56" i="40"/>
  <c r="B56" i="40"/>
  <c r="A56" i="40"/>
  <c r="D55" i="40"/>
  <c r="C55" i="40"/>
  <c r="B55" i="40"/>
  <c r="A55" i="40"/>
  <c r="D54" i="40"/>
  <c r="C54" i="40"/>
  <c r="B54" i="40"/>
  <c r="A54" i="40"/>
  <c r="D53" i="40"/>
  <c r="C53" i="40"/>
  <c r="B53" i="40"/>
  <c r="A53" i="40"/>
  <c r="D52" i="40"/>
  <c r="C52" i="40"/>
  <c r="B52" i="40"/>
  <c r="A52" i="40"/>
  <c r="D51" i="40"/>
  <c r="C51" i="40"/>
  <c r="B51" i="40"/>
  <c r="A51" i="40"/>
  <c r="D50" i="40"/>
  <c r="C50" i="40"/>
  <c r="B50" i="40"/>
  <c r="A50" i="40"/>
  <c r="D49" i="40"/>
  <c r="C49" i="40"/>
  <c r="B49" i="40"/>
  <c r="A49" i="40"/>
  <c r="D48" i="40"/>
  <c r="C48" i="40"/>
  <c r="B48" i="40"/>
  <c r="A48" i="40"/>
  <c r="D47" i="40"/>
  <c r="C47" i="40"/>
  <c r="B47" i="40"/>
  <c r="A47" i="40"/>
  <c r="D46" i="40"/>
  <c r="C46" i="40"/>
  <c r="B46" i="40"/>
  <c r="A46" i="40"/>
  <c r="D45" i="40"/>
  <c r="C45" i="40"/>
  <c r="B45" i="40"/>
  <c r="A45" i="40"/>
  <c r="D44" i="40"/>
  <c r="C44" i="40"/>
  <c r="B44" i="40"/>
  <c r="A44" i="40"/>
  <c r="D43" i="40"/>
  <c r="C43" i="40"/>
  <c r="B43" i="40"/>
  <c r="A43" i="40"/>
  <c r="D42" i="40"/>
  <c r="C42" i="40"/>
  <c r="B42" i="40"/>
  <c r="A42" i="40"/>
  <c r="D41" i="40"/>
  <c r="C41" i="40"/>
  <c r="B41" i="40"/>
  <c r="A41" i="40"/>
  <c r="D40" i="40"/>
  <c r="C40" i="40"/>
  <c r="B40" i="40"/>
  <c r="A40" i="40"/>
  <c r="D39" i="40"/>
  <c r="C39" i="40"/>
  <c r="B39" i="40"/>
  <c r="A39" i="40"/>
  <c r="D38" i="40"/>
  <c r="C38" i="40"/>
  <c r="B38" i="40"/>
  <c r="A38" i="40"/>
  <c r="D37" i="40"/>
  <c r="C37" i="40"/>
  <c r="B37" i="40"/>
  <c r="A37" i="40"/>
  <c r="D36" i="40"/>
  <c r="C36" i="40"/>
  <c r="B36" i="40"/>
  <c r="A36" i="40"/>
  <c r="D35" i="40"/>
  <c r="C35" i="40"/>
  <c r="B35" i="40"/>
  <c r="A35" i="40"/>
  <c r="D34" i="40"/>
  <c r="C34" i="40"/>
  <c r="B34" i="40"/>
  <c r="A34" i="40"/>
  <c r="D33" i="40"/>
  <c r="C33" i="40"/>
  <c r="B33" i="40"/>
  <c r="A33" i="40"/>
  <c r="D32" i="40"/>
  <c r="C32" i="40"/>
  <c r="B32" i="40"/>
  <c r="A32" i="40"/>
  <c r="D31" i="40"/>
  <c r="C31" i="40"/>
  <c r="B31" i="40"/>
  <c r="A31" i="40"/>
  <c r="D30" i="40"/>
  <c r="C30" i="40"/>
  <c r="B30" i="40"/>
  <c r="A30" i="40"/>
  <c r="D29" i="40"/>
  <c r="C29" i="40"/>
  <c r="B29" i="40"/>
  <c r="A29" i="40"/>
  <c r="D28" i="40"/>
  <c r="C28" i="40"/>
  <c r="B28" i="40"/>
  <c r="A28" i="40"/>
  <c r="D27" i="40"/>
  <c r="C27" i="40"/>
  <c r="B27" i="40"/>
  <c r="A27" i="40"/>
  <c r="D26" i="40"/>
  <c r="C26" i="40"/>
  <c r="B26" i="40"/>
  <c r="A26" i="40"/>
  <c r="D25" i="40"/>
  <c r="C25" i="40"/>
  <c r="B25" i="40"/>
  <c r="A25" i="40"/>
  <c r="D24" i="40"/>
  <c r="C24" i="40"/>
  <c r="B24" i="40"/>
  <c r="A24" i="40"/>
  <c r="D23" i="40"/>
  <c r="C23" i="40"/>
  <c r="B23" i="40"/>
  <c r="A23" i="40"/>
  <c r="D22" i="40"/>
  <c r="C22" i="40"/>
  <c r="B22" i="40"/>
  <c r="A22" i="40"/>
  <c r="D21" i="40"/>
  <c r="C21" i="40"/>
  <c r="B21" i="40"/>
  <c r="A21" i="40"/>
  <c r="D20" i="40"/>
  <c r="C20" i="40"/>
  <c r="B20" i="40"/>
  <c r="A20" i="40"/>
  <c r="D19" i="40"/>
  <c r="C19" i="40"/>
  <c r="B19" i="40"/>
  <c r="A19" i="40"/>
  <c r="D18" i="40"/>
  <c r="C18" i="40"/>
  <c r="B18" i="40"/>
  <c r="A18" i="40"/>
  <c r="D17" i="40"/>
  <c r="C17" i="40"/>
  <c r="B17" i="40"/>
  <c r="A17" i="40"/>
  <c r="D16" i="40"/>
  <c r="C16" i="40"/>
  <c r="B16" i="40"/>
  <c r="A16" i="40"/>
  <c r="D15" i="40"/>
  <c r="C15" i="40"/>
  <c r="B15" i="40"/>
  <c r="A15" i="40"/>
  <c r="D14" i="40"/>
  <c r="C14" i="40"/>
  <c r="B14" i="40"/>
  <c r="A14" i="40"/>
  <c r="D13" i="40"/>
  <c r="C13" i="40"/>
  <c r="B13" i="40"/>
  <c r="A13" i="40"/>
  <c r="D12" i="40"/>
  <c r="C12" i="40"/>
  <c r="B12" i="40"/>
  <c r="A12" i="40"/>
  <c r="D11" i="40"/>
  <c r="C11" i="40"/>
  <c r="B11" i="40"/>
  <c r="A11" i="40"/>
  <c r="D10" i="40"/>
  <c r="C10" i="40"/>
  <c r="B10" i="40"/>
  <c r="A10" i="40"/>
  <c r="D9" i="40"/>
  <c r="C9" i="40"/>
  <c r="B9" i="40"/>
  <c r="A9" i="40"/>
  <c r="D8" i="40"/>
  <c r="C8" i="40"/>
  <c r="B8" i="40"/>
  <c r="A8" i="40"/>
  <c r="D7" i="40"/>
  <c r="C7" i="40"/>
  <c r="B7" i="40"/>
  <c r="A7" i="40"/>
  <c r="D6" i="40"/>
  <c r="C6" i="40"/>
  <c r="B6" i="40"/>
  <c r="A6" i="40"/>
  <c r="AE5" i="40"/>
  <c r="AD5" i="40"/>
  <c r="AC5" i="40"/>
  <c r="D5" i="40"/>
  <c r="C5" i="40"/>
  <c r="B5" i="40"/>
  <c r="A5" i="40"/>
  <c r="E1" i="40"/>
  <c r="D210" i="36"/>
  <c r="C210" i="36"/>
  <c r="B210" i="36"/>
  <c r="A210" i="36"/>
  <c r="D209" i="36"/>
  <c r="C209" i="36"/>
  <c r="B209" i="36"/>
  <c r="A209" i="36"/>
  <c r="D208" i="36"/>
  <c r="C208" i="36"/>
  <c r="B208" i="36"/>
  <c r="A208" i="36"/>
  <c r="D207" i="36"/>
  <c r="C207" i="36"/>
  <c r="B207" i="36"/>
  <c r="A207" i="36"/>
  <c r="D206" i="36"/>
  <c r="C206" i="36"/>
  <c r="B206" i="36"/>
  <c r="A206" i="36"/>
  <c r="D205" i="36"/>
  <c r="C205" i="36"/>
  <c r="B205" i="36"/>
  <c r="A205" i="36"/>
  <c r="D204" i="36"/>
  <c r="C204" i="36"/>
  <c r="B204" i="36"/>
  <c r="A204" i="36"/>
  <c r="D203" i="36"/>
  <c r="C203" i="36"/>
  <c r="B203" i="36"/>
  <c r="A203" i="36"/>
  <c r="D202" i="36"/>
  <c r="C202" i="36"/>
  <c r="B202" i="36"/>
  <c r="A202" i="36"/>
  <c r="D201" i="36"/>
  <c r="C201" i="36"/>
  <c r="B201" i="36"/>
  <c r="A201" i="36"/>
  <c r="D200" i="36"/>
  <c r="C200" i="36"/>
  <c r="B200" i="36"/>
  <c r="A200" i="36"/>
  <c r="D199" i="36"/>
  <c r="C199" i="36"/>
  <c r="B199" i="36"/>
  <c r="A199" i="36"/>
  <c r="D198" i="36"/>
  <c r="C198" i="36"/>
  <c r="B198" i="36"/>
  <c r="A198" i="36"/>
  <c r="D197" i="36"/>
  <c r="C197" i="36"/>
  <c r="B197" i="36"/>
  <c r="A197" i="36"/>
  <c r="D196" i="36"/>
  <c r="C196" i="36"/>
  <c r="B196" i="36"/>
  <c r="A196" i="36"/>
  <c r="D195" i="36"/>
  <c r="C195" i="36"/>
  <c r="B195" i="36"/>
  <c r="A195" i="36"/>
  <c r="D194" i="36"/>
  <c r="C194" i="36"/>
  <c r="B194" i="36"/>
  <c r="A194" i="36"/>
  <c r="D193" i="36"/>
  <c r="C193" i="36"/>
  <c r="B193" i="36"/>
  <c r="A193" i="36"/>
  <c r="D192" i="36"/>
  <c r="C192" i="36"/>
  <c r="B192" i="36"/>
  <c r="A192" i="36"/>
  <c r="D191" i="36"/>
  <c r="C191" i="36"/>
  <c r="B191" i="36"/>
  <c r="A191" i="36"/>
  <c r="D190" i="36"/>
  <c r="C190" i="36"/>
  <c r="B190" i="36"/>
  <c r="A190" i="36"/>
  <c r="D189" i="36"/>
  <c r="C189" i="36"/>
  <c r="B189" i="36"/>
  <c r="A189" i="36"/>
  <c r="D188" i="36"/>
  <c r="C188" i="36"/>
  <c r="B188" i="36"/>
  <c r="A188" i="36"/>
  <c r="D187" i="36"/>
  <c r="C187" i="36"/>
  <c r="B187" i="36"/>
  <c r="A187" i="36"/>
  <c r="D186" i="36"/>
  <c r="C186" i="36"/>
  <c r="B186" i="36"/>
  <c r="A186" i="36"/>
  <c r="D185" i="36"/>
  <c r="C185" i="36"/>
  <c r="B185" i="36"/>
  <c r="A185" i="36"/>
  <c r="D184" i="36"/>
  <c r="C184" i="36"/>
  <c r="B184" i="36"/>
  <c r="A184" i="36"/>
  <c r="D183" i="36"/>
  <c r="C183" i="36"/>
  <c r="B183" i="36"/>
  <c r="A183" i="36"/>
  <c r="D182" i="36"/>
  <c r="C182" i="36"/>
  <c r="B182" i="36"/>
  <c r="A182" i="36"/>
  <c r="D181" i="36"/>
  <c r="C181" i="36"/>
  <c r="B181" i="36"/>
  <c r="A181" i="36"/>
  <c r="D180" i="36"/>
  <c r="C180" i="36"/>
  <c r="B180" i="36"/>
  <c r="A180" i="36"/>
  <c r="D179" i="36"/>
  <c r="C179" i="36"/>
  <c r="B179" i="36"/>
  <c r="A179" i="36"/>
  <c r="D178" i="36"/>
  <c r="C178" i="36"/>
  <c r="B178" i="36"/>
  <c r="A178" i="36"/>
  <c r="D177" i="36"/>
  <c r="C177" i="36"/>
  <c r="B177" i="36"/>
  <c r="A177" i="36"/>
  <c r="D176" i="36"/>
  <c r="C176" i="36"/>
  <c r="B176" i="36"/>
  <c r="A176" i="36"/>
  <c r="D175" i="36"/>
  <c r="C175" i="36"/>
  <c r="B175" i="36"/>
  <c r="A175" i="36"/>
  <c r="D174" i="36"/>
  <c r="C174" i="36"/>
  <c r="B174" i="36"/>
  <c r="A174" i="36"/>
  <c r="D173" i="36"/>
  <c r="C173" i="36"/>
  <c r="B173" i="36"/>
  <c r="A173" i="36"/>
  <c r="D172" i="36"/>
  <c r="C172" i="36"/>
  <c r="B172" i="36"/>
  <c r="A172" i="36"/>
  <c r="D171" i="36"/>
  <c r="C171" i="36"/>
  <c r="B171" i="36"/>
  <c r="A171" i="36"/>
  <c r="D170" i="36"/>
  <c r="C170" i="36"/>
  <c r="B170" i="36"/>
  <c r="A170" i="36"/>
  <c r="D169" i="36"/>
  <c r="C169" i="36"/>
  <c r="B169" i="36"/>
  <c r="A169" i="36"/>
  <c r="D168" i="36"/>
  <c r="C168" i="36"/>
  <c r="B168" i="36"/>
  <c r="A168" i="36"/>
  <c r="D167" i="36"/>
  <c r="C167" i="36"/>
  <c r="B167" i="36"/>
  <c r="A167" i="36"/>
  <c r="D166" i="36"/>
  <c r="C166" i="36"/>
  <c r="B166" i="36"/>
  <c r="A166" i="36"/>
  <c r="D165" i="36"/>
  <c r="C165" i="36"/>
  <c r="B165" i="36"/>
  <c r="A165" i="36"/>
  <c r="D164" i="36"/>
  <c r="C164" i="36"/>
  <c r="B164" i="36"/>
  <c r="A164" i="36"/>
  <c r="D163" i="36"/>
  <c r="C163" i="36"/>
  <c r="B163" i="36"/>
  <c r="A163" i="36"/>
  <c r="D162" i="36"/>
  <c r="C162" i="36"/>
  <c r="B162" i="36"/>
  <c r="A162" i="36"/>
  <c r="D161" i="36"/>
  <c r="C161" i="36"/>
  <c r="B161" i="36"/>
  <c r="A161" i="36"/>
  <c r="D160" i="36"/>
  <c r="C160" i="36"/>
  <c r="B160" i="36"/>
  <c r="A160" i="36"/>
  <c r="D159" i="36"/>
  <c r="C159" i="36"/>
  <c r="B159" i="36"/>
  <c r="A159" i="36"/>
  <c r="D158" i="36"/>
  <c r="C158" i="36"/>
  <c r="B158" i="36"/>
  <c r="A158" i="36"/>
  <c r="D157" i="36"/>
  <c r="C157" i="36"/>
  <c r="B157" i="36"/>
  <c r="A157" i="36"/>
  <c r="D156" i="36"/>
  <c r="C156" i="36"/>
  <c r="B156" i="36"/>
  <c r="A156" i="36"/>
  <c r="D155" i="36"/>
  <c r="C155" i="36"/>
  <c r="B155" i="36"/>
  <c r="A155" i="36"/>
  <c r="D154" i="36"/>
  <c r="C154" i="36"/>
  <c r="B154" i="36"/>
  <c r="A154" i="36"/>
  <c r="D153" i="36"/>
  <c r="C153" i="36"/>
  <c r="B153" i="36"/>
  <c r="A153" i="36"/>
  <c r="D152" i="36"/>
  <c r="C152" i="36"/>
  <c r="B152" i="36"/>
  <c r="A152" i="36"/>
  <c r="D151" i="36"/>
  <c r="C151" i="36"/>
  <c r="B151" i="36"/>
  <c r="A151" i="36"/>
  <c r="D150" i="36"/>
  <c r="C150" i="36"/>
  <c r="B150" i="36"/>
  <c r="A150" i="36"/>
  <c r="D149" i="36"/>
  <c r="C149" i="36"/>
  <c r="B149" i="36"/>
  <c r="A149" i="36"/>
  <c r="D148" i="36"/>
  <c r="C148" i="36"/>
  <c r="B148" i="36"/>
  <c r="A148" i="36"/>
  <c r="D147" i="36"/>
  <c r="C147" i="36"/>
  <c r="B147" i="36"/>
  <c r="A147" i="36"/>
  <c r="D146" i="36"/>
  <c r="C146" i="36"/>
  <c r="B146" i="36"/>
  <c r="A146" i="36"/>
  <c r="D145" i="36"/>
  <c r="C145" i="36"/>
  <c r="B145" i="36"/>
  <c r="A145" i="36"/>
  <c r="D144" i="36"/>
  <c r="C144" i="36"/>
  <c r="B144" i="36"/>
  <c r="A144" i="36"/>
  <c r="D143" i="36"/>
  <c r="C143" i="36"/>
  <c r="B143" i="36"/>
  <c r="A143" i="36"/>
  <c r="D142" i="36"/>
  <c r="C142" i="36"/>
  <c r="B142" i="36"/>
  <c r="A142" i="36"/>
  <c r="D141" i="36"/>
  <c r="C141" i="36"/>
  <c r="B141" i="36"/>
  <c r="A141" i="36"/>
  <c r="D140" i="36"/>
  <c r="C140" i="36"/>
  <c r="B140" i="36"/>
  <c r="A140" i="36"/>
  <c r="D139" i="36"/>
  <c r="C139" i="36"/>
  <c r="B139" i="36"/>
  <c r="A139" i="36"/>
  <c r="D138" i="36"/>
  <c r="C138" i="36"/>
  <c r="B138" i="36"/>
  <c r="A138" i="36"/>
  <c r="D137" i="36"/>
  <c r="C137" i="36"/>
  <c r="B137" i="36"/>
  <c r="A137" i="36"/>
  <c r="D136" i="36"/>
  <c r="C136" i="36"/>
  <c r="B136" i="36"/>
  <c r="A136" i="36"/>
  <c r="D135" i="36"/>
  <c r="C135" i="36"/>
  <c r="B135" i="36"/>
  <c r="A135" i="36"/>
  <c r="D134" i="36"/>
  <c r="C134" i="36"/>
  <c r="B134" i="36"/>
  <c r="A134" i="36"/>
  <c r="D133" i="36"/>
  <c r="C133" i="36"/>
  <c r="B133" i="36"/>
  <c r="A133" i="36"/>
  <c r="D132" i="36"/>
  <c r="C132" i="36"/>
  <c r="B132" i="36"/>
  <c r="A132" i="36"/>
  <c r="D131" i="36"/>
  <c r="C131" i="36"/>
  <c r="B131" i="36"/>
  <c r="A131" i="36"/>
  <c r="D130" i="36"/>
  <c r="C130" i="36"/>
  <c r="B130" i="36"/>
  <c r="A130" i="36"/>
  <c r="D129" i="36"/>
  <c r="C129" i="36"/>
  <c r="B129" i="36"/>
  <c r="A129" i="36"/>
  <c r="D128" i="36"/>
  <c r="C128" i="36"/>
  <c r="B128" i="36"/>
  <c r="A128" i="36"/>
  <c r="D127" i="36"/>
  <c r="C127" i="36"/>
  <c r="B127" i="36"/>
  <c r="A127" i="36"/>
  <c r="D126" i="36"/>
  <c r="C126" i="36"/>
  <c r="B126" i="36"/>
  <c r="A126" i="36"/>
  <c r="D125" i="36"/>
  <c r="C125" i="36"/>
  <c r="B125" i="36"/>
  <c r="A125" i="36"/>
  <c r="D124" i="36"/>
  <c r="C124" i="36"/>
  <c r="B124" i="36"/>
  <c r="A124" i="36"/>
  <c r="D123" i="36"/>
  <c r="C123" i="36"/>
  <c r="B123" i="36"/>
  <c r="A123" i="36"/>
  <c r="D122" i="36"/>
  <c r="C122" i="36"/>
  <c r="B122" i="36"/>
  <c r="A122" i="36"/>
  <c r="D121" i="36"/>
  <c r="C121" i="36"/>
  <c r="B121" i="36"/>
  <c r="A121" i="36"/>
  <c r="D120" i="36"/>
  <c r="C120" i="36"/>
  <c r="B120" i="36"/>
  <c r="A120" i="36"/>
  <c r="D119" i="36"/>
  <c r="C119" i="36"/>
  <c r="B119" i="36"/>
  <c r="A119" i="36"/>
  <c r="D118" i="36"/>
  <c r="C118" i="36"/>
  <c r="B118" i="36"/>
  <c r="A118" i="36"/>
  <c r="D117" i="36"/>
  <c r="C117" i="36"/>
  <c r="B117" i="36"/>
  <c r="A117" i="36"/>
  <c r="D116" i="36"/>
  <c r="C116" i="36"/>
  <c r="B116" i="36"/>
  <c r="A116" i="36"/>
  <c r="D115" i="36"/>
  <c r="C115" i="36"/>
  <c r="B115" i="36"/>
  <c r="A115" i="36"/>
  <c r="D114" i="36"/>
  <c r="C114" i="36"/>
  <c r="B114" i="36"/>
  <c r="A114" i="36"/>
  <c r="D113" i="36"/>
  <c r="C113" i="36"/>
  <c r="B113" i="36"/>
  <c r="A113" i="36"/>
  <c r="D112" i="36"/>
  <c r="C112" i="36"/>
  <c r="B112" i="36"/>
  <c r="A112" i="36"/>
  <c r="D111" i="36"/>
  <c r="C111" i="36"/>
  <c r="B111" i="36"/>
  <c r="A111" i="36"/>
  <c r="D110" i="36"/>
  <c r="C110" i="36"/>
  <c r="B110" i="36"/>
  <c r="A110" i="36"/>
  <c r="D109" i="36"/>
  <c r="C109" i="36"/>
  <c r="B109" i="36"/>
  <c r="A109" i="36"/>
  <c r="D108" i="36"/>
  <c r="C108" i="36"/>
  <c r="B108" i="36"/>
  <c r="A108" i="36"/>
  <c r="D107" i="36"/>
  <c r="C107" i="36"/>
  <c r="B107" i="36"/>
  <c r="A107" i="36"/>
  <c r="D106" i="36"/>
  <c r="C106" i="36"/>
  <c r="B106" i="36"/>
  <c r="A106" i="36"/>
  <c r="D105" i="36"/>
  <c r="C105" i="36"/>
  <c r="B105" i="36"/>
  <c r="A105" i="36"/>
  <c r="D104" i="36"/>
  <c r="C104" i="36"/>
  <c r="B104" i="36"/>
  <c r="A104" i="36"/>
  <c r="D103" i="36"/>
  <c r="C103" i="36"/>
  <c r="B103" i="36"/>
  <c r="A103" i="36"/>
  <c r="D102" i="36"/>
  <c r="C102" i="36"/>
  <c r="B102" i="36"/>
  <c r="A102" i="36"/>
  <c r="D101" i="36"/>
  <c r="C101" i="36"/>
  <c r="B101" i="36"/>
  <c r="A101" i="36"/>
  <c r="D100" i="36"/>
  <c r="C100" i="36"/>
  <c r="B100" i="36"/>
  <c r="A100" i="36"/>
  <c r="D99" i="36"/>
  <c r="C99" i="36"/>
  <c r="B99" i="36"/>
  <c r="A99" i="36"/>
  <c r="D98" i="36"/>
  <c r="C98" i="36"/>
  <c r="B98" i="36"/>
  <c r="A98" i="36"/>
  <c r="D97" i="36"/>
  <c r="C97" i="36"/>
  <c r="B97" i="36"/>
  <c r="A97" i="36"/>
  <c r="D96" i="36"/>
  <c r="C96" i="36"/>
  <c r="B96" i="36"/>
  <c r="A96" i="36"/>
  <c r="D95" i="36"/>
  <c r="C95" i="36"/>
  <c r="B95" i="36"/>
  <c r="A95" i="36"/>
  <c r="D94" i="36"/>
  <c r="C94" i="36"/>
  <c r="B94" i="36"/>
  <c r="A94" i="36"/>
  <c r="D93" i="36"/>
  <c r="C93" i="36"/>
  <c r="B93" i="36"/>
  <c r="A93" i="36"/>
  <c r="D92" i="36"/>
  <c r="C92" i="36"/>
  <c r="B92" i="36"/>
  <c r="A92" i="36"/>
  <c r="D91" i="36"/>
  <c r="C91" i="36"/>
  <c r="B91" i="36"/>
  <c r="A91" i="36"/>
  <c r="D90" i="36"/>
  <c r="C90" i="36"/>
  <c r="B90" i="36"/>
  <c r="A90" i="36"/>
  <c r="D89" i="36"/>
  <c r="C89" i="36"/>
  <c r="B89" i="36"/>
  <c r="A89" i="36"/>
  <c r="D88" i="36"/>
  <c r="C88" i="36"/>
  <c r="B88" i="36"/>
  <c r="A88" i="36"/>
  <c r="D87" i="36"/>
  <c r="C87" i="36"/>
  <c r="B87" i="36"/>
  <c r="A87" i="36"/>
  <c r="D86" i="36"/>
  <c r="C86" i="36"/>
  <c r="B86" i="36"/>
  <c r="A86" i="36"/>
  <c r="D85" i="36"/>
  <c r="C85" i="36"/>
  <c r="B85" i="36"/>
  <c r="A85" i="36"/>
  <c r="D84" i="36"/>
  <c r="C84" i="36"/>
  <c r="B84" i="36"/>
  <c r="A84" i="36"/>
  <c r="D83" i="36"/>
  <c r="C83" i="36"/>
  <c r="B83" i="36"/>
  <c r="A83" i="36"/>
  <c r="D82" i="36"/>
  <c r="C82" i="36"/>
  <c r="B82" i="36"/>
  <c r="A82" i="36"/>
  <c r="D81" i="36"/>
  <c r="C81" i="36"/>
  <c r="B81" i="36"/>
  <c r="A81" i="36"/>
  <c r="D80" i="36"/>
  <c r="C80" i="36"/>
  <c r="B80" i="36"/>
  <c r="A80" i="36"/>
  <c r="D79" i="36"/>
  <c r="C79" i="36"/>
  <c r="B79" i="36"/>
  <c r="A79" i="36"/>
  <c r="D78" i="36"/>
  <c r="C78" i="36"/>
  <c r="B78" i="36"/>
  <c r="A78" i="36"/>
  <c r="D77" i="36"/>
  <c r="C77" i="36"/>
  <c r="B77" i="36"/>
  <c r="A77" i="36"/>
  <c r="D76" i="36"/>
  <c r="C76" i="36"/>
  <c r="B76" i="36"/>
  <c r="A76" i="36"/>
  <c r="D75" i="36"/>
  <c r="C75" i="36"/>
  <c r="B75" i="36"/>
  <c r="A75" i="36"/>
  <c r="D74" i="36"/>
  <c r="C74" i="36"/>
  <c r="B74" i="36"/>
  <c r="A74" i="36"/>
  <c r="D73" i="36"/>
  <c r="C73" i="36"/>
  <c r="B73" i="36"/>
  <c r="A73" i="36"/>
  <c r="D72" i="36"/>
  <c r="C72" i="36"/>
  <c r="B72" i="36"/>
  <c r="A72" i="36"/>
  <c r="D71" i="36"/>
  <c r="C71" i="36"/>
  <c r="B71" i="36"/>
  <c r="A71" i="36"/>
  <c r="D70" i="36"/>
  <c r="C70" i="36"/>
  <c r="B70" i="36"/>
  <c r="A70" i="36"/>
  <c r="D69" i="36"/>
  <c r="C69" i="36"/>
  <c r="B69" i="36"/>
  <c r="A69" i="36"/>
  <c r="D68" i="36"/>
  <c r="C68" i="36"/>
  <c r="B68" i="36"/>
  <c r="A68" i="36"/>
  <c r="D67" i="36"/>
  <c r="C67" i="36"/>
  <c r="B67" i="36"/>
  <c r="A67" i="36"/>
  <c r="D66" i="36"/>
  <c r="C66" i="36"/>
  <c r="B66" i="36"/>
  <c r="A66" i="36"/>
  <c r="D65" i="36"/>
  <c r="C65" i="36"/>
  <c r="B65" i="36"/>
  <c r="A65" i="36"/>
  <c r="D64" i="36"/>
  <c r="C64" i="36"/>
  <c r="B64" i="36"/>
  <c r="A64" i="36"/>
  <c r="D63" i="36"/>
  <c r="C63" i="36"/>
  <c r="B63" i="36"/>
  <c r="A63" i="36"/>
  <c r="D62" i="36"/>
  <c r="C62" i="36"/>
  <c r="B62" i="36"/>
  <c r="A62" i="36"/>
  <c r="D61" i="36"/>
  <c r="C61" i="36"/>
  <c r="B61" i="36"/>
  <c r="A61" i="36"/>
  <c r="D60" i="36"/>
  <c r="C60" i="36"/>
  <c r="B60" i="36"/>
  <c r="A60" i="36"/>
  <c r="D59" i="36"/>
  <c r="C59" i="36"/>
  <c r="B59" i="36"/>
  <c r="A59" i="36"/>
  <c r="D58" i="36"/>
  <c r="C58" i="36"/>
  <c r="B58" i="36"/>
  <c r="A58" i="36"/>
  <c r="D57" i="36"/>
  <c r="C57" i="36"/>
  <c r="B57" i="36"/>
  <c r="A57" i="36"/>
  <c r="D56" i="36"/>
  <c r="C56" i="36"/>
  <c r="B56" i="36"/>
  <c r="A56" i="36"/>
  <c r="D55" i="36"/>
  <c r="C55" i="36"/>
  <c r="B55" i="36"/>
  <c r="A55" i="36"/>
  <c r="D54" i="36"/>
  <c r="C54" i="36"/>
  <c r="B54" i="36"/>
  <c r="A54" i="36"/>
  <c r="D53" i="36"/>
  <c r="C53" i="36"/>
  <c r="B53" i="36"/>
  <c r="A53" i="36"/>
  <c r="D52" i="36"/>
  <c r="C52" i="36"/>
  <c r="B52" i="36"/>
  <c r="A52" i="36"/>
  <c r="D51" i="36"/>
  <c r="C51" i="36"/>
  <c r="B51" i="36"/>
  <c r="A51" i="36"/>
  <c r="D50" i="36"/>
  <c r="C50" i="36"/>
  <c r="B50" i="36"/>
  <c r="A50" i="36"/>
  <c r="D49" i="36"/>
  <c r="C49" i="36"/>
  <c r="B49" i="36"/>
  <c r="A49" i="36"/>
  <c r="D48" i="36"/>
  <c r="C48" i="36"/>
  <c r="B48" i="36"/>
  <c r="A48" i="36"/>
  <c r="D47" i="36"/>
  <c r="C47" i="36"/>
  <c r="B47" i="36"/>
  <c r="A47" i="36"/>
  <c r="D46" i="36"/>
  <c r="C46" i="36"/>
  <c r="B46" i="36"/>
  <c r="A46" i="36"/>
  <c r="D45" i="36"/>
  <c r="C45" i="36"/>
  <c r="B45" i="36"/>
  <c r="A45" i="36"/>
  <c r="D44" i="36"/>
  <c r="C44" i="36"/>
  <c r="B44" i="36"/>
  <c r="A44" i="36"/>
  <c r="D43" i="36"/>
  <c r="C43" i="36"/>
  <c r="B43" i="36"/>
  <c r="A43" i="36"/>
  <c r="D42" i="36"/>
  <c r="C42" i="36"/>
  <c r="B42" i="36"/>
  <c r="A42" i="36"/>
  <c r="D41" i="36"/>
  <c r="C41" i="36"/>
  <c r="B41" i="36"/>
  <c r="A41" i="36"/>
  <c r="D40" i="36"/>
  <c r="C40" i="36"/>
  <c r="B40" i="36"/>
  <c r="A40" i="36"/>
  <c r="D39" i="36"/>
  <c r="C39" i="36"/>
  <c r="B39" i="36"/>
  <c r="A39" i="36"/>
  <c r="D38" i="36"/>
  <c r="C38" i="36"/>
  <c r="B38" i="36"/>
  <c r="A38" i="36"/>
  <c r="D37" i="36"/>
  <c r="C37" i="36"/>
  <c r="B37" i="36"/>
  <c r="A37" i="36"/>
  <c r="D36" i="36"/>
  <c r="C36" i="36"/>
  <c r="B36" i="36"/>
  <c r="A36" i="36"/>
  <c r="D35" i="36"/>
  <c r="C35" i="36"/>
  <c r="B35" i="36"/>
  <c r="A35" i="36"/>
  <c r="D34" i="36"/>
  <c r="C34" i="36"/>
  <c r="B34" i="36"/>
  <c r="A34" i="36"/>
  <c r="D33" i="36"/>
  <c r="C33" i="36"/>
  <c r="B33" i="36"/>
  <c r="A33" i="36"/>
  <c r="D32" i="36"/>
  <c r="C32" i="36"/>
  <c r="B32" i="36"/>
  <c r="A32" i="36"/>
  <c r="D31" i="36"/>
  <c r="C31" i="36"/>
  <c r="B31" i="36"/>
  <c r="A31" i="36"/>
  <c r="D30" i="36"/>
  <c r="C30" i="36"/>
  <c r="B30" i="36"/>
  <c r="A30" i="36"/>
  <c r="D29" i="36"/>
  <c r="C29" i="36"/>
  <c r="B29" i="36"/>
  <c r="A29" i="36"/>
  <c r="D28" i="36"/>
  <c r="C28" i="36"/>
  <c r="B28" i="36"/>
  <c r="A28" i="36"/>
  <c r="D27" i="36"/>
  <c r="C27" i="36"/>
  <c r="B27" i="36"/>
  <c r="A27" i="36"/>
  <c r="D26" i="36"/>
  <c r="C26" i="36"/>
  <c r="B26" i="36"/>
  <c r="A26" i="36"/>
  <c r="D25" i="36"/>
  <c r="C25" i="36"/>
  <c r="B25" i="36"/>
  <c r="A25" i="36"/>
  <c r="D24" i="36"/>
  <c r="C24" i="36"/>
  <c r="B24" i="36"/>
  <c r="A24" i="36"/>
  <c r="D23" i="36"/>
  <c r="C23" i="36"/>
  <c r="B23" i="36"/>
  <c r="A23" i="36"/>
  <c r="D22" i="36"/>
  <c r="C22" i="36"/>
  <c r="B22" i="36"/>
  <c r="A22" i="36"/>
  <c r="D21" i="36"/>
  <c r="C21" i="36"/>
  <c r="B21" i="36"/>
  <c r="A21" i="36"/>
  <c r="D20" i="36"/>
  <c r="C20" i="36"/>
  <c r="B20" i="36"/>
  <c r="A20" i="36"/>
  <c r="D19" i="36"/>
  <c r="C19" i="36"/>
  <c r="B19" i="36"/>
  <c r="A19" i="36"/>
  <c r="D18" i="36"/>
  <c r="C18" i="36"/>
  <c r="B18" i="36"/>
  <c r="A18" i="36"/>
  <c r="D17" i="36"/>
  <c r="C17" i="36"/>
  <c r="B17" i="36"/>
  <c r="A17" i="36"/>
  <c r="D16" i="36"/>
  <c r="C16" i="36"/>
  <c r="B16" i="36"/>
  <c r="A16" i="36"/>
  <c r="D15" i="36"/>
  <c r="C15" i="36"/>
  <c r="B15" i="36"/>
  <c r="A15" i="36"/>
  <c r="D14" i="36"/>
  <c r="C14" i="36"/>
  <c r="B14" i="36"/>
  <c r="A14" i="36"/>
  <c r="D13" i="36"/>
  <c r="C13" i="36"/>
  <c r="B13" i="36"/>
  <c r="A13" i="36"/>
  <c r="D12" i="36"/>
  <c r="C12" i="36"/>
  <c r="B12" i="36"/>
  <c r="A12" i="36"/>
  <c r="D11" i="36"/>
  <c r="C11" i="36"/>
  <c r="B11" i="36"/>
  <c r="A11" i="36"/>
  <c r="D10" i="36"/>
  <c r="C10" i="36"/>
  <c r="B10" i="36"/>
  <c r="A10" i="36"/>
  <c r="D9" i="36"/>
  <c r="C9" i="36"/>
  <c r="B9" i="36"/>
  <c r="A9" i="36"/>
  <c r="D8" i="36"/>
  <c r="C8" i="36"/>
  <c r="B8" i="36"/>
  <c r="A8" i="36"/>
  <c r="D7" i="36"/>
  <c r="C7" i="36"/>
  <c r="B7" i="36"/>
  <c r="A7" i="36"/>
  <c r="D6" i="36"/>
  <c r="C6" i="36"/>
  <c r="B6" i="36"/>
  <c r="A6" i="36"/>
  <c r="D5" i="36"/>
  <c r="C5" i="36"/>
  <c r="B5" i="36"/>
  <c r="A5" i="36"/>
  <c r="E1" i="36"/>
  <c r="B197" i="13"/>
  <c r="A197" i="13"/>
  <c r="B196" i="13"/>
  <c r="A196" i="13"/>
  <c r="B195" i="13"/>
  <c r="A195" i="13"/>
  <c r="B194" i="13"/>
  <c r="A194" i="13"/>
  <c r="B193" i="13"/>
  <c r="A193" i="13"/>
  <c r="B192" i="13"/>
  <c r="A192" i="13"/>
  <c r="B191" i="13"/>
  <c r="A191" i="13"/>
  <c r="B190" i="13"/>
  <c r="A190" i="13"/>
  <c r="B189" i="13"/>
  <c r="A189" i="13"/>
  <c r="B188" i="13"/>
  <c r="A188" i="13"/>
  <c r="B187" i="13"/>
  <c r="A187" i="13"/>
  <c r="B186" i="13"/>
  <c r="A186" i="13"/>
  <c r="B185" i="13"/>
  <c r="A185" i="13"/>
  <c r="B184" i="13"/>
  <c r="A184" i="13"/>
  <c r="B183" i="13"/>
  <c r="A183" i="13"/>
  <c r="B182" i="13"/>
  <c r="A182" i="13"/>
  <c r="B181" i="13"/>
  <c r="A181" i="13"/>
  <c r="B180" i="13"/>
  <c r="A180" i="13"/>
  <c r="B179" i="13"/>
  <c r="A179" i="13"/>
  <c r="B178" i="13"/>
  <c r="A178" i="13"/>
  <c r="B177" i="13"/>
  <c r="A177" i="13"/>
  <c r="B176" i="13"/>
  <c r="A176" i="13"/>
  <c r="B175" i="13"/>
  <c r="A175" i="13"/>
  <c r="B174" i="13"/>
  <c r="A174" i="13"/>
  <c r="B173" i="13"/>
  <c r="A173" i="13"/>
  <c r="B172" i="13"/>
  <c r="A172" i="13"/>
  <c r="B171" i="13"/>
  <c r="A171" i="13"/>
  <c r="B170" i="13"/>
  <c r="A170" i="13"/>
  <c r="B169" i="13"/>
  <c r="A169" i="13"/>
  <c r="B168" i="13"/>
  <c r="A168" i="13"/>
  <c r="B167" i="13"/>
  <c r="A167" i="13"/>
  <c r="B166" i="13"/>
  <c r="A166" i="13"/>
  <c r="B165" i="13"/>
  <c r="A165" i="13"/>
  <c r="B164" i="13"/>
  <c r="A164" i="13"/>
  <c r="B163" i="13"/>
  <c r="A163" i="13"/>
  <c r="B162" i="13"/>
  <c r="A162" i="13"/>
  <c r="B161" i="13"/>
  <c r="A161" i="13"/>
  <c r="B160" i="13"/>
  <c r="A160" i="13"/>
  <c r="B159" i="13"/>
  <c r="A159" i="13"/>
  <c r="B158" i="13"/>
  <c r="A158" i="13"/>
  <c r="B157" i="13"/>
  <c r="A157" i="13"/>
  <c r="B156" i="13"/>
  <c r="A156" i="13"/>
  <c r="B155" i="13"/>
  <c r="A155" i="13"/>
  <c r="B154" i="13"/>
  <c r="A154" i="13"/>
  <c r="B153" i="13"/>
  <c r="A153" i="13"/>
  <c r="B152" i="13"/>
  <c r="A152" i="13"/>
  <c r="B151" i="13"/>
  <c r="A151" i="13"/>
  <c r="B150" i="13"/>
  <c r="A150" i="13"/>
  <c r="B149" i="13"/>
  <c r="A149" i="13"/>
  <c r="B148" i="13"/>
  <c r="A148" i="13"/>
  <c r="B147" i="13"/>
  <c r="A147" i="13"/>
  <c r="B146" i="13"/>
  <c r="A146" i="13"/>
  <c r="B145" i="13"/>
  <c r="A145" i="13"/>
  <c r="B144" i="13"/>
  <c r="A144" i="13"/>
  <c r="B143" i="13"/>
  <c r="A143" i="13"/>
  <c r="B142" i="13"/>
  <c r="A142" i="13"/>
  <c r="D141" i="13"/>
  <c r="C141" i="13"/>
  <c r="B141" i="13"/>
  <c r="A141" i="13"/>
  <c r="D140" i="13"/>
  <c r="C140" i="13"/>
  <c r="B140" i="13"/>
  <c r="A140" i="13"/>
  <c r="D139" i="13"/>
  <c r="C139" i="13"/>
  <c r="B139" i="13"/>
  <c r="A139" i="13"/>
  <c r="D138" i="13"/>
  <c r="C138" i="13"/>
  <c r="B138" i="13"/>
  <c r="A138" i="13"/>
  <c r="D137" i="13"/>
  <c r="C137" i="13"/>
  <c r="B137" i="13"/>
  <c r="A137" i="13"/>
  <c r="D136" i="13"/>
  <c r="C136" i="13"/>
  <c r="B136" i="13"/>
  <c r="A136" i="13"/>
  <c r="D135" i="13"/>
  <c r="C135" i="13"/>
  <c r="B135" i="13"/>
  <c r="A135" i="13"/>
  <c r="D134" i="13"/>
  <c r="C134" i="13"/>
  <c r="B134" i="13"/>
  <c r="A134" i="13"/>
  <c r="D133" i="13"/>
  <c r="C133" i="13"/>
  <c r="B133" i="13"/>
  <c r="A133" i="13"/>
  <c r="D132" i="13"/>
  <c r="C132" i="13"/>
  <c r="B132" i="13"/>
  <c r="A132" i="13"/>
  <c r="D131" i="13"/>
  <c r="C131" i="13"/>
  <c r="B131" i="13"/>
  <c r="A131" i="13"/>
  <c r="D130" i="13"/>
  <c r="C130" i="13"/>
  <c r="B130" i="13"/>
  <c r="A130" i="13"/>
  <c r="D129" i="13"/>
  <c r="C129" i="13"/>
  <c r="B129" i="13"/>
  <c r="A129" i="13"/>
  <c r="D128" i="13"/>
  <c r="C128" i="13"/>
  <c r="B128" i="13"/>
  <c r="A128" i="13"/>
  <c r="D127" i="13"/>
  <c r="C127" i="13"/>
  <c r="B127" i="13"/>
  <c r="A127" i="13"/>
  <c r="D126" i="13"/>
  <c r="C126" i="13"/>
  <c r="B126" i="13"/>
  <c r="A126" i="13"/>
  <c r="D125" i="13"/>
  <c r="C125" i="13"/>
  <c r="B125" i="13"/>
  <c r="A125" i="13"/>
  <c r="D124" i="13"/>
  <c r="C124" i="13"/>
  <c r="B124" i="13"/>
  <c r="A124" i="13"/>
  <c r="D123" i="13"/>
  <c r="C123" i="13"/>
  <c r="B123" i="13"/>
  <c r="A123" i="13"/>
  <c r="D122" i="13"/>
  <c r="C122" i="13"/>
  <c r="B122" i="13"/>
  <c r="A122" i="13"/>
  <c r="D121" i="13"/>
  <c r="C121" i="13"/>
  <c r="B121" i="13"/>
  <c r="A121" i="13"/>
  <c r="D120" i="13"/>
  <c r="C120" i="13"/>
  <c r="B120" i="13"/>
  <c r="A120" i="13"/>
  <c r="D119" i="13"/>
  <c r="C119" i="13"/>
  <c r="B119" i="13"/>
  <c r="A119" i="13"/>
  <c r="D118" i="13"/>
  <c r="C118" i="13"/>
  <c r="B118" i="13"/>
  <c r="A118" i="13"/>
  <c r="D117" i="13"/>
  <c r="C117" i="13"/>
  <c r="B117" i="13"/>
  <c r="A117" i="13"/>
  <c r="D116" i="13"/>
  <c r="C116" i="13"/>
  <c r="B116" i="13"/>
  <c r="A116" i="13"/>
  <c r="D115" i="13"/>
  <c r="C115" i="13"/>
  <c r="B115" i="13"/>
  <c r="A115" i="13"/>
  <c r="D114" i="13"/>
  <c r="C114" i="13"/>
  <c r="B114" i="13"/>
  <c r="A114" i="13"/>
  <c r="D113" i="13"/>
  <c r="C113" i="13"/>
  <c r="B113" i="13"/>
  <c r="A113" i="13"/>
  <c r="D112" i="13"/>
  <c r="C112" i="13"/>
  <c r="B112" i="13"/>
  <c r="A112" i="13"/>
  <c r="D111" i="13"/>
  <c r="C111" i="13"/>
  <c r="B111" i="13"/>
  <c r="A111" i="13"/>
  <c r="D110" i="13"/>
  <c r="C110" i="13"/>
  <c r="B110" i="13"/>
  <c r="A110" i="13"/>
  <c r="D109" i="13"/>
  <c r="C109" i="13"/>
  <c r="B109" i="13"/>
  <c r="A109" i="13"/>
  <c r="D108" i="13"/>
  <c r="C108" i="13"/>
  <c r="B108" i="13"/>
  <c r="A108" i="13"/>
  <c r="D107" i="13"/>
  <c r="C107" i="13"/>
  <c r="B107" i="13"/>
  <c r="A107" i="13"/>
  <c r="D106" i="13"/>
  <c r="C106" i="13"/>
  <c r="B106" i="13"/>
  <c r="A106" i="13"/>
  <c r="D105" i="13"/>
  <c r="C105" i="13"/>
  <c r="B105" i="13"/>
  <c r="A105" i="13"/>
  <c r="D104" i="13"/>
  <c r="C104" i="13"/>
  <c r="B104" i="13"/>
  <c r="A104" i="13"/>
  <c r="D103" i="13"/>
  <c r="C103" i="13"/>
  <c r="B103" i="13"/>
  <c r="A103" i="13"/>
  <c r="D102" i="13"/>
  <c r="C102" i="13"/>
  <c r="B102" i="13"/>
  <c r="A102" i="13"/>
  <c r="D101" i="13"/>
  <c r="C101" i="13"/>
  <c r="B101" i="13"/>
  <c r="A101" i="13"/>
  <c r="D100" i="13"/>
  <c r="C100" i="13"/>
  <c r="B100" i="13"/>
  <c r="A100" i="13"/>
  <c r="D99" i="13"/>
  <c r="C99" i="13"/>
  <c r="B99" i="13"/>
  <c r="A99" i="13"/>
  <c r="D98" i="13"/>
  <c r="C98" i="13"/>
  <c r="B98" i="13"/>
  <c r="A98" i="13"/>
  <c r="D97" i="13"/>
  <c r="C97" i="13"/>
  <c r="B97" i="13"/>
  <c r="A97" i="13"/>
  <c r="D96" i="13"/>
  <c r="C96" i="13"/>
  <c r="B96" i="13"/>
  <c r="A96" i="13"/>
  <c r="D95" i="13"/>
  <c r="C95" i="13"/>
  <c r="B95" i="13"/>
  <c r="A95" i="13"/>
  <c r="D94" i="13"/>
  <c r="C94" i="13"/>
  <c r="B94" i="13"/>
  <c r="A94" i="13"/>
  <c r="D93" i="13"/>
  <c r="C93" i="13"/>
  <c r="B93" i="13"/>
  <c r="A93" i="13"/>
  <c r="D92" i="13"/>
  <c r="C92" i="13"/>
  <c r="B92" i="13"/>
  <c r="A92" i="13"/>
  <c r="D91" i="13"/>
  <c r="C91" i="13"/>
  <c r="B91" i="13"/>
  <c r="A91" i="13"/>
  <c r="D90" i="13"/>
  <c r="C90" i="13"/>
  <c r="B90" i="13"/>
  <c r="A90" i="13"/>
  <c r="D89" i="13"/>
  <c r="C89" i="13"/>
  <c r="B89" i="13"/>
  <c r="A89" i="13"/>
  <c r="D88" i="13"/>
  <c r="C88" i="13"/>
  <c r="B88" i="13"/>
  <c r="A88" i="13"/>
  <c r="D87" i="13"/>
  <c r="C87" i="13"/>
  <c r="B87" i="13"/>
  <c r="A87" i="13"/>
  <c r="D86" i="13"/>
  <c r="C86" i="13"/>
  <c r="B86" i="13"/>
  <c r="A86" i="13"/>
  <c r="D85" i="13"/>
  <c r="C85" i="13"/>
  <c r="B85" i="13"/>
  <c r="A85" i="13"/>
  <c r="D84" i="13"/>
  <c r="C84" i="13"/>
  <c r="B84" i="13"/>
  <c r="A84" i="13"/>
  <c r="D83" i="13"/>
  <c r="C83" i="13"/>
  <c r="B83" i="13"/>
  <c r="A83" i="13"/>
  <c r="D82" i="13"/>
  <c r="C82" i="13"/>
  <c r="B82" i="13"/>
  <c r="A82" i="13"/>
  <c r="D81" i="13"/>
  <c r="C81" i="13"/>
  <c r="B81" i="13"/>
  <c r="A81" i="13"/>
  <c r="D80" i="13"/>
  <c r="C80" i="13"/>
  <c r="B80" i="13"/>
  <c r="A80" i="13"/>
  <c r="D79" i="13"/>
  <c r="C79" i="13"/>
  <c r="B79" i="13"/>
  <c r="A79" i="13"/>
  <c r="D78" i="13"/>
  <c r="C78" i="13"/>
  <c r="B78" i="13"/>
  <c r="A78" i="13"/>
  <c r="D77" i="13"/>
  <c r="C77" i="13"/>
  <c r="B77" i="13"/>
  <c r="A77" i="13"/>
  <c r="D76" i="13"/>
  <c r="C76" i="13"/>
  <c r="B76" i="13"/>
  <c r="A76" i="13"/>
  <c r="D75" i="13"/>
  <c r="C75" i="13"/>
  <c r="B75" i="13"/>
  <c r="A75" i="13"/>
  <c r="D74" i="13"/>
  <c r="C74" i="13"/>
  <c r="B74" i="13"/>
  <c r="A74" i="13"/>
  <c r="D73" i="13"/>
  <c r="C73" i="13"/>
  <c r="B73" i="13"/>
  <c r="A73" i="13"/>
  <c r="D72" i="13"/>
  <c r="C72" i="13"/>
  <c r="B72" i="13"/>
  <c r="A72" i="13"/>
  <c r="D71" i="13"/>
  <c r="C71" i="13"/>
  <c r="B71" i="13"/>
  <c r="A71" i="13"/>
  <c r="D70" i="13"/>
  <c r="C70" i="13"/>
  <c r="B70" i="13"/>
  <c r="A70" i="13"/>
  <c r="D69" i="13"/>
  <c r="C69" i="13"/>
  <c r="B69" i="13"/>
  <c r="A69" i="13"/>
  <c r="D68" i="13"/>
  <c r="C68" i="13"/>
  <c r="B68" i="13"/>
  <c r="A68" i="13"/>
  <c r="D67" i="13"/>
  <c r="C67" i="13"/>
  <c r="B67" i="13"/>
  <c r="A67" i="13"/>
  <c r="D66" i="13"/>
  <c r="C66" i="13"/>
  <c r="B66" i="13"/>
  <c r="A66" i="13"/>
  <c r="D65" i="13"/>
  <c r="C65" i="13"/>
  <c r="B65" i="13"/>
  <c r="A65" i="13"/>
  <c r="D64" i="13"/>
  <c r="C64" i="13"/>
  <c r="B64" i="13"/>
  <c r="A64" i="13"/>
  <c r="D63" i="13"/>
  <c r="C63" i="13"/>
  <c r="B63" i="13"/>
  <c r="A63" i="13"/>
  <c r="D62" i="13"/>
  <c r="C62" i="13"/>
  <c r="B62" i="13"/>
  <c r="A62" i="13"/>
  <c r="D61" i="13"/>
  <c r="C61" i="13"/>
  <c r="B61" i="13"/>
  <c r="A61" i="13"/>
  <c r="D60" i="13"/>
  <c r="C60" i="13"/>
  <c r="B60" i="13"/>
  <c r="A60" i="13"/>
  <c r="D59" i="13"/>
  <c r="C59" i="13"/>
  <c r="B59" i="13"/>
  <c r="A59" i="13"/>
  <c r="D58" i="13"/>
  <c r="C58" i="13"/>
  <c r="B58" i="13"/>
  <c r="A58" i="13"/>
  <c r="D57" i="13"/>
  <c r="C57" i="13"/>
  <c r="B57" i="13"/>
  <c r="A57" i="13"/>
  <c r="D56" i="13"/>
  <c r="C56" i="13"/>
  <c r="B56" i="13"/>
  <c r="A56" i="13"/>
  <c r="D55" i="13"/>
  <c r="C55" i="13"/>
  <c r="B55" i="13"/>
  <c r="A55" i="13"/>
  <c r="D54" i="13"/>
  <c r="C54" i="13"/>
  <c r="B54" i="13"/>
  <c r="A54" i="13"/>
  <c r="D53" i="13"/>
  <c r="C53" i="13"/>
  <c r="B53" i="13"/>
  <c r="A53" i="13"/>
  <c r="D52" i="13"/>
  <c r="C52" i="13"/>
  <c r="B52" i="13"/>
  <c r="A52" i="13"/>
  <c r="D51" i="13"/>
  <c r="C51" i="13"/>
  <c r="B51" i="13"/>
  <c r="A51" i="13"/>
  <c r="D50" i="13"/>
  <c r="C50" i="13"/>
  <c r="B50" i="13"/>
  <c r="A50" i="13"/>
  <c r="D49" i="13"/>
  <c r="C49" i="13"/>
  <c r="B49" i="13"/>
  <c r="A49" i="13"/>
  <c r="D48" i="13"/>
  <c r="C48" i="13"/>
  <c r="B48" i="13"/>
  <c r="A48" i="13"/>
  <c r="D47" i="13"/>
  <c r="C47" i="13"/>
  <c r="B47" i="13"/>
  <c r="A47" i="13"/>
  <c r="D46" i="13"/>
  <c r="C46" i="13"/>
  <c r="B46" i="13"/>
  <c r="A46" i="13"/>
  <c r="D45" i="13"/>
  <c r="C45" i="13"/>
  <c r="B45" i="13"/>
  <c r="A45" i="13"/>
  <c r="D44" i="13"/>
  <c r="C44" i="13"/>
  <c r="B44" i="13"/>
  <c r="A44" i="13"/>
  <c r="D43" i="13"/>
  <c r="C43" i="13"/>
  <c r="B43" i="13"/>
  <c r="A43" i="13"/>
  <c r="D42" i="13"/>
  <c r="C42" i="13"/>
  <c r="B42" i="13"/>
  <c r="A42" i="13"/>
  <c r="D41" i="13"/>
  <c r="C41" i="13"/>
  <c r="B41" i="13"/>
  <c r="A41" i="13"/>
  <c r="D40" i="13"/>
  <c r="C40" i="13"/>
  <c r="B40" i="13"/>
  <c r="A40" i="13"/>
  <c r="D39" i="13"/>
  <c r="C39" i="13"/>
  <c r="B39" i="13"/>
  <c r="A39" i="13"/>
  <c r="D38" i="13"/>
  <c r="C38" i="13"/>
  <c r="B38" i="13"/>
  <c r="A38" i="13"/>
  <c r="D37" i="13"/>
  <c r="C37" i="13"/>
  <c r="B37" i="13"/>
  <c r="A37" i="13"/>
  <c r="D36" i="13"/>
  <c r="C36" i="13"/>
  <c r="B36" i="13"/>
  <c r="A36" i="13"/>
  <c r="D35" i="13"/>
  <c r="C35" i="13"/>
  <c r="B35" i="13"/>
  <c r="A35" i="13"/>
  <c r="D34" i="13"/>
  <c r="C34" i="13"/>
  <c r="B34" i="13"/>
  <c r="A34" i="13"/>
  <c r="D33" i="13"/>
  <c r="C33" i="13"/>
  <c r="B33" i="13"/>
  <c r="A33" i="13"/>
  <c r="D32" i="13"/>
  <c r="C32" i="13"/>
  <c r="B32" i="13"/>
  <c r="A32" i="13"/>
  <c r="D31" i="13"/>
  <c r="C31" i="13"/>
  <c r="B31" i="13"/>
  <c r="A31" i="13"/>
  <c r="D30" i="13"/>
  <c r="C30" i="13"/>
  <c r="B30" i="13"/>
  <c r="A30" i="13"/>
  <c r="D29" i="13"/>
  <c r="C29" i="13"/>
  <c r="B29" i="13"/>
  <c r="A29" i="13"/>
  <c r="D28" i="13"/>
  <c r="C28" i="13"/>
  <c r="B28" i="13"/>
  <c r="A28" i="13"/>
  <c r="D27" i="13"/>
  <c r="C27" i="13"/>
  <c r="B27" i="13"/>
  <c r="A27" i="13"/>
  <c r="D26" i="13"/>
  <c r="C26" i="13"/>
  <c r="B26" i="13"/>
  <c r="A26" i="13"/>
  <c r="D25" i="13"/>
  <c r="C25" i="13"/>
  <c r="B25" i="13"/>
  <c r="A25" i="13"/>
  <c r="D24" i="13"/>
  <c r="C24" i="13"/>
  <c r="B24" i="13"/>
  <c r="A24" i="13"/>
  <c r="D23" i="13"/>
  <c r="C23" i="13"/>
  <c r="B23" i="13"/>
  <c r="A23" i="13"/>
  <c r="D22" i="13"/>
  <c r="C22" i="13"/>
  <c r="B22" i="13"/>
  <c r="A22" i="13"/>
  <c r="D21" i="13"/>
  <c r="C21" i="13"/>
  <c r="B21" i="13"/>
  <c r="A21" i="13"/>
  <c r="D20" i="13"/>
  <c r="C20" i="13"/>
  <c r="B20" i="13"/>
  <c r="A20" i="13"/>
  <c r="D19" i="13"/>
  <c r="C19" i="13"/>
  <c r="B19" i="13"/>
  <c r="A19" i="13"/>
  <c r="D18" i="13"/>
  <c r="C18" i="13"/>
  <c r="B18" i="13"/>
  <c r="A18" i="13"/>
  <c r="D17" i="13"/>
  <c r="C17" i="13"/>
  <c r="B17" i="13"/>
  <c r="A17" i="13"/>
  <c r="D16" i="13"/>
  <c r="C16" i="13"/>
  <c r="B16" i="13"/>
  <c r="A16" i="13"/>
  <c r="D15" i="13"/>
  <c r="C15" i="13"/>
  <c r="B15" i="13"/>
  <c r="A15" i="13"/>
  <c r="D14" i="13"/>
  <c r="C14" i="13"/>
  <c r="B14" i="13"/>
  <c r="A14" i="13"/>
  <c r="D13" i="13"/>
  <c r="C13" i="13"/>
  <c r="B13" i="13"/>
  <c r="A13" i="13"/>
  <c r="D12" i="13"/>
  <c r="C12" i="13"/>
  <c r="B12" i="13"/>
  <c r="A12" i="13"/>
  <c r="D11" i="13"/>
  <c r="C11" i="13"/>
  <c r="B11" i="13"/>
  <c r="A11" i="13"/>
  <c r="D10" i="13"/>
  <c r="C10" i="13"/>
  <c r="B10" i="13"/>
  <c r="A10" i="13"/>
  <c r="D9" i="13"/>
  <c r="C9" i="13"/>
  <c r="B9" i="13"/>
  <c r="A9" i="13"/>
  <c r="D8" i="13"/>
  <c r="C8" i="13"/>
  <c r="B8" i="13"/>
  <c r="A8" i="13"/>
  <c r="D7" i="13"/>
  <c r="C7" i="13"/>
  <c r="B7" i="13"/>
  <c r="A7" i="13"/>
  <c r="D6" i="13"/>
  <c r="C6" i="13"/>
  <c r="B6" i="13"/>
  <c r="A6" i="13"/>
  <c r="D5" i="13"/>
  <c r="C5" i="13"/>
  <c r="B5" i="13"/>
  <c r="A5" i="13"/>
  <c r="D210" i="12"/>
  <c r="C210" i="12"/>
  <c r="B210" i="12"/>
  <c r="A210" i="12"/>
  <c r="D209" i="12"/>
  <c r="C209" i="12"/>
  <c r="B209" i="12"/>
  <c r="A209" i="12"/>
  <c r="D208" i="12"/>
  <c r="C208" i="12"/>
  <c r="B208" i="12"/>
  <c r="A208" i="12"/>
  <c r="D207" i="12"/>
  <c r="C207" i="12"/>
  <c r="B207" i="12"/>
  <c r="A207" i="12"/>
  <c r="D206" i="12"/>
  <c r="C206" i="12"/>
  <c r="B206" i="12"/>
  <c r="A206" i="12"/>
  <c r="D205" i="12"/>
  <c r="C205" i="12"/>
  <c r="B205" i="12"/>
  <c r="A205" i="12"/>
  <c r="D204" i="12"/>
  <c r="C204" i="12"/>
  <c r="B204" i="12"/>
  <c r="A204" i="12"/>
  <c r="D203" i="12"/>
  <c r="C203" i="12"/>
  <c r="B203" i="12"/>
  <c r="A203" i="12"/>
  <c r="D202" i="12"/>
  <c r="C202" i="12"/>
  <c r="B202" i="12"/>
  <c r="A202" i="12"/>
  <c r="D201" i="12"/>
  <c r="C201" i="12"/>
  <c r="B201" i="12"/>
  <c r="A201" i="12"/>
  <c r="D200" i="12"/>
  <c r="C200" i="12"/>
  <c r="B200" i="12"/>
  <c r="A200" i="12"/>
  <c r="D199" i="12"/>
  <c r="C199" i="12"/>
  <c r="B199" i="12"/>
  <c r="A199" i="12"/>
  <c r="D198" i="12"/>
  <c r="C198" i="12"/>
  <c r="B198" i="12"/>
  <c r="A198" i="12"/>
  <c r="D197" i="12"/>
  <c r="C197" i="12"/>
  <c r="B197" i="12"/>
  <c r="A197" i="12"/>
  <c r="D196" i="12"/>
  <c r="C196" i="12"/>
  <c r="B196" i="12"/>
  <c r="A196" i="12"/>
  <c r="D195" i="12"/>
  <c r="C195" i="12"/>
  <c r="B195" i="12"/>
  <c r="A195" i="12"/>
  <c r="D194" i="12"/>
  <c r="C194" i="12"/>
  <c r="B194" i="12"/>
  <c r="A194" i="12"/>
  <c r="D193" i="12"/>
  <c r="C193" i="12"/>
  <c r="B193" i="12"/>
  <c r="A193" i="12"/>
  <c r="D192" i="12"/>
  <c r="C192" i="12"/>
  <c r="B192" i="12"/>
  <c r="A192" i="12"/>
  <c r="D191" i="12"/>
  <c r="C191" i="12"/>
  <c r="B191" i="12"/>
  <c r="A191" i="12"/>
  <c r="D190" i="12"/>
  <c r="C190" i="12"/>
  <c r="B190" i="12"/>
  <c r="A190" i="12"/>
  <c r="D189" i="12"/>
  <c r="C189" i="12"/>
  <c r="B189" i="12"/>
  <c r="A189" i="12"/>
  <c r="D188" i="12"/>
  <c r="C188" i="12"/>
  <c r="B188" i="12"/>
  <c r="A188" i="12"/>
  <c r="D187" i="12"/>
  <c r="C187" i="12"/>
  <c r="B187" i="12"/>
  <c r="A187" i="12"/>
  <c r="D186" i="12"/>
  <c r="C186" i="12"/>
  <c r="B186" i="12"/>
  <c r="A186" i="12"/>
  <c r="D185" i="12"/>
  <c r="C185" i="12"/>
  <c r="B185" i="12"/>
  <c r="A185" i="12"/>
  <c r="D184" i="12"/>
  <c r="C184" i="12"/>
  <c r="B184" i="12"/>
  <c r="A184" i="12"/>
  <c r="D183" i="12"/>
  <c r="C183" i="12"/>
  <c r="B183" i="12"/>
  <c r="A183" i="12"/>
  <c r="D182" i="12"/>
  <c r="C182" i="12"/>
  <c r="B182" i="12"/>
  <c r="A182" i="12"/>
  <c r="D181" i="12"/>
  <c r="C181" i="12"/>
  <c r="B181" i="12"/>
  <c r="A181" i="12"/>
  <c r="D180" i="12"/>
  <c r="C180" i="12"/>
  <c r="B180" i="12"/>
  <c r="A180" i="12"/>
  <c r="D179" i="12"/>
  <c r="C179" i="12"/>
  <c r="B179" i="12"/>
  <c r="A179" i="12"/>
  <c r="D178" i="12"/>
  <c r="C178" i="12"/>
  <c r="B178" i="12"/>
  <c r="A178" i="12"/>
  <c r="D177" i="12"/>
  <c r="C177" i="12"/>
  <c r="B177" i="12"/>
  <c r="A177" i="12"/>
  <c r="D176" i="12"/>
  <c r="C176" i="12"/>
  <c r="B176" i="12"/>
  <c r="A176" i="12"/>
  <c r="D175" i="12"/>
  <c r="C175" i="12"/>
  <c r="B175" i="12"/>
  <c r="A175" i="12"/>
  <c r="D174" i="12"/>
  <c r="C174" i="12"/>
  <c r="B174" i="12"/>
  <c r="A174" i="12"/>
  <c r="D173" i="12"/>
  <c r="C173" i="12"/>
  <c r="B173" i="12"/>
  <c r="A173" i="12"/>
  <c r="D172" i="12"/>
  <c r="C172" i="12"/>
  <c r="B172" i="12"/>
  <c r="A172" i="12"/>
  <c r="D171" i="12"/>
  <c r="C171" i="12"/>
  <c r="B171" i="12"/>
  <c r="A171" i="12"/>
  <c r="D170" i="12"/>
  <c r="C170" i="12"/>
  <c r="B170" i="12"/>
  <c r="A170" i="12"/>
  <c r="D169" i="12"/>
  <c r="C169" i="12"/>
  <c r="B169" i="12"/>
  <c r="A169" i="12"/>
  <c r="D168" i="12"/>
  <c r="C168" i="12"/>
  <c r="B168" i="12"/>
  <c r="A168" i="12"/>
  <c r="D167" i="12"/>
  <c r="C167" i="12"/>
  <c r="B167" i="12"/>
  <c r="A167" i="12"/>
  <c r="D166" i="12"/>
  <c r="C166" i="12"/>
  <c r="B166" i="12"/>
  <c r="A166" i="12"/>
  <c r="D165" i="12"/>
  <c r="C165" i="12"/>
  <c r="B165" i="12"/>
  <c r="A165" i="12"/>
  <c r="D164" i="12"/>
  <c r="C164" i="12"/>
  <c r="B164" i="12"/>
  <c r="A164" i="12"/>
  <c r="D163" i="12"/>
  <c r="C163" i="12"/>
  <c r="B163" i="12"/>
  <c r="A163" i="12"/>
  <c r="D162" i="12"/>
  <c r="C162" i="12"/>
  <c r="B162" i="12"/>
  <c r="A162" i="12"/>
  <c r="D161" i="12"/>
  <c r="C161" i="12"/>
  <c r="B161" i="12"/>
  <c r="A161" i="12"/>
  <c r="D160" i="12"/>
  <c r="C160" i="12"/>
  <c r="B160" i="12"/>
  <c r="A160" i="12"/>
  <c r="D159" i="12"/>
  <c r="C159" i="12"/>
  <c r="B159" i="12"/>
  <c r="A159" i="12"/>
  <c r="D158" i="12"/>
  <c r="C158" i="12"/>
  <c r="B158" i="12"/>
  <c r="A158" i="12"/>
  <c r="D157" i="12"/>
  <c r="C157" i="12"/>
  <c r="B157" i="12"/>
  <c r="A157" i="12"/>
  <c r="D156" i="12"/>
  <c r="C156" i="12"/>
  <c r="B156" i="12"/>
  <c r="A156" i="12"/>
  <c r="D155" i="12"/>
  <c r="C155" i="12"/>
  <c r="B155" i="12"/>
  <c r="A155" i="12"/>
  <c r="D154" i="12"/>
  <c r="C154" i="12"/>
  <c r="B154" i="12"/>
  <c r="A154" i="12"/>
  <c r="D153" i="12"/>
  <c r="C153" i="12"/>
  <c r="B153" i="12"/>
  <c r="A153" i="12"/>
  <c r="D152" i="12"/>
  <c r="C152" i="12"/>
  <c r="B152" i="12"/>
  <c r="A152" i="12"/>
  <c r="D151" i="12"/>
  <c r="C151" i="12"/>
  <c r="B151" i="12"/>
  <c r="A151" i="12"/>
  <c r="D150" i="12"/>
  <c r="C150" i="12"/>
  <c r="B150" i="12"/>
  <c r="A150" i="12"/>
  <c r="D149" i="12"/>
  <c r="C149" i="12"/>
  <c r="B149" i="12"/>
  <c r="A149" i="12"/>
  <c r="D148" i="12"/>
  <c r="C148" i="12"/>
  <c r="B148" i="12"/>
  <c r="A148" i="12"/>
  <c r="D147" i="12"/>
  <c r="C147" i="12"/>
  <c r="B147" i="12"/>
  <c r="A147" i="12"/>
  <c r="D146" i="12"/>
  <c r="C146" i="12"/>
  <c r="B146" i="12"/>
  <c r="A146" i="12"/>
  <c r="D145" i="12"/>
  <c r="C145" i="12"/>
  <c r="B145" i="12"/>
  <c r="A145" i="12"/>
  <c r="D144" i="12"/>
  <c r="C144" i="12"/>
  <c r="B144" i="12"/>
  <c r="A144" i="12"/>
  <c r="D143" i="12"/>
  <c r="C143" i="12"/>
  <c r="B143" i="12"/>
  <c r="A143" i="12"/>
  <c r="D142" i="12"/>
  <c r="C142" i="12"/>
  <c r="B142" i="12"/>
  <c r="A142" i="12"/>
  <c r="D141" i="12"/>
  <c r="C141" i="12"/>
  <c r="B141" i="12"/>
  <c r="A141" i="12"/>
  <c r="D140" i="12"/>
  <c r="C140" i="12"/>
  <c r="B140" i="12"/>
  <c r="A140" i="12"/>
  <c r="D139" i="12"/>
  <c r="C139" i="12"/>
  <c r="B139" i="12"/>
  <c r="A139" i="12"/>
  <c r="D138" i="12"/>
  <c r="C138" i="12"/>
  <c r="B138" i="12"/>
  <c r="A138" i="12"/>
  <c r="D137" i="12"/>
  <c r="C137" i="12"/>
  <c r="B137" i="12"/>
  <c r="A137" i="12"/>
  <c r="D136" i="12"/>
  <c r="C136" i="12"/>
  <c r="B136" i="12"/>
  <c r="A136" i="12"/>
  <c r="D135" i="12"/>
  <c r="C135" i="12"/>
  <c r="B135" i="12"/>
  <c r="A135" i="12"/>
  <c r="D134" i="12"/>
  <c r="C134" i="12"/>
  <c r="B134" i="12"/>
  <c r="A134" i="12"/>
  <c r="D133" i="12"/>
  <c r="C133" i="12"/>
  <c r="B133" i="12"/>
  <c r="A133" i="12"/>
  <c r="D132" i="12"/>
  <c r="C132" i="12"/>
  <c r="B132" i="12"/>
  <c r="A132" i="12"/>
  <c r="D131" i="12"/>
  <c r="C131" i="12"/>
  <c r="B131" i="12"/>
  <c r="A131" i="12"/>
  <c r="D130" i="12"/>
  <c r="C130" i="12"/>
  <c r="B130" i="12"/>
  <c r="A130" i="12"/>
  <c r="D129" i="12"/>
  <c r="C129" i="12"/>
  <c r="B129" i="12"/>
  <c r="A129" i="12"/>
  <c r="D128" i="12"/>
  <c r="C128" i="12"/>
  <c r="B128" i="12"/>
  <c r="A128" i="12"/>
  <c r="D127" i="12"/>
  <c r="C127" i="12"/>
  <c r="B127" i="12"/>
  <c r="A127" i="12"/>
  <c r="D126" i="12"/>
  <c r="C126" i="12"/>
  <c r="B126" i="12"/>
  <c r="A126" i="12"/>
  <c r="D125" i="12"/>
  <c r="C125" i="12"/>
  <c r="B125" i="12"/>
  <c r="A125" i="12"/>
  <c r="D124" i="12"/>
  <c r="C124" i="12"/>
  <c r="B124" i="12"/>
  <c r="A124" i="12"/>
  <c r="D123" i="12"/>
  <c r="C123" i="12"/>
  <c r="B123" i="12"/>
  <c r="A123" i="12"/>
  <c r="D122" i="12"/>
  <c r="C122" i="12"/>
  <c r="B122" i="12"/>
  <c r="A122" i="12"/>
  <c r="D121" i="12"/>
  <c r="C121" i="12"/>
  <c r="B121" i="12"/>
  <c r="A121" i="12"/>
  <c r="D120" i="12"/>
  <c r="C120" i="12"/>
  <c r="B120" i="12"/>
  <c r="A120" i="12"/>
  <c r="D119" i="12"/>
  <c r="C119" i="12"/>
  <c r="B119" i="12"/>
  <c r="A119" i="12"/>
  <c r="D118" i="12"/>
  <c r="C118" i="12"/>
  <c r="B118" i="12"/>
  <c r="A118" i="12"/>
  <c r="D117" i="12"/>
  <c r="C117" i="12"/>
  <c r="B117" i="12"/>
  <c r="A117" i="12"/>
  <c r="D116" i="12"/>
  <c r="C116" i="12"/>
  <c r="B116" i="12"/>
  <c r="A116" i="12"/>
  <c r="D115" i="12"/>
  <c r="C115" i="12"/>
  <c r="B115" i="12"/>
  <c r="A115" i="12"/>
  <c r="D114" i="12"/>
  <c r="C114" i="12"/>
  <c r="B114" i="12"/>
  <c r="A114" i="12"/>
  <c r="D113" i="12"/>
  <c r="C113" i="12"/>
  <c r="B113" i="12"/>
  <c r="A113" i="12"/>
  <c r="D112" i="12"/>
  <c r="C112" i="12"/>
  <c r="B112" i="12"/>
  <c r="A112" i="12"/>
  <c r="D111" i="12"/>
  <c r="C111" i="12"/>
  <c r="B111" i="12"/>
  <c r="A111" i="12"/>
  <c r="D110" i="12"/>
  <c r="C110" i="12"/>
  <c r="B110" i="12"/>
  <c r="A110" i="12"/>
  <c r="D109" i="12"/>
  <c r="C109" i="12"/>
  <c r="B109" i="12"/>
  <c r="A109" i="12"/>
  <c r="D108" i="12"/>
  <c r="C108" i="12"/>
  <c r="B108" i="12"/>
  <c r="A108" i="12"/>
  <c r="D107" i="12"/>
  <c r="C107" i="12"/>
  <c r="B107" i="12"/>
  <c r="A107" i="12"/>
  <c r="D106" i="12"/>
  <c r="C106" i="12"/>
  <c r="B106" i="12"/>
  <c r="A106" i="12"/>
  <c r="D105" i="12"/>
  <c r="C105" i="12"/>
  <c r="B105" i="12"/>
  <c r="A105" i="12"/>
  <c r="D104" i="12"/>
  <c r="C104" i="12"/>
  <c r="B104" i="12"/>
  <c r="A104" i="12"/>
  <c r="D103" i="12"/>
  <c r="C103" i="12"/>
  <c r="B103" i="12"/>
  <c r="A103" i="12"/>
  <c r="D102" i="12"/>
  <c r="C102" i="12"/>
  <c r="B102" i="12"/>
  <c r="A102" i="12"/>
  <c r="D101" i="12"/>
  <c r="C101" i="12"/>
  <c r="B101" i="12"/>
  <c r="A101" i="12"/>
  <c r="D100" i="12"/>
  <c r="C100" i="12"/>
  <c r="B100" i="12"/>
  <c r="A100" i="12"/>
  <c r="D99" i="12"/>
  <c r="C99" i="12"/>
  <c r="B99" i="12"/>
  <c r="A99" i="12"/>
  <c r="D98" i="12"/>
  <c r="C98" i="12"/>
  <c r="B98" i="12"/>
  <c r="A98" i="12"/>
  <c r="D97" i="12"/>
  <c r="C97" i="12"/>
  <c r="B97" i="12"/>
  <c r="A97" i="12"/>
  <c r="D96" i="12"/>
  <c r="C96" i="12"/>
  <c r="B96" i="12"/>
  <c r="A96" i="12"/>
  <c r="D95" i="12"/>
  <c r="C95" i="12"/>
  <c r="B95" i="12"/>
  <c r="A95" i="12"/>
  <c r="D94" i="12"/>
  <c r="C94" i="12"/>
  <c r="B94" i="12"/>
  <c r="A94" i="12"/>
  <c r="D93" i="12"/>
  <c r="C93" i="12"/>
  <c r="B93" i="12"/>
  <c r="A93" i="12"/>
  <c r="D92" i="12"/>
  <c r="C92" i="12"/>
  <c r="B92" i="12"/>
  <c r="A92" i="12"/>
  <c r="D91" i="12"/>
  <c r="C91" i="12"/>
  <c r="B91" i="12"/>
  <c r="A91" i="12"/>
  <c r="D90" i="12"/>
  <c r="C90" i="12"/>
  <c r="B90" i="12"/>
  <c r="A90" i="12"/>
  <c r="D89" i="12"/>
  <c r="C89" i="12"/>
  <c r="B89" i="12"/>
  <c r="A89" i="12"/>
  <c r="D88" i="12"/>
  <c r="C88" i="12"/>
  <c r="B88" i="12"/>
  <c r="A88" i="12"/>
  <c r="D87" i="12"/>
  <c r="C87" i="12"/>
  <c r="B87" i="12"/>
  <c r="A87" i="12"/>
  <c r="D86" i="12"/>
  <c r="C86" i="12"/>
  <c r="B86" i="12"/>
  <c r="A86" i="12"/>
  <c r="D85" i="12"/>
  <c r="C85" i="12"/>
  <c r="B85" i="12"/>
  <c r="A85" i="12"/>
  <c r="D84" i="12"/>
  <c r="C84" i="12"/>
  <c r="B84" i="12"/>
  <c r="A84" i="12"/>
  <c r="D83" i="12"/>
  <c r="C83" i="12"/>
  <c r="B83" i="12"/>
  <c r="A83" i="12"/>
  <c r="D82" i="12"/>
  <c r="C82" i="12"/>
  <c r="B82" i="12"/>
  <c r="A82" i="12"/>
  <c r="D81" i="12"/>
  <c r="C81" i="12"/>
  <c r="B81" i="12"/>
  <c r="A81" i="12"/>
  <c r="D80" i="12"/>
  <c r="C80" i="12"/>
  <c r="B80" i="12"/>
  <c r="A80" i="12"/>
  <c r="D79" i="12"/>
  <c r="C79" i="12"/>
  <c r="B79" i="12"/>
  <c r="A79" i="12"/>
  <c r="D78" i="12"/>
  <c r="C78" i="12"/>
  <c r="B78" i="12"/>
  <c r="A78" i="12"/>
  <c r="D77" i="12"/>
  <c r="C77" i="12"/>
  <c r="B77" i="12"/>
  <c r="A77" i="12"/>
  <c r="D76" i="12"/>
  <c r="C76" i="12"/>
  <c r="B76" i="12"/>
  <c r="A76" i="12"/>
  <c r="D75" i="12"/>
  <c r="C75" i="12"/>
  <c r="B75" i="12"/>
  <c r="A75" i="12"/>
  <c r="D74" i="12"/>
  <c r="C74" i="12"/>
  <c r="B74" i="12"/>
  <c r="A74" i="12"/>
  <c r="D73" i="12"/>
  <c r="C73" i="12"/>
  <c r="B73" i="12"/>
  <c r="A73" i="12"/>
  <c r="D72" i="12"/>
  <c r="C72" i="12"/>
  <c r="B72" i="12"/>
  <c r="A72" i="12"/>
  <c r="D71" i="12"/>
  <c r="C71" i="12"/>
  <c r="B71" i="12"/>
  <c r="A71" i="12"/>
  <c r="D70" i="12"/>
  <c r="C70" i="12"/>
  <c r="B70" i="12"/>
  <c r="A70" i="12"/>
  <c r="D69" i="12"/>
  <c r="C69" i="12"/>
  <c r="B69" i="12"/>
  <c r="A69" i="12"/>
  <c r="D68" i="12"/>
  <c r="C68" i="12"/>
  <c r="B68" i="12"/>
  <c r="A68" i="12"/>
  <c r="D67" i="12"/>
  <c r="C67" i="12"/>
  <c r="B67" i="12"/>
  <c r="A67" i="12"/>
  <c r="D66" i="12"/>
  <c r="C66" i="12"/>
  <c r="B66" i="12"/>
  <c r="A66" i="12"/>
  <c r="D65" i="12"/>
  <c r="C65" i="12"/>
  <c r="B65" i="12"/>
  <c r="A65" i="12"/>
  <c r="D64" i="12"/>
  <c r="C64" i="12"/>
  <c r="B64" i="12"/>
  <c r="A64" i="12"/>
  <c r="D63" i="12"/>
  <c r="C63" i="12"/>
  <c r="B63" i="12"/>
  <c r="A63" i="12"/>
  <c r="D62" i="12"/>
  <c r="C62" i="12"/>
  <c r="B62" i="12"/>
  <c r="A62" i="12"/>
  <c r="D61" i="12"/>
  <c r="C61" i="12"/>
  <c r="B61" i="12"/>
  <c r="A61" i="12"/>
  <c r="D60" i="12"/>
  <c r="C60" i="12"/>
  <c r="B60" i="12"/>
  <c r="A60" i="12"/>
  <c r="D59" i="12"/>
  <c r="C59" i="12"/>
  <c r="B59" i="12"/>
  <c r="A59" i="12"/>
  <c r="D58" i="12"/>
  <c r="C58" i="12"/>
  <c r="B58" i="12"/>
  <c r="A58" i="12"/>
  <c r="D57" i="12"/>
  <c r="C57" i="12"/>
  <c r="B57" i="12"/>
  <c r="A57" i="12"/>
  <c r="D56" i="12"/>
  <c r="C56" i="12"/>
  <c r="B56" i="12"/>
  <c r="A56" i="12"/>
  <c r="D55" i="12"/>
  <c r="C55" i="12"/>
  <c r="B55" i="12"/>
  <c r="A55" i="12"/>
  <c r="D54" i="12"/>
  <c r="C54" i="12"/>
  <c r="B54" i="12"/>
  <c r="A54" i="12"/>
  <c r="D53" i="12"/>
  <c r="C53" i="12"/>
  <c r="B53" i="12"/>
  <c r="A53" i="12"/>
  <c r="D52" i="12"/>
  <c r="C52" i="12"/>
  <c r="B52" i="12"/>
  <c r="A52" i="12"/>
  <c r="D51" i="12"/>
  <c r="C51" i="12"/>
  <c r="B51" i="12"/>
  <c r="A51" i="12"/>
  <c r="D50" i="12"/>
  <c r="C50" i="12"/>
  <c r="B50" i="12"/>
  <c r="A50" i="12"/>
  <c r="D49" i="12"/>
  <c r="C49" i="12"/>
  <c r="B49" i="12"/>
  <c r="A49" i="12"/>
  <c r="D48" i="12"/>
  <c r="C48" i="12"/>
  <c r="B48" i="12"/>
  <c r="A48" i="12"/>
  <c r="D47" i="12"/>
  <c r="C47" i="12"/>
  <c r="B47" i="12"/>
  <c r="A47" i="12"/>
  <c r="D46" i="12"/>
  <c r="C46" i="12"/>
  <c r="B46" i="12"/>
  <c r="A46" i="12"/>
  <c r="D45" i="12"/>
  <c r="C45" i="12"/>
  <c r="B45" i="12"/>
  <c r="A45" i="12"/>
  <c r="D44" i="12"/>
  <c r="C44" i="12"/>
  <c r="B44" i="12"/>
  <c r="A44" i="12"/>
  <c r="D43" i="12"/>
  <c r="C43" i="12"/>
  <c r="B43" i="12"/>
  <c r="A43" i="12"/>
  <c r="D42" i="12"/>
  <c r="C42" i="12"/>
  <c r="B42" i="12"/>
  <c r="A42" i="12"/>
  <c r="D41" i="12"/>
  <c r="C41" i="12"/>
  <c r="B41" i="12"/>
  <c r="A41" i="12"/>
  <c r="D40" i="12"/>
  <c r="C40" i="12"/>
  <c r="B40" i="12"/>
  <c r="A40" i="12"/>
  <c r="D39" i="12"/>
  <c r="C39" i="12"/>
  <c r="B39" i="12"/>
  <c r="A39" i="12"/>
  <c r="D38" i="12"/>
  <c r="C38" i="12"/>
  <c r="B38" i="12"/>
  <c r="A38" i="12"/>
  <c r="D37" i="12"/>
  <c r="C37" i="12"/>
  <c r="B37" i="12"/>
  <c r="A37" i="12"/>
  <c r="D36" i="12"/>
  <c r="C36" i="12"/>
  <c r="B36" i="12"/>
  <c r="A36" i="12"/>
  <c r="D35" i="12"/>
  <c r="C35" i="12"/>
  <c r="B35" i="12"/>
  <c r="A35" i="12"/>
  <c r="D34" i="12"/>
  <c r="C34" i="12"/>
  <c r="B34" i="12"/>
  <c r="A34" i="12"/>
  <c r="D33" i="12"/>
  <c r="C33" i="12"/>
  <c r="B33" i="12"/>
  <c r="A33" i="12"/>
  <c r="D32" i="12"/>
  <c r="C32" i="12"/>
  <c r="B32" i="12"/>
  <c r="A32" i="12"/>
  <c r="D31" i="12"/>
  <c r="C31" i="12"/>
  <c r="B31" i="12"/>
  <c r="A31" i="12"/>
  <c r="D30" i="12"/>
  <c r="C30" i="12"/>
  <c r="B30" i="12"/>
  <c r="A30" i="12"/>
  <c r="D29" i="12"/>
  <c r="C29" i="12"/>
  <c r="B29" i="12"/>
  <c r="A29" i="12"/>
  <c r="D28" i="12"/>
  <c r="C28" i="12"/>
  <c r="B28" i="12"/>
  <c r="A28" i="12"/>
  <c r="D27" i="12"/>
  <c r="C27" i="12"/>
  <c r="B27" i="12"/>
  <c r="A27" i="12"/>
  <c r="D26" i="12"/>
  <c r="C26" i="12"/>
  <c r="B26" i="12"/>
  <c r="A26" i="12"/>
  <c r="D25" i="12"/>
  <c r="C25" i="12"/>
  <c r="B25" i="12"/>
  <c r="A25" i="12"/>
  <c r="D24" i="12"/>
  <c r="C24" i="12"/>
  <c r="B24" i="12"/>
  <c r="A24" i="12"/>
  <c r="D23" i="12"/>
  <c r="C23" i="12"/>
  <c r="B23" i="12"/>
  <c r="A23" i="12"/>
  <c r="D22" i="12"/>
  <c r="C22" i="12"/>
  <c r="B22" i="12"/>
  <c r="A22" i="12"/>
  <c r="D21" i="12"/>
  <c r="C21" i="12"/>
  <c r="B21" i="12"/>
  <c r="A21" i="12"/>
  <c r="D20" i="12"/>
  <c r="C20" i="12"/>
  <c r="B20" i="12"/>
  <c r="A20" i="12"/>
  <c r="D19" i="12"/>
  <c r="C19" i="12"/>
  <c r="B19" i="12"/>
  <c r="A19" i="12"/>
  <c r="D18" i="12"/>
  <c r="C18" i="12"/>
  <c r="B18" i="12"/>
  <c r="A18" i="12"/>
  <c r="D17" i="12"/>
  <c r="C17" i="12"/>
  <c r="B17" i="12"/>
  <c r="A17" i="12"/>
  <c r="D16" i="12"/>
  <c r="C16" i="12"/>
  <c r="B16" i="12"/>
  <c r="A16" i="12"/>
  <c r="D15" i="12"/>
  <c r="C15" i="12"/>
  <c r="B15" i="12"/>
  <c r="A15" i="12"/>
  <c r="D14" i="12"/>
  <c r="C14" i="12"/>
  <c r="B14" i="12"/>
  <c r="A14" i="12"/>
  <c r="D13" i="12"/>
  <c r="C13" i="12"/>
  <c r="B13" i="12"/>
  <c r="A13" i="12"/>
  <c r="D12" i="12"/>
  <c r="C12" i="12"/>
  <c r="B12" i="12"/>
  <c r="A12" i="12"/>
  <c r="D11" i="12"/>
  <c r="C11" i="12"/>
  <c r="B11" i="12"/>
  <c r="A11" i="12"/>
  <c r="D10" i="12"/>
  <c r="C10" i="12"/>
  <c r="B10" i="12"/>
  <c r="A10" i="12"/>
  <c r="D9" i="12"/>
  <c r="C9" i="12"/>
  <c r="B9" i="12"/>
  <c r="A9" i="12"/>
  <c r="D8" i="12"/>
  <c r="C8" i="12"/>
  <c r="B8" i="12"/>
  <c r="A8" i="12"/>
  <c r="D7" i="12"/>
  <c r="C7" i="12"/>
  <c r="B7" i="12"/>
  <c r="A7" i="12"/>
  <c r="D6" i="12"/>
  <c r="C6" i="12"/>
  <c r="B6" i="12"/>
  <c r="A6" i="12"/>
  <c r="D5" i="12"/>
  <c r="C5" i="12"/>
  <c r="B5" i="12"/>
  <c r="A5" i="12"/>
  <c r="N53" i="7"/>
  <c r="M53" i="7"/>
  <c r="K53" i="7"/>
  <c r="L53" i="7" s="1"/>
  <c r="J53" i="7"/>
  <c r="I53" i="7"/>
  <c r="H53" i="7"/>
  <c r="G53" i="7"/>
  <c r="F53" i="7"/>
  <c r="E53" i="7"/>
  <c r="D53" i="7"/>
  <c r="C53" i="7"/>
  <c r="B53" i="7"/>
  <c r="A53" i="7"/>
  <c r="N52" i="7"/>
  <c r="M52" i="7"/>
  <c r="K52" i="7"/>
  <c r="L52" i="7" s="1"/>
  <c r="J52" i="7"/>
  <c r="I52" i="7"/>
  <c r="H52" i="7"/>
  <c r="G52" i="7"/>
  <c r="F52" i="7"/>
  <c r="E52" i="7"/>
  <c r="D52" i="7"/>
  <c r="C52" i="7"/>
  <c r="B52" i="7"/>
  <c r="A52" i="7"/>
  <c r="N51" i="7"/>
  <c r="M51" i="7"/>
  <c r="K51" i="7"/>
  <c r="L51" i="7" s="1"/>
  <c r="J51" i="7"/>
  <c r="I51" i="7"/>
  <c r="H51" i="7"/>
  <c r="G51" i="7"/>
  <c r="F51" i="7"/>
  <c r="E51" i="7"/>
  <c r="D51" i="7"/>
  <c r="C51" i="7"/>
  <c r="B51" i="7"/>
  <c r="A51" i="7"/>
  <c r="N50" i="7"/>
  <c r="M50" i="7"/>
  <c r="K50" i="7"/>
  <c r="L50" i="7" s="1"/>
  <c r="J50" i="7"/>
  <c r="I50" i="7"/>
  <c r="H50" i="7"/>
  <c r="G50" i="7"/>
  <c r="F50" i="7"/>
  <c r="E50" i="7"/>
  <c r="D50" i="7"/>
  <c r="C50" i="7"/>
  <c r="B50" i="7"/>
  <c r="A50" i="7"/>
  <c r="N49" i="7"/>
  <c r="M49" i="7"/>
  <c r="K49" i="7"/>
  <c r="L49" i="7" s="1"/>
  <c r="J49" i="7"/>
  <c r="I49" i="7"/>
  <c r="H49" i="7"/>
  <c r="G49" i="7"/>
  <c r="F49" i="7"/>
  <c r="E49" i="7"/>
  <c r="D49" i="7"/>
  <c r="C49" i="7"/>
  <c r="B49" i="7"/>
  <c r="A49" i="7"/>
  <c r="N48" i="7"/>
  <c r="M48" i="7"/>
  <c r="K48" i="7"/>
  <c r="L48" i="7" s="1"/>
  <c r="J48" i="7"/>
  <c r="I48" i="7"/>
  <c r="H48" i="7"/>
  <c r="G48" i="7"/>
  <c r="F48" i="7"/>
  <c r="E48" i="7"/>
  <c r="D48" i="7"/>
  <c r="C48" i="7"/>
  <c r="B48" i="7"/>
  <c r="A48" i="7"/>
  <c r="N47" i="7"/>
  <c r="M47" i="7"/>
  <c r="K47" i="7"/>
  <c r="L47" i="7" s="1"/>
  <c r="J47" i="7"/>
  <c r="I47" i="7"/>
  <c r="H47" i="7"/>
  <c r="G47" i="7"/>
  <c r="F47" i="7"/>
  <c r="E47" i="7"/>
  <c r="D47" i="7"/>
  <c r="C47" i="7"/>
  <c r="B47" i="7"/>
  <c r="A47" i="7"/>
  <c r="O46" i="7"/>
  <c r="N46" i="7"/>
  <c r="M46" i="7"/>
  <c r="K46" i="7"/>
  <c r="L46" i="7" s="1"/>
  <c r="J46" i="7"/>
  <c r="I46" i="7"/>
  <c r="H46" i="7"/>
  <c r="G46" i="7"/>
  <c r="F46" i="7"/>
  <c r="E46" i="7"/>
  <c r="D46" i="7"/>
  <c r="C46" i="7"/>
  <c r="B46" i="7"/>
  <c r="A46" i="7"/>
  <c r="O45" i="7"/>
  <c r="N45" i="7"/>
  <c r="M45" i="7"/>
  <c r="K45" i="7"/>
  <c r="L45" i="7" s="1"/>
  <c r="J45" i="7"/>
  <c r="I45" i="7"/>
  <c r="H45" i="7"/>
  <c r="G45" i="7"/>
  <c r="F45" i="7"/>
  <c r="E45" i="7"/>
  <c r="D45" i="7"/>
  <c r="C45" i="7"/>
  <c r="B45" i="7"/>
  <c r="A45" i="7"/>
  <c r="O44" i="7"/>
  <c r="N44" i="7"/>
  <c r="M44" i="7"/>
  <c r="K44" i="7"/>
  <c r="L44" i="7" s="1"/>
  <c r="J44" i="7"/>
  <c r="I44" i="7"/>
  <c r="H44" i="7"/>
  <c r="G44" i="7"/>
  <c r="F44" i="7"/>
  <c r="E44" i="7"/>
  <c r="D44" i="7"/>
  <c r="C44" i="7"/>
  <c r="B44" i="7"/>
  <c r="A44" i="7"/>
  <c r="O43" i="7"/>
  <c r="N43" i="7"/>
  <c r="M43" i="7"/>
  <c r="K43" i="7"/>
  <c r="L43" i="7" s="1"/>
  <c r="J43" i="7"/>
  <c r="I43" i="7"/>
  <c r="H43" i="7"/>
  <c r="G43" i="7"/>
  <c r="F43" i="7"/>
  <c r="E43" i="7"/>
  <c r="D43" i="7"/>
  <c r="C43" i="7"/>
  <c r="B43" i="7"/>
  <c r="A43" i="7"/>
  <c r="O42" i="7"/>
  <c r="N42" i="7"/>
  <c r="M42" i="7"/>
  <c r="K42" i="7"/>
  <c r="L42" i="7" s="1"/>
  <c r="J42" i="7"/>
  <c r="I42" i="7"/>
  <c r="H42" i="7"/>
  <c r="G42" i="7"/>
  <c r="F42" i="7"/>
  <c r="E42" i="7"/>
  <c r="D42" i="7"/>
  <c r="C42" i="7"/>
  <c r="B42" i="7"/>
  <c r="A42" i="7"/>
  <c r="O41" i="7"/>
  <c r="N41" i="7"/>
  <c r="M41" i="7"/>
  <c r="K41" i="7"/>
  <c r="L41" i="7" s="1"/>
  <c r="J41" i="7"/>
  <c r="I41" i="7"/>
  <c r="H41" i="7"/>
  <c r="G41" i="7"/>
  <c r="F41" i="7"/>
  <c r="E41" i="7"/>
  <c r="D41" i="7"/>
  <c r="C41" i="7"/>
  <c r="B41" i="7"/>
  <c r="A41" i="7"/>
  <c r="O40" i="7"/>
  <c r="N40" i="7"/>
  <c r="M40" i="7"/>
  <c r="L40" i="7"/>
  <c r="K40" i="7"/>
  <c r="J40" i="7"/>
  <c r="I40" i="7"/>
  <c r="H40" i="7"/>
  <c r="G40" i="7"/>
  <c r="F40" i="7"/>
  <c r="E40" i="7"/>
  <c r="D40" i="7"/>
  <c r="C40" i="7"/>
  <c r="B40" i="7"/>
  <c r="A40" i="7"/>
  <c r="O39" i="7"/>
  <c r="N39" i="7"/>
  <c r="M39" i="7"/>
  <c r="K39" i="7"/>
  <c r="L39" i="7" s="1"/>
  <c r="J39" i="7"/>
  <c r="I39" i="7"/>
  <c r="H39" i="7"/>
  <c r="G39" i="7"/>
  <c r="F39" i="7"/>
  <c r="E39" i="7"/>
  <c r="D39" i="7"/>
  <c r="C39" i="7"/>
  <c r="B39" i="7"/>
  <c r="A39" i="7"/>
  <c r="O38" i="7"/>
  <c r="N38" i="7"/>
  <c r="M38" i="7"/>
  <c r="K38" i="7"/>
  <c r="L38" i="7" s="1"/>
  <c r="J38" i="7"/>
  <c r="I38" i="7"/>
  <c r="H38" i="7"/>
  <c r="G38" i="7"/>
  <c r="F38" i="7"/>
  <c r="E38" i="7"/>
  <c r="D38" i="7"/>
  <c r="C38" i="7"/>
  <c r="B38" i="7"/>
  <c r="A38" i="7"/>
  <c r="O37" i="7"/>
  <c r="N37" i="7"/>
  <c r="M37" i="7"/>
  <c r="K37" i="7"/>
  <c r="L37" i="7" s="1"/>
  <c r="J37" i="7"/>
  <c r="I37" i="7"/>
  <c r="H37" i="7"/>
  <c r="G37" i="7"/>
  <c r="F37" i="7"/>
  <c r="E37" i="7"/>
  <c r="D37" i="7"/>
  <c r="C37" i="7"/>
  <c r="B37" i="7"/>
  <c r="A37" i="7"/>
  <c r="O36" i="7"/>
  <c r="N36" i="7"/>
  <c r="M36" i="7"/>
  <c r="K36" i="7"/>
  <c r="L36" i="7" s="1"/>
  <c r="J36" i="7"/>
  <c r="I36" i="7"/>
  <c r="H36" i="7"/>
  <c r="G36" i="7"/>
  <c r="F36" i="7"/>
  <c r="E36" i="7"/>
  <c r="D36" i="7"/>
  <c r="C36" i="7"/>
  <c r="B36" i="7"/>
  <c r="A36" i="7"/>
  <c r="O35" i="7"/>
  <c r="N35" i="7"/>
  <c r="M35" i="7"/>
  <c r="K35" i="7"/>
  <c r="L35" i="7" s="1"/>
  <c r="J35" i="7"/>
  <c r="I35" i="7"/>
  <c r="H35" i="7"/>
  <c r="G35" i="7"/>
  <c r="F35" i="7"/>
  <c r="E35" i="7"/>
  <c r="D35" i="7"/>
  <c r="C35" i="7"/>
  <c r="B35" i="7"/>
  <c r="A35" i="7"/>
  <c r="O34" i="7"/>
  <c r="N34" i="7"/>
  <c r="M34" i="7"/>
  <c r="K34" i="7"/>
  <c r="L34" i="7" s="1"/>
  <c r="J34" i="7"/>
  <c r="I34" i="7"/>
  <c r="H34" i="7"/>
  <c r="G34" i="7"/>
  <c r="F34" i="7"/>
  <c r="E34" i="7"/>
  <c r="D34" i="7"/>
  <c r="C34" i="7"/>
  <c r="B34" i="7"/>
  <c r="A34" i="7"/>
  <c r="O33" i="7"/>
  <c r="N33" i="7"/>
  <c r="M33" i="7"/>
  <c r="K33" i="7"/>
  <c r="L33" i="7" s="1"/>
  <c r="J33" i="7"/>
  <c r="I33" i="7"/>
  <c r="H33" i="7"/>
  <c r="G33" i="7"/>
  <c r="F33" i="7"/>
  <c r="E33" i="7"/>
  <c r="D33" i="7"/>
  <c r="C33" i="7"/>
  <c r="B33" i="7"/>
  <c r="A33" i="7"/>
  <c r="O32" i="7"/>
  <c r="N32" i="7"/>
  <c r="M32" i="7"/>
  <c r="K32" i="7"/>
  <c r="L32" i="7" s="1"/>
  <c r="J32" i="7"/>
  <c r="I32" i="7"/>
  <c r="H32" i="7"/>
  <c r="G32" i="7"/>
  <c r="F32" i="7"/>
  <c r="E32" i="7"/>
  <c r="D32" i="7"/>
  <c r="C32" i="7"/>
  <c r="B32" i="7"/>
  <c r="A32" i="7"/>
  <c r="O31" i="7"/>
  <c r="N31" i="7"/>
  <c r="M31" i="7"/>
  <c r="K31" i="7"/>
  <c r="L31" i="7" s="1"/>
  <c r="J31" i="7"/>
  <c r="I31" i="7"/>
  <c r="H31" i="7"/>
  <c r="G31" i="7"/>
  <c r="F31" i="7"/>
  <c r="E31" i="7"/>
  <c r="D31" i="7"/>
  <c r="C31" i="7"/>
  <c r="B31" i="7"/>
  <c r="A31" i="7"/>
  <c r="O30" i="7"/>
  <c r="N30" i="7"/>
  <c r="M30" i="7"/>
  <c r="K30" i="7"/>
  <c r="L30" i="7" s="1"/>
  <c r="J30" i="7"/>
  <c r="I30" i="7"/>
  <c r="H30" i="7"/>
  <c r="G30" i="7"/>
  <c r="F30" i="7"/>
  <c r="E30" i="7"/>
  <c r="D30" i="7"/>
  <c r="C30" i="7"/>
  <c r="B30" i="7"/>
  <c r="A30" i="7"/>
  <c r="O29" i="7"/>
  <c r="N29" i="7"/>
  <c r="M29" i="7"/>
  <c r="K29" i="7"/>
  <c r="L29" i="7" s="1"/>
  <c r="J29" i="7"/>
  <c r="I29" i="7"/>
  <c r="H29" i="7"/>
  <c r="G29" i="7"/>
  <c r="F29" i="7"/>
  <c r="E29" i="7"/>
  <c r="D29" i="7"/>
  <c r="C29" i="7"/>
  <c r="B29" i="7"/>
  <c r="A29" i="7"/>
  <c r="O28" i="7"/>
  <c r="N28" i="7"/>
  <c r="M28" i="7"/>
  <c r="K28" i="7"/>
  <c r="L28" i="7" s="1"/>
  <c r="J28" i="7"/>
  <c r="I28" i="7"/>
  <c r="H28" i="7"/>
  <c r="G28" i="7"/>
  <c r="F28" i="7"/>
  <c r="E28" i="7"/>
  <c r="D28" i="7"/>
  <c r="C28" i="7"/>
  <c r="B28" i="7"/>
  <c r="A28" i="7"/>
  <c r="O27" i="7"/>
  <c r="N27" i="7"/>
  <c r="M27" i="7"/>
  <c r="K27" i="7"/>
  <c r="L27" i="7" s="1"/>
  <c r="J27" i="7"/>
  <c r="I27" i="7"/>
  <c r="H27" i="7"/>
  <c r="G27" i="7"/>
  <c r="F27" i="7"/>
  <c r="E27" i="7"/>
  <c r="D27" i="7"/>
  <c r="C27" i="7"/>
  <c r="B27" i="7"/>
  <c r="A27" i="7"/>
  <c r="O26" i="7"/>
  <c r="N26" i="7"/>
  <c r="M26" i="7"/>
  <c r="K26" i="7"/>
  <c r="L26" i="7" s="1"/>
  <c r="J26" i="7"/>
  <c r="I26" i="7"/>
  <c r="H26" i="7"/>
  <c r="G26" i="7"/>
  <c r="F26" i="7"/>
  <c r="E26" i="7"/>
  <c r="D26" i="7"/>
  <c r="C26" i="7"/>
  <c r="B26" i="7"/>
  <c r="A26" i="7"/>
  <c r="O25" i="7"/>
  <c r="N25" i="7"/>
  <c r="M25" i="7"/>
  <c r="K25" i="7"/>
  <c r="L25" i="7" s="1"/>
  <c r="J25" i="7"/>
  <c r="I25" i="7"/>
  <c r="H25" i="7"/>
  <c r="G25" i="7"/>
  <c r="F25" i="7"/>
  <c r="E25" i="7"/>
  <c r="D25" i="7"/>
  <c r="C25" i="7"/>
  <c r="B25" i="7"/>
  <c r="A25" i="7"/>
  <c r="O24" i="7"/>
  <c r="N24" i="7"/>
  <c r="M24" i="7"/>
  <c r="L24" i="7"/>
  <c r="K24" i="7"/>
  <c r="J24" i="7"/>
  <c r="I24" i="7"/>
  <c r="H24" i="7"/>
  <c r="G24" i="7"/>
  <c r="F24" i="7"/>
  <c r="E24" i="7"/>
  <c r="D24" i="7"/>
  <c r="C24" i="7"/>
  <c r="B24" i="7"/>
  <c r="A24" i="7"/>
  <c r="O23" i="7"/>
  <c r="N23" i="7"/>
  <c r="M23" i="7"/>
  <c r="K23" i="7"/>
  <c r="L23" i="7" s="1"/>
  <c r="J23" i="7"/>
  <c r="I23" i="7"/>
  <c r="H23" i="7"/>
  <c r="G23" i="7"/>
  <c r="F23" i="7"/>
  <c r="E23" i="7"/>
  <c r="D23" i="7"/>
  <c r="C23" i="7"/>
  <c r="B23" i="7"/>
  <c r="A23" i="7"/>
  <c r="O22" i="7"/>
  <c r="N22" i="7"/>
  <c r="M22" i="7"/>
  <c r="K22" i="7"/>
  <c r="L22" i="7" s="1"/>
  <c r="J22" i="7"/>
  <c r="I22" i="7"/>
  <c r="H22" i="7"/>
  <c r="G22" i="7"/>
  <c r="F22" i="7"/>
  <c r="E22" i="7"/>
  <c r="D22" i="7"/>
  <c r="C22" i="7"/>
  <c r="B22" i="7"/>
  <c r="A22" i="7"/>
  <c r="O21" i="7"/>
  <c r="N21" i="7"/>
  <c r="M21" i="7"/>
  <c r="K21" i="7"/>
  <c r="L21" i="7" s="1"/>
  <c r="J21" i="7"/>
  <c r="I21" i="7"/>
  <c r="H21" i="7"/>
  <c r="G21" i="7"/>
  <c r="F21" i="7"/>
  <c r="E21" i="7"/>
  <c r="D21" i="7"/>
  <c r="C21" i="7"/>
  <c r="B21" i="7"/>
  <c r="A21" i="7"/>
  <c r="O20" i="7"/>
  <c r="N20" i="7"/>
  <c r="M20" i="7"/>
  <c r="L20" i="7"/>
  <c r="K20" i="7"/>
  <c r="J20" i="7"/>
  <c r="I20" i="7"/>
  <c r="H20" i="7"/>
  <c r="G20" i="7"/>
  <c r="F20" i="7"/>
  <c r="E20" i="7"/>
  <c r="D20" i="7"/>
  <c r="C20" i="7"/>
  <c r="B20" i="7"/>
  <c r="A20" i="7"/>
  <c r="O19" i="7"/>
  <c r="N19" i="7"/>
  <c r="M19" i="7"/>
  <c r="K19" i="7"/>
  <c r="L19" i="7" s="1"/>
  <c r="J19" i="7"/>
  <c r="I19" i="7"/>
  <c r="H19" i="7"/>
  <c r="G19" i="7"/>
  <c r="F19" i="7"/>
  <c r="E19" i="7"/>
  <c r="D19" i="7"/>
  <c r="C19" i="7"/>
  <c r="B19" i="7"/>
  <c r="A19" i="7"/>
  <c r="O18" i="7"/>
  <c r="N18" i="7"/>
  <c r="M18" i="7"/>
  <c r="K18" i="7"/>
  <c r="L18" i="7" s="1"/>
  <c r="J18" i="7"/>
  <c r="I18" i="7"/>
  <c r="H18" i="7"/>
  <c r="G18" i="7"/>
  <c r="F18" i="7"/>
  <c r="E18" i="7"/>
  <c r="D18" i="7"/>
  <c r="C18" i="7"/>
  <c r="B18" i="7"/>
  <c r="A18" i="7"/>
  <c r="O17" i="7"/>
  <c r="N17" i="7"/>
  <c r="M17" i="7"/>
  <c r="K17" i="7"/>
  <c r="L17" i="7" s="1"/>
  <c r="J17" i="7"/>
  <c r="I17" i="7"/>
  <c r="H17" i="7"/>
  <c r="G17" i="7"/>
  <c r="F17" i="7"/>
  <c r="E17" i="7"/>
  <c r="D17" i="7"/>
  <c r="C17" i="7"/>
  <c r="B17" i="7"/>
  <c r="A17" i="7"/>
  <c r="O16" i="7"/>
  <c r="N16" i="7"/>
  <c r="M16" i="7"/>
  <c r="K16" i="7"/>
  <c r="L16" i="7" s="1"/>
  <c r="J16" i="7"/>
  <c r="I16" i="7"/>
  <c r="H16" i="7"/>
  <c r="G16" i="7"/>
  <c r="F16" i="7"/>
  <c r="E16" i="7"/>
  <c r="D16" i="7"/>
  <c r="C16" i="7"/>
  <c r="B16" i="7"/>
  <c r="A16" i="7"/>
  <c r="O15" i="7"/>
  <c r="N15" i="7"/>
  <c r="M15" i="7"/>
  <c r="K15" i="7"/>
  <c r="L15" i="7" s="1"/>
  <c r="J15" i="7"/>
  <c r="I15" i="7"/>
  <c r="H15" i="7"/>
  <c r="G15" i="7"/>
  <c r="F15" i="7"/>
  <c r="E15" i="7"/>
  <c r="D15" i="7"/>
  <c r="C15" i="7"/>
  <c r="B15" i="7"/>
  <c r="A15" i="7"/>
  <c r="O14" i="7"/>
  <c r="N14" i="7"/>
  <c r="M14" i="7"/>
  <c r="K14" i="7"/>
  <c r="L14" i="7" s="1"/>
  <c r="J14" i="7"/>
  <c r="I14" i="7"/>
  <c r="H14" i="7"/>
  <c r="G14" i="7"/>
  <c r="F14" i="7"/>
  <c r="E14" i="7"/>
  <c r="D14" i="7"/>
  <c r="C14" i="7"/>
  <c r="B14" i="7"/>
  <c r="A14" i="7"/>
  <c r="O13" i="7"/>
  <c r="N13" i="7"/>
  <c r="M13" i="7"/>
  <c r="K13" i="7"/>
  <c r="L13" i="7" s="1"/>
  <c r="J13" i="7"/>
  <c r="I13" i="7"/>
  <c r="H13" i="7"/>
  <c r="G13" i="7"/>
  <c r="F13" i="7"/>
  <c r="E13" i="7"/>
  <c r="D13" i="7"/>
  <c r="C13" i="7"/>
  <c r="B13" i="7"/>
  <c r="A13" i="7"/>
  <c r="O12" i="7"/>
  <c r="N12" i="7"/>
  <c r="M12" i="7"/>
  <c r="K12" i="7"/>
  <c r="L12" i="7" s="1"/>
  <c r="J12" i="7"/>
  <c r="I12" i="7"/>
  <c r="H12" i="7"/>
  <c r="G12" i="7"/>
  <c r="F12" i="7"/>
  <c r="E12" i="7"/>
  <c r="D12" i="7"/>
  <c r="C12" i="7"/>
  <c r="B12" i="7"/>
  <c r="A12" i="7"/>
  <c r="O11" i="7"/>
  <c r="N11" i="7"/>
  <c r="M11" i="7"/>
  <c r="K11" i="7"/>
  <c r="L11" i="7" s="1"/>
  <c r="J11" i="7"/>
  <c r="I11" i="7"/>
  <c r="H11" i="7"/>
  <c r="G11" i="7"/>
  <c r="F11" i="7"/>
  <c r="E11" i="7"/>
  <c r="D11" i="7"/>
  <c r="C11" i="7"/>
  <c r="B11" i="7"/>
  <c r="A11" i="7"/>
  <c r="O10" i="7"/>
  <c r="N10" i="7"/>
  <c r="M10" i="7"/>
  <c r="K10" i="7"/>
  <c r="L10" i="7" s="1"/>
  <c r="J10" i="7"/>
  <c r="I10" i="7"/>
  <c r="H10" i="7"/>
  <c r="G10" i="7"/>
  <c r="F10" i="7"/>
  <c r="E10" i="7"/>
  <c r="D10" i="7"/>
  <c r="C10" i="7"/>
  <c r="B10" i="7"/>
  <c r="A10" i="7"/>
  <c r="O9" i="7"/>
  <c r="N9" i="7"/>
  <c r="M9" i="7"/>
  <c r="K9" i="7"/>
  <c r="L9" i="7" s="1"/>
  <c r="J9" i="7"/>
  <c r="I9" i="7"/>
  <c r="H9" i="7"/>
  <c r="G9" i="7"/>
  <c r="F9" i="7"/>
  <c r="E9" i="7"/>
  <c r="D9" i="7"/>
  <c r="C9" i="7"/>
  <c r="B9" i="7"/>
  <c r="A9" i="7"/>
  <c r="O8" i="7"/>
  <c r="N8" i="7"/>
  <c r="M8" i="7"/>
  <c r="L8" i="7"/>
  <c r="K8" i="7"/>
  <c r="J8" i="7"/>
  <c r="I8" i="7"/>
  <c r="H8" i="7"/>
  <c r="G8" i="7"/>
  <c r="F8" i="7"/>
  <c r="E8" i="7"/>
  <c r="D8" i="7"/>
  <c r="C8" i="7"/>
  <c r="B8" i="7"/>
  <c r="A8" i="7"/>
  <c r="O7" i="7"/>
  <c r="N7" i="7"/>
  <c r="M7" i="7"/>
  <c r="K7" i="7"/>
  <c r="L7" i="7" s="1"/>
  <c r="J7" i="7"/>
  <c r="I7" i="7"/>
  <c r="H7" i="7"/>
  <c r="G7" i="7"/>
  <c r="F7" i="7"/>
  <c r="E7" i="7"/>
  <c r="D7" i="7"/>
  <c r="C7" i="7"/>
  <c r="B7" i="7"/>
  <c r="A7" i="7"/>
  <c r="O6" i="7"/>
  <c r="N6" i="7"/>
  <c r="M6" i="7"/>
  <c r="K6" i="7"/>
  <c r="L6" i="7" s="1"/>
  <c r="J6" i="7"/>
  <c r="I6" i="7"/>
  <c r="H6" i="7"/>
  <c r="G6" i="7"/>
  <c r="F6" i="7"/>
  <c r="E6" i="7"/>
  <c r="D6" i="7"/>
  <c r="C6" i="7"/>
  <c r="B6" i="7"/>
  <c r="A6" i="7"/>
  <c r="O5" i="7"/>
  <c r="N5" i="7"/>
  <c r="M5" i="7"/>
  <c r="K5" i="7"/>
  <c r="L5" i="7" s="1"/>
  <c r="J5" i="7"/>
  <c r="I5" i="7"/>
  <c r="H5" i="7"/>
  <c r="G5" i="7"/>
  <c r="F5" i="7"/>
  <c r="E5" i="7"/>
  <c r="D5" i="7"/>
  <c r="C5" i="7"/>
  <c r="B5" i="7"/>
  <c r="A5" i="7"/>
  <c r="O4" i="7"/>
  <c r="N4" i="7"/>
  <c r="M4" i="7"/>
  <c r="L4" i="7"/>
  <c r="K4" i="7"/>
  <c r="J4" i="7"/>
  <c r="I4" i="7"/>
  <c r="H4" i="7"/>
  <c r="G4" i="7"/>
  <c r="F4" i="7"/>
  <c r="E4" i="7"/>
  <c r="D4" i="7"/>
  <c r="C4" i="7"/>
  <c r="B4" i="7"/>
  <c r="A4" i="7"/>
  <c r="A2" i="7"/>
  <c r="L60" i="5"/>
  <c r="L59" i="5"/>
  <c r="L58" i="5"/>
  <c r="L57" i="5"/>
  <c r="H57" i="5"/>
  <c r="B57" i="5"/>
  <c r="J56" i="5"/>
  <c r="D56" i="5"/>
  <c r="L55" i="5"/>
  <c r="L54" i="5"/>
  <c r="L53" i="5"/>
  <c r="I53" i="5"/>
  <c r="H53" i="5"/>
  <c r="D53" i="5"/>
  <c r="B53" i="5"/>
  <c r="L52" i="5"/>
  <c r="H52" i="5"/>
  <c r="J51" i="5"/>
  <c r="D51" i="5"/>
  <c r="B51" i="5"/>
  <c r="L50" i="5"/>
  <c r="I50" i="5"/>
  <c r="H50" i="5"/>
  <c r="D50" i="5"/>
  <c r="L49" i="5"/>
  <c r="I49" i="5"/>
  <c r="H49" i="5"/>
  <c r="D49" i="5"/>
  <c r="B49" i="5"/>
  <c r="L48" i="5"/>
  <c r="I48" i="5"/>
  <c r="H48" i="5"/>
  <c r="D48" i="5"/>
  <c r="L47" i="5"/>
  <c r="I47" i="5"/>
  <c r="H47" i="5"/>
  <c r="D47" i="5"/>
  <c r="L46" i="5"/>
  <c r="I46" i="5"/>
  <c r="H46" i="5"/>
  <c r="L45" i="5"/>
  <c r="I45" i="5"/>
  <c r="D45" i="5"/>
  <c r="L44" i="5"/>
  <c r="J44" i="5"/>
  <c r="I44" i="5"/>
  <c r="L43" i="5"/>
  <c r="J43" i="5"/>
  <c r="I43" i="5"/>
  <c r="H43" i="5"/>
  <c r="D43" i="5"/>
  <c r="L42" i="5"/>
  <c r="J42" i="5"/>
  <c r="I42" i="5"/>
  <c r="H42" i="5"/>
  <c r="L41" i="5"/>
  <c r="H41" i="5"/>
  <c r="J40" i="5"/>
  <c r="D40" i="5"/>
  <c r="L39" i="5"/>
  <c r="J39" i="5"/>
  <c r="I39" i="5"/>
  <c r="L38" i="5"/>
  <c r="J37" i="5"/>
  <c r="F37" i="5"/>
  <c r="L36" i="5"/>
  <c r="I36" i="5"/>
  <c r="F36" i="5"/>
  <c r="B36" i="5"/>
  <c r="L35" i="5"/>
  <c r="I35" i="5"/>
  <c r="F35" i="5"/>
  <c r="B35" i="5"/>
  <c r="L34" i="5"/>
  <c r="I34" i="5"/>
  <c r="F34" i="5"/>
  <c r="L33" i="5"/>
  <c r="I33" i="5"/>
  <c r="F33" i="5"/>
  <c r="L32" i="5"/>
  <c r="I32" i="5"/>
  <c r="F32" i="5"/>
  <c r="L31" i="5"/>
  <c r="J31" i="5"/>
  <c r="I31" i="5"/>
  <c r="F31" i="5"/>
  <c r="L30" i="5"/>
  <c r="F30" i="5"/>
  <c r="J29" i="5"/>
  <c r="F29" i="5"/>
  <c r="B29" i="5"/>
  <c r="F28" i="5"/>
  <c r="F27" i="5"/>
  <c r="B27" i="5"/>
  <c r="F26" i="5"/>
  <c r="B26" i="5"/>
  <c r="F25" i="5"/>
  <c r="L23" i="5"/>
  <c r="F23" i="5"/>
  <c r="D23" i="5"/>
  <c r="L22" i="5"/>
  <c r="F22" i="5"/>
  <c r="D22" i="5"/>
  <c r="L21" i="5"/>
  <c r="L20" i="5"/>
  <c r="E20" i="5"/>
  <c r="D20" i="5"/>
  <c r="B20" i="5"/>
  <c r="L19" i="5"/>
  <c r="J19" i="5"/>
  <c r="G19" i="5"/>
  <c r="D19" i="5"/>
  <c r="B19" i="5"/>
  <c r="L18" i="5"/>
  <c r="G18" i="5"/>
  <c r="D18" i="5"/>
  <c r="B18" i="5"/>
  <c r="J17" i="5"/>
  <c r="G17" i="5"/>
  <c r="D17" i="5"/>
  <c r="B17" i="5"/>
  <c r="J16" i="5"/>
  <c r="G16" i="5"/>
  <c r="D16" i="5"/>
  <c r="B16" i="5"/>
  <c r="J15" i="5"/>
  <c r="G15" i="5"/>
  <c r="D15" i="5"/>
  <c r="B15" i="5"/>
  <c r="L14" i="5"/>
  <c r="J14" i="5"/>
  <c r="G14" i="5"/>
  <c r="D14" i="5"/>
  <c r="B14" i="5"/>
  <c r="L13" i="5"/>
  <c r="J13" i="5"/>
  <c r="G13" i="5"/>
  <c r="D13" i="5"/>
  <c r="B13" i="5"/>
  <c r="L12" i="5"/>
  <c r="J12" i="5"/>
  <c r="G12" i="5"/>
  <c r="D12" i="5"/>
  <c r="B12" i="5"/>
  <c r="L11" i="5"/>
  <c r="J11" i="5"/>
  <c r="G11" i="5"/>
  <c r="D11" i="5"/>
  <c r="B11" i="5"/>
  <c r="L10" i="5"/>
  <c r="J10" i="5"/>
  <c r="G10" i="5"/>
  <c r="D10" i="5"/>
  <c r="B10" i="5"/>
  <c r="L9" i="5"/>
  <c r="J9" i="5"/>
  <c r="G9" i="5"/>
  <c r="D9" i="5"/>
  <c r="B9" i="5"/>
  <c r="L8" i="5"/>
  <c r="J8" i="5"/>
  <c r="G8" i="5"/>
  <c r="D8" i="5"/>
  <c r="B8" i="5"/>
  <c r="L7" i="5"/>
  <c r="J7" i="5"/>
  <c r="B47" i="3"/>
  <c r="B46" i="3"/>
  <c r="D45" i="3"/>
  <c r="B45" i="3"/>
  <c r="D44" i="3"/>
  <c r="B44" i="3"/>
  <c r="D43" i="3"/>
  <c r="B43" i="3"/>
  <c r="B42" i="3"/>
  <c r="D41" i="3"/>
  <c r="B41" i="3"/>
  <c r="D40" i="3"/>
  <c r="B40" i="3"/>
  <c r="D39" i="3"/>
  <c r="D37" i="3"/>
  <c r="D36" i="3"/>
  <c r="D35" i="3"/>
  <c r="B35" i="3"/>
  <c r="D34" i="3"/>
  <c r="B34" i="3"/>
  <c r="D33" i="3"/>
  <c r="B33" i="3"/>
  <c r="B32" i="3"/>
  <c r="D31" i="3"/>
  <c r="B31" i="3"/>
  <c r="D30" i="3"/>
  <c r="B30" i="3"/>
  <c r="D29" i="3"/>
  <c r="B29" i="3"/>
  <c r="D28" i="3"/>
  <c r="B28" i="3"/>
  <c r="D27" i="3"/>
  <c r="B27" i="3"/>
  <c r="D26" i="3"/>
  <c r="B26" i="3"/>
  <c r="D25" i="3"/>
  <c r="B25" i="3"/>
  <c r="B24" i="3"/>
  <c r="D23" i="3"/>
  <c r="B23" i="3"/>
  <c r="D22" i="3"/>
  <c r="B22" i="3"/>
  <c r="D21" i="3"/>
  <c r="B21" i="3"/>
  <c r="D20" i="3"/>
  <c r="B20" i="3"/>
  <c r="D19" i="3"/>
  <c r="B19" i="3"/>
  <c r="D18" i="3"/>
  <c r="B18" i="3"/>
  <c r="B17" i="3"/>
  <c r="D16" i="3"/>
  <c r="B16" i="3"/>
  <c r="D15" i="3"/>
  <c r="B15" i="3"/>
  <c r="B14" i="3"/>
  <c r="D13" i="3"/>
  <c r="B13" i="3"/>
  <c r="B12" i="3"/>
  <c r="D11" i="3"/>
  <c r="B11" i="3"/>
  <c r="D10" i="3"/>
  <c r="B10" i="3"/>
  <c r="D14" i="3" s="1"/>
  <c r="D9" i="3"/>
  <c r="B9" i="3"/>
  <c r="D8" i="3"/>
  <c r="B8" i="3"/>
  <c r="D7" i="3"/>
  <c r="B7" i="3"/>
  <c r="D6" i="3"/>
  <c r="B6" i="3"/>
  <c r="F5" i="3"/>
  <c r="D5" i="3"/>
  <c r="B5" i="3"/>
  <c r="F4" i="3"/>
  <c r="D4" i="3"/>
  <c r="B4" i="3"/>
  <c r="D2" i="3"/>
  <c r="B2" i="3"/>
  <c r="AY201" i="2"/>
  <c r="AX201" i="2"/>
  <c r="AQ201" i="2"/>
  <c r="AP201" i="2"/>
  <c r="AO201" i="2"/>
  <c r="AN201" i="2"/>
  <c r="AM201" i="2"/>
  <c r="AL201" i="2"/>
  <c r="AK201" i="2"/>
  <c r="AJ201" i="2"/>
  <c r="AI201" i="2"/>
  <c r="AH201" i="2"/>
  <c r="AG201" i="2"/>
  <c r="AF201" i="2"/>
  <c r="CE200" i="2"/>
  <c r="CD200" i="2"/>
  <c r="CC200" i="2"/>
  <c r="CB200" i="2"/>
  <c r="CA200" i="2"/>
  <c r="BZ200" i="2"/>
  <c r="BY200" i="2"/>
  <c r="BX200" i="2"/>
  <c r="BW200" i="2"/>
  <c r="BV200" i="2"/>
  <c r="BU200" i="2"/>
  <c r="BT200" i="2"/>
  <c r="BP200" i="2"/>
  <c r="BN200" i="2"/>
  <c r="BK200" i="2"/>
  <c r="BJ200" i="2"/>
  <c r="BI200" i="2"/>
  <c r="BH200" i="2"/>
  <c r="BG200" i="2"/>
  <c r="BE200" i="2"/>
  <c r="BD200" i="2"/>
  <c r="BC200" i="2"/>
  <c r="BB200" i="2"/>
  <c r="BA200" i="2"/>
  <c r="AZ200" i="2"/>
  <c r="AY200" i="2"/>
  <c r="AX200" i="2"/>
  <c r="AW200" i="2"/>
  <c r="AV200" i="2"/>
  <c r="AU200" i="2"/>
  <c r="AT200" i="2"/>
  <c r="AS200" i="2"/>
  <c r="AR200" i="2"/>
  <c r="AQ200" i="2"/>
  <c r="AP200" i="2"/>
  <c r="AO200" i="2"/>
  <c r="AN200" i="2"/>
  <c r="AM200" i="2"/>
  <c r="AL200" i="2"/>
  <c r="AK200" i="2"/>
  <c r="AJ200" i="2"/>
  <c r="AI200" i="2"/>
  <c r="AH200" i="2"/>
  <c r="AG200" i="2"/>
  <c r="AF200" i="2"/>
  <c r="AE200" i="2"/>
  <c r="AC200" i="2"/>
  <c r="AB200" i="2"/>
  <c r="Z200" i="2"/>
  <c r="X200" i="2"/>
  <c r="V200" i="2"/>
  <c r="U200" i="2"/>
  <c r="T200" i="2"/>
  <c r="S200" i="2"/>
  <c r="R200" i="2"/>
  <c r="Q200" i="2"/>
  <c r="L200" i="2"/>
  <c r="CE199" i="2"/>
  <c r="CD199" i="2"/>
  <c r="CC199" i="2"/>
  <c r="CB199" i="2"/>
  <c r="CA199" i="2"/>
  <c r="BZ199" i="2"/>
  <c r="BY199" i="2"/>
  <c r="BX199" i="2"/>
  <c r="BW199" i="2"/>
  <c r="BV199" i="2"/>
  <c r="BU199" i="2"/>
  <c r="BT199" i="2"/>
  <c r="BP199" i="2"/>
  <c r="BN199" i="2"/>
  <c r="BK199" i="2"/>
  <c r="BJ199" i="2"/>
  <c r="BI199" i="2"/>
  <c r="BH199" i="2"/>
  <c r="BG199" i="2"/>
  <c r="BE199" i="2"/>
  <c r="BD199" i="2"/>
  <c r="BC199" i="2"/>
  <c r="BB199" i="2"/>
  <c r="BA199" i="2"/>
  <c r="AZ199" i="2"/>
  <c r="AY199" i="2"/>
  <c r="AX199" i="2"/>
  <c r="AW199" i="2"/>
  <c r="AV199" i="2"/>
  <c r="AU199" i="2"/>
  <c r="AT199" i="2"/>
  <c r="AS199" i="2"/>
  <c r="AR199" i="2"/>
  <c r="AQ199" i="2"/>
  <c r="AP199" i="2"/>
  <c r="AO199" i="2"/>
  <c r="AN199" i="2"/>
  <c r="AM199" i="2"/>
  <c r="AL199" i="2"/>
  <c r="AK199" i="2"/>
  <c r="AJ199" i="2"/>
  <c r="AI199" i="2"/>
  <c r="AH199" i="2"/>
  <c r="AG199" i="2"/>
  <c r="AF199" i="2"/>
  <c r="AE199" i="2"/>
  <c r="AC199" i="2"/>
  <c r="AB199" i="2"/>
  <c r="Z199" i="2"/>
  <c r="X199" i="2"/>
  <c r="V199" i="2"/>
  <c r="U199" i="2"/>
  <c r="T199" i="2"/>
  <c r="S199" i="2"/>
  <c r="R199" i="2"/>
  <c r="Q199" i="2"/>
  <c r="L199" i="2"/>
  <c r="CE198" i="2"/>
  <c r="CD198" i="2"/>
  <c r="CC198" i="2"/>
  <c r="CB198" i="2"/>
  <c r="CA198" i="2"/>
  <c r="BZ198" i="2"/>
  <c r="BY198" i="2"/>
  <c r="BX198" i="2"/>
  <c r="BW198" i="2"/>
  <c r="BV198" i="2"/>
  <c r="BU198" i="2"/>
  <c r="BT198" i="2"/>
  <c r="BP198" i="2"/>
  <c r="BN198" i="2"/>
  <c r="BK198" i="2"/>
  <c r="BJ198" i="2"/>
  <c r="BI198" i="2"/>
  <c r="BH198" i="2"/>
  <c r="BG198" i="2"/>
  <c r="BE198" i="2"/>
  <c r="BD198" i="2"/>
  <c r="BC198" i="2"/>
  <c r="BB198" i="2"/>
  <c r="BA198" i="2"/>
  <c r="AZ198" i="2"/>
  <c r="AY198" i="2"/>
  <c r="AX198" i="2"/>
  <c r="AW198" i="2"/>
  <c r="AV198" i="2"/>
  <c r="AU198" i="2"/>
  <c r="AT198" i="2"/>
  <c r="AS198" i="2"/>
  <c r="AR198" i="2"/>
  <c r="AQ198" i="2"/>
  <c r="AP198" i="2"/>
  <c r="AO198" i="2"/>
  <c r="AN198" i="2"/>
  <c r="AM198" i="2"/>
  <c r="AL198" i="2"/>
  <c r="AK198" i="2"/>
  <c r="AJ198" i="2"/>
  <c r="AI198" i="2"/>
  <c r="AH198" i="2"/>
  <c r="AG198" i="2"/>
  <c r="AF198" i="2"/>
  <c r="AE198" i="2"/>
  <c r="AC198" i="2"/>
  <c r="AB198" i="2"/>
  <c r="Z198" i="2"/>
  <c r="X198" i="2"/>
  <c r="V198" i="2"/>
  <c r="U198" i="2"/>
  <c r="T198" i="2"/>
  <c r="S198" i="2"/>
  <c r="R198" i="2"/>
  <c r="Q198" i="2"/>
  <c r="L198" i="2"/>
  <c r="CE197" i="2"/>
  <c r="CD197" i="2"/>
  <c r="CC197" i="2"/>
  <c r="CB197" i="2"/>
  <c r="CA197" i="2"/>
  <c r="BZ197" i="2"/>
  <c r="BY197" i="2"/>
  <c r="BX197" i="2"/>
  <c r="BW197" i="2"/>
  <c r="BV197" i="2"/>
  <c r="BU197" i="2"/>
  <c r="BT197" i="2"/>
  <c r="BP197" i="2"/>
  <c r="BN197" i="2"/>
  <c r="BK197" i="2"/>
  <c r="BJ197" i="2"/>
  <c r="BI197" i="2"/>
  <c r="BH197" i="2"/>
  <c r="BG197" i="2"/>
  <c r="BE197" i="2"/>
  <c r="BD197" i="2"/>
  <c r="BC197" i="2"/>
  <c r="BB197" i="2"/>
  <c r="BA197" i="2"/>
  <c r="AZ197" i="2"/>
  <c r="AY197" i="2"/>
  <c r="AX197" i="2"/>
  <c r="AW197" i="2"/>
  <c r="AV197" i="2"/>
  <c r="AU197" i="2"/>
  <c r="AT197" i="2"/>
  <c r="AS197" i="2"/>
  <c r="AR197" i="2"/>
  <c r="AQ197" i="2"/>
  <c r="AP197" i="2"/>
  <c r="AO197" i="2"/>
  <c r="AN197" i="2"/>
  <c r="AM197" i="2"/>
  <c r="AL197" i="2"/>
  <c r="AK197" i="2"/>
  <c r="AJ197" i="2"/>
  <c r="AI197" i="2"/>
  <c r="AH197" i="2"/>
  <c r="AG197" i="2"/>
  <c r="AF197" i="2"/>
  <c r="AE197" i="2"/>
  <c r="AC197" i="2"/>
  <c r="AB197" i="2"/>
  <c r="Z197" i="2"/>
  <c r="X197" i="2"/>
  <c r="V197" i="2"/>
  <c r="U197" i="2"/>
  <c r="T197" i="2"/>
  <c r="S197" i="2"/>
  <c r="R197" i="2"/>
  <c r="Q197" i="2"/>
  <c r="L197" i="2"/>
  <c r="CE196" i="2"/>
  <c r="CD196" i="2"/>
  <c r="CC196" i="2"/>
  <c r="CB196" i="2"/>
  <c r="CA196" i="2"/>
  <c r="BZ196" i="2"/>
  <c r="BY196" i="2"/>
  <c r="BX196" i="2"/>
  <c r="BW196" i="2"/>
  <c r="BV196" i="2"/>
  <c r="BU196" i="2"/>
  <c r="BT196" i="2"/>
  <c r="BP196" i="2"/>
  <c r="BN196" i="2"/>
  <c r="BK196" i="2"/>
  <c r="BJ196" i="2"/>
  <c r="BI196" i="2"/>
  <c r="BH196" i="2"/>
  <c r="BG196" i="2"/>
  <c r="BE196" i="2"/>
  <c r="BD196" i="2"/>
  <c r="BC196" i="2"/>
  <c r="BB196" i="2"/>
  <c r="BA196" i="2"/>
  <c r="AZ196" i="2"/>
  <c r="AY196" i="2"/>
  <c r="AX196" i="2"/>
  <c r="AW196" i="2"/>
  <c r="AV196" i="2"/>
  <c r="AU196" i="2"/>
  <c r="AT196" i="2"/>
  <c r="AS196" i="2"/>
  <c r="AR196" i="2"/>
  <c r="AQ196" i="2"/>
  <c r="AP196" i="2"/>
  <c r="AO196" i="2"/>
  <c r="AN196" i="2"/>
  <c r="AM196" i="2"/>
  <c r="AL196" i="2"/>
  <c r="AK196" i="2"/>
  <c r="AJ196" i="2"/>
  <c r="AI196" i="2"/>
  <c r="AH196" i="2"/>
  <c r="AG196" i="2"/>
  <c r="AF196" i="2"/>
  <c r="AE196" i="2"/>
  <c r="AC196" i="2"/>
  <c r="AB196" i="2"/>
  <c r="Z196" i="2"/>
  <c r="X196" i="2"/>
  <c r="V196" i="2"/>
  <c r="U196" i="2"/>
  <c r="T196" i="2"/>
  <c r="S196" i="2"/>
  <c r="R196" i="2"/>
  <c r="Q196" i="2"/>
  <c r="L196" i="2"/>
  <c r="CE195" i="2"/>
  <c r="CD195" i="2"/>
  <c r="CC195" i="2"/>
  <c r="CB195" i="2"/>
  <c r="CA195" i="2"/>
  <c r="BZ195" i="2"/>
  <c r="BY195" i="2"/>
  <c r="BX195" i="2"/>
  <c r="BW195" i="2"/>
  <c r="BV195" i="2"/>
  <c r="BU195" i="2"/>
  <c r="BT195" i="2"/>
  <c r="BP195" i="2"/>
  <c r="BN195" i="2"/>
  <c r="BK195" i="2"/>
  <c r="BJ195" i="2"/>
  <c r="BI195" i="2"/>
  <c r="BH195" i="2"/>
  <c r="BG195" i="2"/>
  <c r="BE195" i="2"/>
  <c r="BD195" i="2"/>
  <c r="BC195" i="2"/>
  <c r="BB195" i="2"/>
  <c r="BA195" i="2"/>
  <c r="AZ195" i="2"/>
  <c r="AY195" i="2"/>
  <c r="AX195" i="2"/>
  <c r="AW195" i="2"/>
  <c r="AV195" i="2"/>
  <c r="AU195" i="2"/>
  <c r="AT195" i="2"/>
  <c r="AS195" i="2"/>
  <c r="AR195" i="2"/>
  <c r="AQ195" i="2"/>
  <c r="AP195" i="2"/>
  <c r="AO195" i="2"/>
  <c r="AN195" i="2"/>
  <c r="AM195" i="2"/>
  <c r="AL195" i="2"/>
  <c r="AK195" i="2"/>
  <c r="AJ195" i="2"/>
  <c r="AI195" i="2"/>
  <c r="AH195" i="2"/>
  <c r="AG195" i="2"/>
  <c r="AF195" i="2"/>
  <c r="AE195" i="2"/>
  <c r="AC195" i="2"/>
  <c r="AB195" i="2"/>
  <c r="Z195" i="2"/>
  <c r="X195" i="2"/>
  <c r="V195" i="2"/>
  <c r="U195" i="2"/>
  <c r="T195" i="2"/>
  <c r="S195" i="2"/>
  <c r="R195" i="2"/>
  <c r="Q195" i="2"/>
  <c r="L195" i="2"/>
  <c r="CE194" i="2"/>
  <c r="CD194" i="2"/>
  <c r="CC194" i="2"/>
  <c r="CB194" i="2"/>
  <c r="CA194" i="2"/>
  <c r="BZ194" i="2"/>
  <c r="BY194" i="2"/>
  <c r="BX194" i="2"/>
  <c r="BW194" i="2"/>
  <c r="BV194" i="2"/>
  <c r="BU194" i="2"/>
  <c r="BT194" i="2"/>
  <c r="BP194" i="2"/>
  <c r="BN194" i="2"/>
  <c r="BK194" i="2"/>
  <c r="BJ194" i="2"/>
  <c r="BI194" i="2"/>
  <c r="BH194" i="2"/>
  <c r="BG194" i="2"/>
  <c r="BE194" i="2"/>
  <c r="BD194" i="2"/>
  <c r="BC194" i="2"/>
  <c r="BB194" i="2"/>
  <c r="BA194" i="2"/>
  <c r="AZ194" i="2"/>
  <c r="AY194" i="2"/>
  <c r="AX194" i="2"/>
  <c r="AW194" i="2"/>
  <c r="AV194" i="2"/>
  <c r="AU194" i="2"/>
  <c r="AT194" i="2"/>
  <c r="AS194" i="2"/>
  <c r="AR194" i="2"/>
  <c r="AQ194" i="2"/>
  <c r="AP194" i="2"/>
  <c r="AO194" i="2"/>
  <c r="AN194" i="2"/>
  <c r="AM194" i="2"/>
  <c r="AL194" i="2"/>
  <c r="AK194" i="2"/>
  <c r="AJ194" i="2"/>
  <c r="AI194" i="2"/>
  <c r="AH194" i="2"/>
  <c r="AG194" i="2"/>
  <c r="AF194" i="2"/>
  <c r="AE194" i="2"/>
  <c r="AC194" i="2"/>
  <c r="AB194" i="2"/>
  <c r="Z194" i="2"/>
  <c r="X194" i="2"/>
  <c r="V194" i="2"/>
  <c r="U194" i="2"/>
  <c r="T194" i="2"/>
  <c r="S194" i="2"/>
  <c r="R194" i="2"/>
  <c r="Q194" i="2"/>
  <c r="L194" i="2"/>
  <c r="CE193" i="2"/>
  <c r="CD193" i="2"/>
  <c r="CC193" i="2"/>
  <c r="CB193" i="2"/>
  <c r="CA193" i="2"/>
  <c r="BZ193" i="2"/>
  <c r="BY193" i="2"/>
  <c r="BX193" i="2"/>
  <c r="BW193" i="2"/>
  <c r="BV193" i="2"/>
  <c r="BU193" i="2"/>
  <c r="BT193" i="2"/>
  <c r="BP193" i="2"/>
  <c r="BN193" i="2"/>
  <c r="BK193" i="2"/>
  <c r="BJ193" i="2"/>
  <c r="BI193" i="2"/>
  <c r="BH193" i="2"/>
  <c r="BG193" i="2"/>
  <c r="BE193" i="2"/>
  <c r="BD193" i="2"/>
  <c r="BC193" i="2"/>
  <c r="BB193" i="2"/>
  <c r="BA193" i="2"/>
  <c r="AZ193" i="2"/>
  <c r="AY193" i="2"/>
  <c r="AX193" i="2"/>
  <c r="AW193" i="2"/>
  <c r="AV193" i="2"/>
  <c r="AU193" i="2"/>
  <c r="AT193" i="2"/>
  <c r="AS193" i="2"/>
  <c r="AR193" i="2"/>
  <c r="AQ193" i="2"/>
  <c r="AP193" i="2"/>
  <c r="AO193" i="2"/>
  <c r="AN193" i="2"/>
  <c r="AM193" i="2"/>
  <c r="AL193" i="2"/>
  <c r="AK193" i="2"/>
  <c r="AJ193" i="2"/>
  <c r="AI193" i="2"/>
  <c r="AH193" i="2"/>
  <c r="AG193" i="2"/>
  <c r="AF193" i="2"/>
  <c r="AE193" i="2"/>
  <c r="AC193" i="2"/>
  <c r="AB193" i="2"/>
  <c r="Z193" i="2"/>
  <c r="X193" i="2"/>
  <c r="V193" i="2"/>
  <c r="U193" i="2"/>
  <c r="T193" i="2"/>
  <c r="S193" i="2"/>
  <c r="R193" i="2"/>
  <c r="Q193" i="2"/>
  <c r="L193" i="2"/>
  <c r="CE192" i="2"/>
  <c r="CD192" i="2"/>
  <c r="CC192" i="2"/>
  <c r="CB192" i="2"/>
  <c r="CA192" i="2"/>
  <c r="BZ192" i="2"/>
  <c r="BY192" i="2"/>
  <c r="BX192" i="2"/>
  <c r="BW192" i="2"/>
  <c r="BV192" i="2"/>
  <c r="BU192" i="2"/>
  <c r="BT192" i="2"/>
  <c r="BP192" i="2"/>
  <c r="BN192" i="2"/>
  <c r="BK192" i="2"/>
  <c r="BJ192" i="2"/>
  <c r="BI192" i="2"/>
  <c r="BH192" i="2"/>
  <c r="BG192" i="2"/>
  <c r="BE192" i="2"/>
  <c r="BD192" i="2"/>
  <c r="BC192" i="2"/>
  <c r="BB192" i="2"/>
  <c r="BA192" i="2"/>
  <c r="AZ192" i="2"/>
  <c r="AY192" i="2"/>
  <c r="AX192" i="2"/>
  <c r="AW192" i="2"/>
  <c r="AV192" i="2"/>
  <c r="AU192" i="2"/>
  <c r="AT192" i="2"/>
  <c r="AS192" i="2"/>
  <c r="AR192" i="2"/>
  <c r="AQ192" i="2"/>
  <c r="AP192" i="2"/>
  <c r="AO192" i="2"/>
  <c r="AN192" i="2"/>
  <c r="AM192" i="2"/>
  <c r="AL192" i="2"/>
  <c r="AK192" i="2"/>
  <c r="AJ192" i="2"/>
  <c r="AI192" i="2"/>
  <c r="AH192" i="2"/>
  <c r="AG192" i="2"/>
  <c r="AF192" i="2"/>
  <c r="AE192" i="2"/>
  <c r="AC192" i="2"/>
  <c r="AB192" i="2"/>
  <c r="Z192" i="2"/>
  <c r="X192" i="2"/>
  <c r="V192" i="2"/>
  <c r="U192" i="2"/>
  <c r="T192" i="2"/>
  <c r="S192" i="2"/>
  <c r="R192" i="2"/>
  <c r="Q192" i="2"/>
  <c r="L192" i="2"/>
  <c r="CE191" i="2"/>
  <c r="CD191" i="2"/>
  <c r="CC191" i="2"/>
  <c r="CB191" i="2"/>
  <c r="CA191" i="2"/>
  <c r="BZ191" i="2"/>
  <c r="BY191" i="2"/>
  <c r="BX191" i="2"/>
  <c r="BW191" i="2"/>
  <c r="BV191" i="2"/>
  <c r="BU191" i="2"/>
  <c r="BT191" i="2"/>
  <c r="BP191" i="2"/>
  <c r="BN191" i="2"/>
  <c r="BK191" i="2"/>
  <c r="BJ191" i="2"/>
  <c r="BI191" i="2"/>
  <c r="BH191" i="2"/>
  <c r="BG191" i="2"/>
  <c r="BE191" i="2"/>
  <c r="BD191" i="2"/>
  <c r="BC191" i="2"/>
  <c r="BB191" i="2"/>
  <c r="BA191" i="2"/>
  <c r="AZ191" i="2"/>
  <c r="AY191" i="2"/>
  <c r="AX191" i="2"/>
  <c r="AW191" i="2"/>
  <c r="AV191" i="2"/>
  <c r="AU191" i="2"/>
  <c r="AT191" i="2"/>
  <c r="AS191" i="2"/>
  <c r="AR191" i="2"/>
  <c r="AQ191" i="2"/>
  <c r="AP191" i="2"/>
  <c r="AO191" i="2"/>
  <c r="AN191" i="2"/>
  <c r="AM191" i="2"/>
  <c r="AL191" i="2"/>
  <c r="AK191" i="2"/>
  <c r="AJ191" i="2"/>
  <c r="AI191" i="2"/>
  <c r="AH191" i="2"/>
  <c r="AG191" i="2"/>
  <c r="AF191" i="2"/>
  <c r="AE191" i="2"/>
  <c r="AC191" i="2"/>
  <c r="AB191" i="2"/>
  <c r="Z191" i="2"/>
  <c r="X191" i="2"/>
  <c r="V191" i="2"/>
  <c r="U191" i="2"/>
  <c r="T191" i="2"/>
  <c r="S191" i="2"/>
  <c r="R191" i="2"/>
  <c r="Q191" i="2"/>
  <c r="L191" i="2"/>
  <c r="CE190" i="2"/>
  <c r="CD190" i="2"/>
  <c r="CC190" i="2"/>
  <c r="CB190" i="2"/>
  <c r="CA190" i="2"/>
  <c r="BZ190" i="2"/>
  <c r="BY190" i="2"/>
  <c r="BX190" i="2"/>
  <c r="BW190" i="2"/>
  <c r="BV190" i="2"/>
  <c r="BU190" i="2"/>
  <c r="BT190" i="2"/>
  <c r="BP190" i="2"/>
  <c r="BN190" i="2"/>
  <c r="BK190" i="2"/>
  <c r="BJ190" i="2"/>
  <c r="BI190" i="2"/>
  <c r="BH190" i="2"/>
  <c r="BG190" i="2"/>
  <c r="BE190" i="2"/>
  <c r="BD190" i="2"/>
  <c r="BC190" i="2"/>
  <c r="BB190" i="2"/>
  <c r="BA190" i="2"/>
  <c r="AZ190" i="2"/>
  <c r="AY190" i="2"/>
  <c r="AX190" i="2"/>
  <c r="AW190" i="2"/>
  <c r="AV190" i="2"/>
  <c r="AU190" i="2"/>
  <c r="AT190" i="2"/>
  <c r="AS190" i="2"/>
  <c r="AR190" i="2"/>
  <c r="AQ190" i="2"/>
  <c r="AP190" i="2"/>
  <c r="AO190" i="2"/>
  <c r="AN190" i="2"/>
  <c r="AM190" i="2"/>
  <c r="AL190" i="2"/>
  <c r="AK190" i="2"/>
  <c r="AJ190" i="2"/>
  <c r="AI190" i="2"/>
  <c r="AH190" i="2"/>
  <c r="AG190" i="2"/>
  <c r="AF190" i="2"/>
  <c r="AE190" i="2"/>
  <c r="AC190" i="2"/>
  <c r="AB190" i="2"/>
  <c r="Z190" i="2"/>
  <c r="X190" i="2"/>
  <c r="V190" i="2"/>
  <c r="U190" i="2"/>
  <c r="T190" i="2"/>
  <c r="S190" i="2"/>
  <c r="R190" i="2"/>
  <c r="Q190" i="2"/>
  <c r="L190" i="2"/>
  <c r="CE189" i="2"/>
  <c r="CD189" i="2"/>
  <c r="CC189" i="2"/>
  <c r="CB189" i="2"/>
  <c r="CA189" i="2"/>
  <c r="BZ189" i="2"/>
  <c r="BY189" i="2"/>
  <c r="BX189" i="2"/>
  <c r="BW189" i="2"/>
  <c r="BV189" i="2"/>
  <c r="BU189" i="2"/>
  <c r="BT189" i="2"/>
  <c r="BP189" i="2"/>
  <c r="BN189" i="2"/>
  <c r="BK189" i="2"/>
  <c r="BJ189" i="2"/>
  <c r="BI189" i="2"/>
  <c r="BH189" i="2"/>
  <c r="BG189" i="2"/>
  <c r="BE189" i="2"/>
  <c r="BD189" i="2"/>
  <c r="BC189" i="2"/>
  <c r="BB189" i="2"/>
  <c r="BA189" i="2"/>
  <c r="AZ189" i="2"/>
  <c r="AY189" i="2"/>
  <c r="AX189" i="2"/>
  <c r="AW189" i="2"/>
  <c r="AV189" i="2"/>
  <c r="AU189" i="2"/>
  <c r="AT189" i="2"/>
  <c r="AS189" i="2"/>
  <c r="AR189" i="2"/>
  <c r="AQ189" i="2"/>
  <c r="AP189" i="2"/>
  <c r="AO189" i="2"/>
  <c r="AN189" i="2"/>
  <c r="AM189" i="2"/>
  <c r="AL189" i="2"/>
  <c r="AK189" i="2"/>
  <c r="AJ189" i="2"/>
  <c r="AI189" i="2"/>
  <c r="AH189" i="2"/>
  <c r="AG189" i="2"/>
  <c r="AF189" i="2"/>
  <c r="AE189" i="2"/>
  <c r="AC189" i="2"/>
  <c r="AB189" i="2"/>
  <c r="Z189" i="2"/>
  <c r="X189" i="2"/>
  <c r="V189" i="2"/>
  <c r="U189" i="2"/>
  <c r="T189" i="2"/>
  <c r="S189" i="2"/>
  <c r="R189" i="2"/>
  <c r="Q189" i="2"/>
  <c r="L189" i="2"/>
  <c r="CE188" i="2"/>
  <c r="CD188" i="2"/>
  <c r="CC188" i="2"/>
  <c r="CB188" i="2"/>
  <c r="CA188" i="2"/>
  <c r="BZ188" i="2"/>
  <c r="BY188" i="2"/>
  <c r="BX188" i="2"/>
  <c r="BW188" i="2"/>
  <c r="BV188" i="2"/>
  <c r="BU188" i="2"/>
  <c r="BT188" i="2"/>
  <c r="BP188" i="2"/>
  <c r="BN188" i="2"/>
  <c r="BK188" i="2"/>
  <c r="BJ188" i="2"/>
  <c r="BI188" i="2"/>
  <c r="BH188" i="2"/>
  <c r="BG188" i="2"/>
  <c r="BE188" i="2"/>
  <c r="BD188" i="2"/>
  <c r="BC188" i="2"/>
  <c r="BB188" i="2"/>
  <c r="BA188" i="2"/>
  <c r="AZ188" i="2"/>
  <c r="AY188" i="2"/>
  <c r="AX188" i="2"/>
  <c r="AW188" i="2"/>
  <c r="AV188" i="2"/>
  <c r="AU188" i="2"/>
  <c r="AT188" i="2"/>
  <c r="AS188" i="2"/>
  <c r="AR188" i="2"/>
  <c r="AQ188" i="2"/>
  <c r="AP188" i="2"/>
  <c r="AO188" i="2"/>
  <c r="AN188" i="2"/>
  <c r="AM188" i="2"/>
  <c r="AL188" i="2"/>
  <c r="AK188" i="2"/>
  <c r="AJ188" i="2"/>
  <c r="AI188" i="2"/>
  <c r="AH188" i="2"/>
  <c r="AG188" i="2"/>
  <c r="AF188" i="2"/>
  <c r="AE188" i="2"/>
  <c r="AC188" i="2"/>
  <c r="AB188" i="2"/>
  <c r="Z188" i="2"/>
  <c r="X188" i="2"/>
  <c r="V188" i="2"/>
  <c r="U188" i="2"/>
  <c r="T188" i="2"/>
  <c r="S188" i="2"/>
  <c r="R188" i="2"/>
  <c r="Q188" i="2"/>
  <c r="L188" i="2"/>
  <c r="CE187" i="2"/>
  <c r="CD187" i="2"/>
  <c r="CC187" i="2"/>
  <c r="CB187" i="2"/>
  <c r="CA187" i="2"/>
  <c r="BZ187" i="2"/>
  <c r="BY187" i="2"/>
  <c r="BX187" i="2"/>
  <c r="BW187" i="2"/>
  <c r="BV187" i="2"/>
  <c r="BU187" i="2"/>
  <c r="BT187" i="2"/>
  <c r="BP187" i="2"/>
  <c r="BN187" i="2"/>
  <c r="BK187" i="2"/>
  <c r="BJ187" i="2"/>
  <c r="BI187" i="2"/>
  <c r="BH187" i="2"/>
  <c r="BG187" i="2"/>
  <c r="BE187" i="2"/>
  <c r="BD187" i="2"/>
  <c r="BC187" i="2"/>
  <c r="BB187" i="2"/>
  <c r="BA187" i="2"/>
  <c r="AZ187" i="2"/>
  <c r="AY187" i="2"/>
  <c r="AX187" i="2"/>
  <c r="AW187" i="2"/>
  <c r="AV187" i="2"/>
  <c r="AU187" i="2"/>
  <c r="AT187" i="2"/>
  <c r="AS187" i="2"/>
  <c r="AR187" i="2"/>
  <c r="AQ187" i="2"/>
  <c r="AP187" i="2"/>
  <c r="AO187" i="2"/>
  <c r="AN187" i="2"/>
  <c r="AM187" i="2"/>
  <c r="AL187" i="2"/>
  <c r="AK187" i="2"/>
  <c r="AJ187" i="2"/>
  <c r="AI187" i="2"/>
  <c r="AH187" i="2"/>
  <c r="AG187" i="2"/>
  <c r="AF187" i="2"/>
  <c r="AE187" i="2"/>
  <c r="AC187" i="2"/>
  <c r="AB187" i="2"/>
  <c r="Z187" i="2"/>
  <c r="X187" i="2"/>
  <c r="V187" i="2"/>
  <c r="U187" i="2"/>
  <c r="T187" i="2"/>
  <c r="S187" i="2"/>
  <c r="R187" i="2"/>
  <c r="Q187" i="2"/>
  <c r="L187" i="2"/>
  <c r="CE186" i="2"/>
  <c r="CD186" i="2"/>
  <c r="CC186" i="2"/>
  <c r="CB186" i="2"/>
  <c r="CA186" i="2"/>
  <c r="BZ186" i="2"/>
  <c r="BY186" i="2"/>
  <c r="BX186" i="2"/>
  <c r="BW186" i="2"/>
  <c r="BV186" i="2"/>
  <c r="BU186" i="2"/>
  <c r="BT186" i="2"/>
  <c r="BP186" i="2"/>
  <c r="BN186" i="2"/>
  <c r="BK186" i="2"/>
  <c r="BJ186" i="2"/>
  <c r="BI186" i="2"/>
  <c r="BH186" i="2"/>
  <c r="BG186" i="2"/>
  <c r="BE186" i="2"/>
  <c r="BD186" i="2"/>
  <c r="BC186" i="2"/>
  <c r="BB186" i="2"/>
  <c r="BA186" i="2"/>
  <c r="AZ186" i="2"/>
  <c r="AY186" i="2"/>
  <c r="AX186" i="2"/>
  <c r="AW186" i="2"/>
  <c r="AV186" i="2"/>
  <c r="AU186" i="2"/>
  <c r="AT186" i="2"/>
  <c r="AS186" i="2"/>
  <c r="AR186" i="2"/>
  <c r="AQ186" i="2"/>
  <c r="AP186" i="2"/>
  <c r="AO186" i="2"/>
  <c r="AN186" i="2"/>
  <c r="AM186" i="2"/>
  <c r="AL186" i="2"/>
  <c r="AK186" i="2"/>
  <c r="AJ186" i="2"/>
  <c r="AI186" i="2"/>
  <c r="AH186" i="2"/>
  <c r="AG186" i="2"/>
  <c r="AF186" i="2"/>
  <c r="AE186" i="2"/>
  <c r="AC186" i="2"/>
  <c r="AB186" i="2"/>
  <c r="Z186" i="2"/>
  <c r="X186" i="2"/>
  <c r="V186" i="2"/>
  <c r="U186" i="2"/>
  <c r="T186" i="2"/>
  <c r="S186" i="2"/>
  <c r="R186" i="2"/>
  <c r="Q186" i="2"/>
  <c r="L186" i="2"/>
  <c r="CE185" i="2"/>
  <c r="CD185" i="2"/>
  <c r="CC185" i="2"/>
  <c r="CB185" i="2"/>
  <c r="CA185" i="2"/>
  <c r="BZ185" i="2"/>
  <c r="BY185" i="2"/>
  <c r="BX185" i="2"/>
  <c r="BW185" i="2"/>
  <c r="BV185" i="2"/>
  <c r="BU185" i="2"/>
  <c r="BT185" i="2"/>
  <c r="BP185" i="2"/>
  <c r="BN185" i="2"/>
  <c r="BK185" i="2"/>
  <c r="BJ185" i="2"/>
  <c r="BI185" i="2"/>
  <c r="BH185" i="2"/>
  <c r="BG185" i="2"/>
  <c r="BE185" i="2"/>
  <c r="BD185" i="2"/>
  <c r="BC185" i="2"/>
  <c r="BB185" i="2"/>
  <c r="BA185" i="2"/>
  <c r="AZ185" i="2"/>
  <c r="AY185" i="2"/>
  <c r="AX185" i="2"/>
  <c r="AW185" i="2"/>
  <c r="AV185" i="2"/>
  <c r="AU185" i="2"/>
  <c r="AT185" i="2"/>
  <c r="AS185" i="2"/>
  <c r="AR185" i="2"/>
  <c r="AQ185" i="2"/>
  <c r="AP185" i="2"/>
  <c r="AO185" i="2"/>
  <c r="AN185" i="2"/>
  <c r="AM185" i="2"/>
  <c r="AL185" i="2"/>
  <c r="AK185" i="2"/>
  <c r="AJ185" i="2"/>
  <c r="AI185" i="2"/>
  <c r="AH185" i="2"/>
  <c r="AG185" i="2"/>
  <c r="AF185" i="2"/>
  <c r="AE185" i="2"/>
  <c r="AC185" i="2"/>
  <c r="AB185" i="2"/>
  <c r="Z185" i="2"/>
  <c r="X185" i="2"/>
  <c r="V185" i="2"/>
  <c r="U185" i="2"/>
  <c r="T185" i="2"/>
  <c r="S185" i="2"/>
  <c r="R185" i="2"/>
  <c r="Q185" i="2"/>
  <c r="L185" i="2"/>
  <c r="CE184" i="2"/>
  <c r="CD184" i="2"/>
  <c r="CC184" i="2"/>
  <c r="CB184" i="2"/>
  <c r="CA184" i="2"/>
  <c r="BZ184" i="2"/>
  <c r="BY184" i="2"/>
  <c r="BX184" i="2"/>
  <c r="BW184" i="2"/>
  <c r="BV184" i="2"/>
  <c r="BU184" i="2"/>
  <c r="BT184" i="2"/>
  <c r="BP184" i="2"/>
  <c r="BN184" i="2"/>
  <c r="BK184" i="2"/>
  <c r="BJ184" i="2"/>
  <c r="BI184" i="2"/>
  <c r="BH184" i="2"/>
  <c r="BG184" i="2"/>
  <c r="BE184" i="2"/>
  <c r="BD184" i="2"/>
  <c r="BC184" i="2"/>
  <c r="BB184" i="2"/>
  <c r="BA184" i="2"/>
  <c r="AZ184" i="2"/>
  <c r="AY184" i="2"/>
  <c r="AX184" i="2"/>
  <c r="AW184" i="2"/>
  <c r="AV184" i="2"/>
  <c r="AU184" i="2"/>
  <c r="AT184" i="2"/>
  <c r="AS184" i="2"/>
  <c r="AR184" i="2"/>
  <c r="AQ184" i="2"/>
  <c r="AP184" i="2"/>
  <c r="AO184" i="2"/>
  <c r="AN184" i="2"/>
  <c r="AM184" i="2"/>
  <c r="AL184" i="2"/>
  <c r="AK184" i="2"/>
  <c r="AJ184" i="2"/>
  <c r="AI184" i="2"/>
  <c r="AH184" i="2"/>
  <c r="AG184" i="2"/>
  <c r="AF184" i="2"/>
  <c r="AE184" i="2"/>
  <c r="AC184" i="2"/>
  <c r="AB184" i="2"/>
  <c r="Z184" i="2"/>
  <c r="X184" i="2"/>
  <c r="V184" i="2"/>
  <c r="U184" i="2"/>
  <c r="T184" i="2"/>
  <c r="S184" i="2"/>
  <c r="R184" i="2"/>
  <c r="Q184" i="2"/>
  <c r="L184" i="2"/>
  <c r="CE183" i="2"/>
  <c r="CD183" i="2"/>
  <c r="CC183" i="2"/>
  <c r="CB183" i="2"/>
  <c r="CA183" i="2"/>
  <c r="BZ183" i="2"/>
  <c r="BY183" i="2"/>
  <c r="BX183" i="2"/>
  <c r="BW183" i="2"/>
  <c r="BV183" i="2"/>
  <c r="BU183" i="2"/>
  <c r="BT183" i="2"/>
  <c r="BP183" i="2"/>
  <c r="BN183" i="2"/>
  <c r="BK183" i="2"/>
  <c r="BJ183" i="2"/>
  <c r="BI183" i="2"/>
  <c r="BH183" i="2"/>
  <c r="BG183" i="2"/>
  <c r="BE183" i="2"/>
  <c r="BD183" i="2"/>
  <c r="BC183" i="2"/>
  <c r="BB183" i="2"/>
  <c r="BA183" i="2"/>
  <c r="AZ183" i="2"/>
  <c r="AY183" i="2"/>
  <c r="AX183" i="2"/>
  <c r="AW183" i="2"/>
  <c r="AV183" i="2"/>
  <c r="AU183" i="2"/>
  <c r="AT183" i="2"/>
  <c r="AS183" i="2"/>
  <c r="AR183" i="2"/>
  <c r="AQ183" i="2"/>
  <c r="AP183" i="2"/>
  <c r="AO183" i="2"/>
  <c r="AN183" i="2"/>
  <c r="AM183" i="2"/>
  <c r="AL183" i="2"/>
  <c r="AK183" i="2"/>
  <c r="AJ183" i="2"/>
  <c r="AI183" i="2"/>
  <c r="AH183" i="2"/>
  <c r="AG183" i="2"/>
  <c r="AF183" i="2"/>
  <c r="AE183" i="2"/>
  <c r="AC183" i="2"/>
  <c r="AB183" i="2"/>
  <c r="Z183" i="2"/>
  <c r="X183" i="2"/>
  <c r="V183" i="2"/>
  <c r="U183" i="2"/>
  <c r="T183" i="2"/>
  <c r="S183" i="2"/>
  <c r="R183" i="2"/>
  <c r="Q183" i="2"/>
  <c r="L183" i="2"/>
  <c r="CE182" i="2"/>
  <c r="CD182" i="2"/>
  <c r="CC182" i="2"/>
  <c r="CB182" i="2"/>
  <c r="CA182" i="2"/>
  <c r="BZ182" i="2"/>
  <c r="BY182" i="2"/>
  <c r="BX182" i="2"/>
  <c r="BW182" i="2"/>
  <c r="BV182" i="2"/>
  <c r="BU182" i="2"/>
  <c r="BT182" i="2"/>
  <c r="BP182" i="2"/>
  <c r="BN182" i="2"/>
  <c r="BK182" i="2"/>
  <c r="BJ182" i="2"/>
  <c r="BI182" i="2"/>
  <c r="BH182" i="2"/>
  <c r="BG182" i="2"/>
  <c r="BE182" i="2"/>
  <c r="BD182" i="2"/>
  <c r="BC182" i="2"/>
  <c r="BB182" i="2"/>
  <c r="BA182" i="2"/>
  <c r="AZ182" i="2"/>
  <c r="AY182" i="2"/>
  <c r="AX182" i="2"/>
  <c r="AW182" i="2"/>
  <c r="AV182" i="2"/>
  <c r="AU182" i="2"/>
  <c r="AT182" i="2"/>
  <c r="AS182" i="2"/>
  <c r="AR182" i="2"/>
  <c r="AQ182" i="2"/>
  <c r="AP182" i="2"/>
  <c r="AO182" i="2"/>
  <c r="AN182" i="2"/>
  <c r="AM182" i="2"/>
  <c r="AL182" i="2"/>
  <c r="AK182" i="2"/>
  <c r="AJ182" i="2"/>
  <c r="AI182" i="2"/>
  <c r="AH182" i="2"/>
  <c r="AG182" i="2"/>
  <c r="AF182" i="2"/>
  <c r="AE182" i="2"/>
  <c r="AC182" i="2"/>
  <c r="AB182" i="2"/>
  <c r="Z182" i="2"/>
  <c r="X182" i="2"/>
  <c r="V182" i="2"/>
  <c r="U182" i="2"/>
  <c r="T182" i="2"/>
  <c r="S182" i="2"/>
  <c r="R182" i="2"/>
  <c r="Q182" i="2"/>
  <c r="L182" i="2"/>
  <c r="CE181" i="2"/>
  <c r="CD181" i="2"/>
  <c r="CC181" i="2"/>
  <c r="CB181" i="2"/>
  <c r="CA181" i="2"/>
  <c r="BZ181" i="2"/>
  <c r="BY181" i="2"/>
  <c r="BX181" i="2"/>
  <c r="BW181" i="2"/>
  <c r="BV181" i="2"/>
  <c r="BU181" i="2"/>
  <c r="BT181" i="2"/>
  <c r="BP181" i="2"/>
  <c r="BN181" i="2"/>
  <c r="BK181" i="2"/>
  <c r="BJ181" i="2"/>
  <c r="BI181" i="2"/>
  <c r="BH181" i="2"/>
  <c r="BG181" i="2"/>
  <c r="BE181" i="2"/>
  <c r="BD181" i="2"/>
  <c r="BC181" i="2"/>
  <c r="BB181" i="2"/>
  <c r="BA181" i="2"/>
  <c r="AZ181" i="2"/>
  <c r="AY181" i="2"/>
  <c r="AX181" i="2"/>
  <c r="AW181" i="2"/>
  <c r="AV181" i="2"/>
  <c r="AU181" i="2"/>
  <c r="AT181" i="2"/>
  <c r="AS181" i="2"/>
  <c r="AR181" i="2"/>
  <c r="AQ181" i="2"/>
  <c r="AP181" i="2"/>
  <c r="AO181" i="2"/>
  <c r="AN181" i="2"/>
  <c r="AM181" i="2"/>
  <c r="AL181" i="2"/>
  <c r="AK181" i="2"/>
  <c r="AJ181" i="2"/>
  <c r="AI181" i="2"/>
  <c r="AH181" i="2"/>
  <c r="AG181" i="2"/>
  <c r="AF181" i="2"/>
  <c r="AE181" i="2"/>
  <c r="AC181" i="2"/>
  <c r="AB181" i="2"/>
  <c r="Z181" i="2"/>
  <c r="X181" i="2"/>
  <c r="V181" i="2"/>
  <c r="U181" i="2"/>
  <c r="T181" i="2"/>
  <c r="S181" i="2"/>
  <c r="R181" i="2"/>
  <c r="Q181" i="2"/>
  <c r="L181" i="2"/>
  <c r="CE180" i="2"/>
  <c r="CD180" i="2"/>
  <c r="CC180" i="2"/>
  <c r="CB180" i="2"/>
  <c r="CA180" i="2"/>
  <c r="BZ180" i="2"/>
  <c r="BY180" i="2"/>
  <c r="BX180" i="2"/>
  <c r="BW180" i="2"/>
  <c r="BV180" i="2"/>
  <c r="BU180" i="2"/>
  <c r="BT180" i="2"/>
  <c r="BP180" i="2"/>
  <c r="BN180" i="2"/>
  <c r="BK180" i="2"/>
  <c r="BJ180" i="2"/>
  <c r="BI180" i="2"/>
  <c r="BH180" i="2"/>
  <c r="BG180" i="2"/>
  <c r="BE180" i="2"/>
  <c r="BD180" i="2"/>
  <c r="BC180" i="2"/>
  <c r="BB180" i="2"/>
  <c r="BA180" i="2"/>
  <c r="AZ180" i="2"/>
  <c r="AY180" i="2"/>
  <c r="AX180" i="2"/>
  <c r="AW180" i="2"/>
  <c r="AV180" i="2"/>
  <c r="AU180" i="2"/>
  <c r="AT180" i="2"/>
  <c r="AS180" i="2"/>
  <c r="AR180" i="2"/>
  <c r="AQ180" i="2"/>
  <c r="AP180" i="2"/>
  <c r="AO180" i="2"/>
  <c r="AN180" i="2"/>
  <c r="AM180" i="2"/>
  <c r="AL180" i="2"/>
  <c r="AK180" i="2"/>
  <c r="AJ180" i="2"/>
  <c r="AI180" i="2"/>
  <c r="AH180" i="2"/>
  <c r="AG180" i="2"/>
  <c r="AF180" i="2"/>
  <c r="AE180" i="2"/>
  <c r="AC180" i="2"/>
  <c r="AB180" i="2"/>
  <c r="Z180" i="2"/>
  <c r="X180" i="2"/>
  <c r="V180" i="2"/>
  <c r="U180" i="2"/>
  <c r="T180" i="2"/>
  <c r="S180" i="2"/>
  <c r="R180" i="2"/>
  <c r="Q180" i="2"/>
  <c r="L180" i="2"/>
  <c r="CE179" i="2"/>
  <c r="CD179" i="2"/>
  <c r="CC179" i="2"/>
  <c r="CB179" i="2"/>
  <c r="CA179" i="2"/>
  <c r="BZ179" i="2"/>
  <c r="BY179" i="2"/>
  <c r="BX179" i="2"/>
  <c r="BW179" i="2"/>
  <c r="BV179" i="2"/>
  <c r="BU179" i="2"/>
  <c r="BT179" i="2"/>
  <c r="BP179" i="2"/>
  <c r="BN179" i="2"/>
  <c r="BK179" i="2"/>
  <c r="BJ179" i="2"/>
  <c r="BI179" i="2"/>
  <c r="BH179" i="2"/>
  <c r="BG179" i="2"/>
  <c r="BE179" i="2"/>
  <c r="BD179" i="2"/>
  <c r="BC179" i="2"/>
  <c r="BB179" i="2"/>
  <c r="BA179" i="2"/>
  <c r="AZ179" i="2"/>
  <c r="AY179" i="2"/>
  <c r="AX179" i="2"/>
  <c r="AW179" i="2"/>
  <c r="AV179" i="2"/>
  <c r="AU179" i="2"/>
  <c r="AT179" i="2"/>
  <c r="AS179" i="2"/>
  <c r="AR179" i="2"/>
  <c r="AQ179" i="2"/>
  <c r="AP179" i="2"/>
  <c r="AO179" i="2"/>
  <c r="AN179" i="2"/>
  <c r="AM179" i="2"/>
  <c r="AL179" i="2"/>
  <c r="AK179" i="2"/>
  <c r="AJ179" i="2"/>
  <c r="AI179" i="2"/>
  <c r="AH179" i="2"/>
  <c r="AG179" i="2"/>
  <c r="AF179" i="2"/>
  <c r="AE179" i="2"/>
  <c r="AC179" i="2"/>
  <c r="AB179" i="2"/>
  <c r="Z179" i="2"/>
  <c r="X179" i="2"/>
  <c r="V179" i="2"/>
  <c r="U179" i="2"/>
  <c r="T179" i="2"/>
  <c r="S179" i="2"/>
  <c r="R179" i="2"/>
  <c r="Q179" i="2"/>
  <c r="L179" i="2"/>
  <c r="CE178" i="2"/>
  <c r="CD178" i="2"/>
  <c r="CC178" i="2"/>
  <c r="CB178" i="2"/>
  <c r="CA178" i="2"/>
  <c r="BZ178" i="2"/>
  <c r="BY178" i="2"/>
  <c r="BX178" i="2"/>
  <c r="BW178" i="2"/>
  <c r="BV178" i="2"/>
  <c r="BU178" i="2"/>
  <c r="BT178" i="2"/>
  <c r="BP178" i="2"/>
  <c r="BN178" i="2"/>
  <c r="BK178" i="2"/>
  <c r="BJ178" i="2"/>
  <c r="BI178" i="2"/>
  <c r="BH178" i="2"/>
  <c r="BG178" i="2"/>
  <c r="BE178" i="2"/>
  <c r="BD178" i="2"/>
  <c r="BC178" i="2"/>
  <c r="BB178" i="2"/>
  <c r="BA178" i="2"/>
  <c r="AZ178" i="2"/>
  <c r="AY178" i="2"/>
  <c r="AX178" i="2"/>
  <c r="AW178" i="2"/>
  <c r="AV178" i="2"/>
  <c r="AU178" i="2"/>
  <c r="AT178" i="2"/>
  <c r="AS178" i="2"/>
  <c r="AR178" i="2"/>
  <c r="AQ178" i="2"/>
  <c r="AP178" i="2"/>
  <c r="AO178" i="2"/>
  <c r="AN178" i="2"/>
  <c r="AM178" i="2"/>
  <c r="AL178" i="2"/>
  <c r="AK178" i="2"/>
  <c r="AJ178" i="2"/>
  <c r="AI178" i="2"/>
  <c r="AH178" i="2"/>
  <c r="AG178" i="2"/>
  <c r="AF178" i="2"/>
  <c r="AE178" i="2"/>
  <c r="AC178" i="2"/>
  <c r="AB178" i="2"/>
  <c r="Z178" i="2"/>
  <c r="X178" i="2"/>
  <c r="V178" i="2"/>
  <c r="U178" i="2"/>
  <c r="T178" i="2"/>
  <c r="S178" i="2"/>
  <c r="R178" i="2"/>
  <c r="Q178" i="2"/>
  <c r="L178" i="2"/>
  <c r="CE177" i="2"/>
  <c r="CD177" i="2"/>
  <c r="CC177" i="2"/>
  <c r="CB177" i="2"/>
  <c r="CA177" i="2"/>
  <c r="BZ177" i="2"/>
  <c r="BY177" i="2"/>
  <c r="BX177" i="2"/>
  <c r="BW177" i="2"/>
  <c r="BV177" i="2"/>
  <c r="BU177" i="2"/>
  <c r="BT177" i="2"/>
  <c r="BP177" i="2"/>
  <c r="BN177" i="2"/>
  <c r="BK177" i="2"/>
  <c r="BJ177" i="2"/>
  <c r="BI177" i="2"/>
  <c r="BH177" i="2"/>
  <c r="BG177" i="2"/>
  <c r="BE177" i="2"/>
  <c r="BD177" i="2"/>
  <c r="BC177" i="2"/>
  <c r="BB177" i="2"/>
  <c r="BA177" i="2"/>
  <c r="AZ177" i="2"/>
  <c r="AY177" i="2"/>
  <c r="AX177" i="2"/>
  <c r="AW177" i="2"/>
  <c r="AV177" i="2"/>
  <c r="AU177" i="2"/>
  <c r="AT177" i="2"/>
  <c r="AS177" i="2"/>
  <c r="AR177" i="2"/>
  <c r="AQ177" i="2"/>
  <c r="AP177" i="2"/>
  <c r="AO177" i="2"/>
  <c r="AN177" i="2"/>
  <c r="AM177" i="2"/>
  <c r="AL177" i="2"/>
  <c r="AK177" i="2"/>
  <c r="AJ177" i="2"/>
  <c r="AI177" i="2"/>
  <c r="AH177" i="2"/>
  <c r="AG177" i="2"/>
  <c r="AF177" i="2"/>
  <c r="AE177" i="2"/>
  <c r="AC177" i="2"/>
  <c r="AB177" i="2"/>
  <c r="Z177" i="2"/>
  <c r="X177" i="2"/>
  <c r="V177" i="2"/>
  <c r="U177" i="2"/>
  <c r="T177" i="2"/>
  <c r="S177" i="2"/>
  <c r="R177" i="2"/>
  <c r="Q177" i="2"/>
  <c r="L177" i="2"/>
  <c r="CE176" i="2"/>
  <c r="CD176" i="2"/>
  <c r="CC176" i="2"/>
  <c r="CB176" i="2"/>
  <c r="CA176" i="2"/>
  <c r="BZ176" i="2"/>
  <c r="BY176" i="2"/>
  <c r="BX176" i="2"/>
  <c r="BW176" i="2"/>
  <c r="BV176" i="2"/>
  <c r="BU176" i="2"/>
  <c r="BT176" i="2"/>
  <c r="BP176" i="2"/>
  <c r="BN176" i="2"/>
  <c r="BK176" i="2"/>
  <c r="BJ176" i="2"/>
  <c r="BI176" i="2"/>
  <c r="BH176" i="2"/>
  <c r="BG176" i="2"/>
  <c r="BE176" i="2"/>
  <c r="BD176" i="2"/>
  <c r="BC176" i="2"/>
  <c r="BB176" i="2"/>
  <c r="BA176" i="2"/>
  <c r="AZ176" i="2"/>
  <c r="AY176" i="2"/>
  <c r="AX176" i="2"/>
  <c r="AW176" i="2"/>
  <c r="AV176" i="2"/>
  <c r="AU176" i="2"/>
  <c r="AT176" i="2"/>
  <c r="AS176" i="2"/>
  <c r="AR176" i="2"/>
  <c r="AQ176" i="2"/>
  <c r="AP176" i="2"/>
  <c r="AO176" i="2"/>
  <c r="AN176" i="2"/>
  <c r="AM176" i="2"/>
  <c r="AL176" i="2"/>
  <c r="AK176" i="2"/>
  <c r="AJ176" i="2"/>
  <c r="AI176" i="2"/>
  <c r="AH176" i="2"/>
  <c r="AG176" i="2"/>
  <c r="AF176" i="2"/>
  <c r="AE176" i="2"/>
  <c r="AC176" i="2"/>
  <c r="AB176" i="2"/>
  <c r="Z176" i="2"/>
  <c r="X176" i="2"/>
  <c r="V176" i="2"/>
  <c r="U176" i="2"/>
  <c r="T176" i="2"/>
  <c r="S176" i="2"/>
  <c r="R176" i="2"/>
  <c r="Q176" i="2"/>
  <c r="L176" i="2"/>
  <c r="CE175" i="2"/>
  <c r="CD175" i="2"/>
  <c r="CC175" i="2"/>
  <c r="CB175" i="2"/>
  <c r="CA175" i="2"/>
  <c r="BZ175" i="2"/>
  <c r="BY175" i="2"/>
  <c r="BX175" i="2"/>
  <c r="BW175" i="2"/>
  <c r="BV175" i="2"/>
  <c r="BU175" i="2"/>
  <c r="BT175" i="2"/>
  <c r="BP175" i="2"/>
  <c r="BN175" i="2"/>
  <c r="BK175" i="2"/>
  <c r="BJ175" i="2"/>
  <c r="BI175" i="2"/>
  <c r="BH175" i="2"/>
  <c r="BG175" i="2"/>
  <c r="BE175" i="2"/>
  <c r="BD175" i="2"/>
  <c r="BC175" i="2"/>
  <c r="BB175" i="2"/>
  <c r="BA175" i="2"/>
  <c r="AZ175" i="2"/>
  <c r="AY175" i="2"/>
  <c r="AX175" i="2"/>
  <c r="AW175" i="2"/>
  <c r="AV175" i="2"/>
  <c r="AU175" i="2"/>
  <c r="AT175" i="2"/>
  <c r="AS175" i="2"/>
  <c r="AR175" i="2"/>
  <c r="AQ175" i="2"/>
  <c r="AP175" i="2"/>
  <c r="AO175" i="2"/>
  <c r="AN175" i="2"/>
  <c r="AM175" i="2"/>
  <c r="AL175" i="2"/>
  <c r="AK175" i="2"/>
  <c r="AJ175" i="2"/>
  <c r="AI175" i="2"/>
  <c r="AH175" i="2"/>
  <c r="AG175" i="2"/>
  <c r="AF175" i="2"/>
  <c r="AE175" i="2"/>
  <c r="AC175" i="2"/>
  <c r="AB175" i="2"/>
  <c r="Z175" i="2"/>
  <c r="X175" i="2"/>
  <c r="V175" i="2"/>
  <c r="U175" i="2"/>
  <c r="T175" i="2"/>
  <c r="S175" i="2"/>
  <c r="R175" i="2"/>
  <c r="Q175" i="2"/>
  <c r="L175" i="2"/>
  <c r="CE174" i="2"/>
  <c r="CD174" i="2"/>
  <c r="CC174" i="2"/>
  <c r="CB174" i="2"/>
  <c r="CA174" i="2"/>
  <c r="BZ174" i="2"/>
  <c r="BY174" i="2"/>
  <c r="BX174" i="2"/>
  <c r="BW174" i="2"/>
  <c r="BV174" i="2"/>
  <c r="BU174" i="2"/>
  <c r="BT174" i="2"/>
  <c r="BP174" i="2"/>
  <c r="BN174" i="2"/>
  <c r="BK174" i="2"/>
  <c r="BJ174" i="2"/>
  <c r="BI174" i="2"/>
  <c r="BH174" i="2"/>
  <c r="BG174" i="2"/>
  <c r="BE174" i="2"/>
  <c r="BD174" i="2"/>
  <c r="BC174" i="2"/>
  <c r="BB174" i="2"/>
  <c r="BA174" i="2"/>
  <c r="AZ174" i="2"/>
  <c r="AY174" i="2"/>
  <c r="AX174" i="2"/>
  <c r="AW174" i="2"/>
  <c r="AV174" i="2"/>
  <c r="AU174" i="2"/>
  <c r="AT174" i="2"/>
  <c r="AS174" i="2"/>
  <c r="AR174" i="2"/>
  <c r="AQ174" i="2"/>
  <c r="AP174" i="2"/>
  <c r="AO174" i="2"/>
  <c r="AN174" i="2"/>
  <c r="AM174" i="2"/>
  <c r="AL174" i="2"/>
  <c r="AK174" i="2"/>
  <c r="AJ174" i="2"/>
  <c r="AI174" i="2"/>
  <c r="AH174" i="2"/>
  <c r="AG174" i="2"/>
  <c r="AF174" i="2"/>
  <c r="AE174" i="2"/>
  <c r="AC174" i="2"/>
  <c r="AB174" i="2"/>
  <c r="Z174" i="2"/>
  <c r="X174" i="2"/>
  <c r="V174" i="2"/>
  <c r="U174" i="2"/>
  <c r="T174" i="2"/>
  <c r="S174" i="2"/>
  <c r="R174" i="2"/>
  <c r="Q174" i="2"/>
  <c r="L174" i="2"/>
  <c r="CE173" i="2"/>
  <c r="CD173" i="2"/>
  <c r="CC173" i="2"/>
  <c r="CB173" i="2"/>
  <c r="CA173" i="2"/>
  <c r="BZ173" i="2"/>
  <c r="BY173" i="2"/>
  <c r="BX173" i="2"/>
  <c r="BW173" i="2"/>
  <c r="BV173" i="2"/>
  <c r="BU173" i="2"/>
  <c r="BT173" i="2"/>
  <c r="BP173" i="2"/>
  <c r="BN173" i="2"/>
  <c r="BK173" i="2"/>
  <c r="BJ173" i="2"/>
  <c r="BI173" i="2"/>
  <c r="BH173" i="2"/>
  <c r="BG173" i="2"/>
  <c r="BE173" i="2"/>
  <c r="BD173" i="2"/>
  <c r="BC173" i="2"/>
  <c r="BB173" i="2"/>
  <c r="BA173" i="2"/>
  <c r="AZ173" i="2"/>
  <c r="AY173" i="2"/>
  <c r="AX173" i="2"/>
  <c r="AW173" i="2"/>
  <c r="AV173" i="2"/>
  <c r="AU173" i="2"/>
  <c r="AT173" i="2"/>
  <c r="AS173" i="2"/>
  <c r="AR173" i="2"/>
  <c r="AQ173" i="2"/>
  <c r="AP173" i="2"/>
  <c r="AO173" i="2"/>
  <c r="AN173" i="2"/>
  <c r="AM173" i="2"/>
  <c r="AL173" i="2"/>
  <c r="AK173" i="2"/>
  <c r="AJ173" i="2"/>
  <c r="AI173" i="2"/>
  <c r="AH173" i="2"/>
  <c r="AG173" i="2"/>
  <c r="AF173" i="2"/>
  <c r="AE173" i="2"/>
  <c r="AC173" i="2"/>
  <c r="AB173" i="2"/>
  <c r="Z173" i="2"/>
  <c r="X173" i="2"/>
  <c r="V173" i="2"/>
  <c r="U173" i="2"/>
  <c r="T173" i="2"/>
  <c r="S173" i="2"/>
  <c r="R173" i="2"/>
  <c r="Q173" i="2"/>
  <c r="L173" i="2"/>
  <c r="CE172" i="2"/>
  <c r="CD172" i="2"/>
  <c r="CC172" i="2"/>
  <c r="CB172" i="2"/>
  <c r="CA172" i="2"/>
  <c r="BZ172" i="2"/>
  <c r="BY172" i="2"/>
  <c r="BX172" i="2"/>
  <c r="BW172" i="2"/>
  <c r="BV172" i="2"/>
  <c r="BU172" i="2"/>
  <c r="BT172" i="2"/>
  <c r="BP172" i="2"/>
  <c r="BN172" i="2"/>
  <c r="BK172" i="2"/>
  <c r="BJ172" i="2"/>
  <c r="BI172" i="2"/>
  <c r="BH172" i="2"/>
  <c r="BG172" i="2"/>
  <c r="BE172" i="2"/>
  <c r="BD172" i="2"/>
  <c r="BC172" i="2"/>
  <c r="BB172" i="2"/>
  <c r="BA172" i="2"/>
  <c r="AZ172" i="2"/>
  <c r="AY172" i="2"/>
  <c r="AX172" i="2"/>
  <c r="AW172" i="2"/>
  <c r="AV172" i="2"/>
  <c r="AU172" i="2"/>
  <c r="AT172" i="2"/>
  <c r="AS172" i="2"/>
  <c r="AR172" i="2"/>
  <c r="AQ172" i="2"/>
  <c r="AP172" i="2"/>
  <c r="AO172" i="2"/>
  <c r="AN172" i="2"/>
  <c r="AM172" i="2"/>
  <c r="AL172" i="2"/>
  <c r="AK172" i="2"/>
  <c r="AJ172" i="2"/>
  <c r="AI172" i="2"/>
  <c r="AH172" i="2"/>
  <c r="AG172" i="2"/>
  <c r="AF172" i="2"/>
  <c r="AE172" i="2"/>
  <c r="AC172" i="2"/>
  <c r="AB172" i="2"/>
  <c r="Z172" i="2"/>
  <c r="X172" i="2"/>
  <c r="V172" i="2"/>
  <c r="U172" i="2"/>
  <c r="T172" i="2"/>
  <c r="S172" i="2"/>
  <c r="R172" i="2"/>
  <c r="Q172" i="2"/>
  <c r="L172" i="2"/>
  <c r="CE171" i="2"/>
  <c r="CD171" i="2"/>
  <c r="CC171" i="2"/>
  <c r="CB171" i="2"/>
  <c r="CA171" i="2"/>
  <c r="BZ171" i="2"/>
  <c r="BY171" i="2"/>
  <c r="BX171" i="2"/>
  <c r="BW171" i="2"/>
  <c r="BV171" i="2"/>
  <c r="BU171" i="2"/>
  <c r="BT171" i="2"/>
  <c r="BP171" i="2"/>
  <c r="BN171" i="2"/>
  <c r="BK171" i="2"/>
  <c r="BJ171" i="2"/>
  <c r="BI171" i="2"/>
  <c r="BH171" i="2"/>
  <c r="BG171" i="2"/>
  <c r="BE171" i="2"/>
  <c r="BD171" i="2"/>
  <c r="BC171" i="2"/>
  <c r="BB171" i="2"/>
  <c r="BA171" i="2"/>
  <c r="AZ171" i="2"/>
  <c r="AY171" i="2"/>
  <c r="AX171" i="2"/>
  <c r="AW171" i="2"/>
  <c r="AV171" i="2"/>
  <c r="AU171" i="2"/>
  <c r="AT171" i="2"/>
  <c r="AS171" i="2"/>
  <c r="AR171" i="2"/>
  <c r="AQ171" i="2"/>
  <c r="AP171" i="2"/>
  <c r="AO171" i="2"/>
  <c r="AN171" i="2"/>
  <c r="AM171" i="2"/>
  <c r="AL171" i="2"/>
  <c r="AK171" i="2"/>
  <c r="AJ171" i="2"/>
  <c r="AI171" i="2"/>
  <c r="AH171" i="2"/>
  <c r="AG171" i="2"/>
  <c r="AF171" i="2"/>
  <c r="AE171" i="2"/>
  <c r="AC171" i="2"/>
  <c r="AB171" i="2"/>
  <c r="Z171" i="2"/>
  <c r="X171" i="2"/>
  <c r="V171" i="2"/>
  <c r="U171" i="2"/>
  <c r="T171" i="2"/>
  <c r="S171" i="2"/>
  <c r="R171" i="2"/>
  <c r="Q171" i="2"/>
  <c r="L171" i="2"/>
  <c r="CE170" i="2"/>
  <c r="CD170" i="2"/>
  <c r="CC170" i="2"/>
  <c r="CB170" i="2"/>
  <c r="CA170" i="2"/>
  <c r="BZ170" i="2"/>
  <c r="BY170" i="2"/>
  <c r="BX170" i="2"/>
  <c r="BW170" i="2"/>
  <c r="BV170" i="2"/>
  <c r="BU170" i="2"/>
  <c r="BT170" i="2"/>
  <c r="BP170" i="2"/>
  <c r="BN170" i="2"/>
  <c r="BK170" i="2"/>
  <c r="BJ170" i="2"/>
  <c r="BI170" i="2"/>
  <c r="BH170" i="2"/>
  <c r="BG170" i="2"/>
  <c r="BE170" i="2"/>
  <c r="BD170" i="2"/>
  <c r="BC170" i="2"/>
  <c r="BB170" i="2"/>
  <c r="BA170" i="2"/>
  <c r="AZ170" i="2"/>
  <c r="AY170" i="2"/>
  <c r="AX170" i="2"/>
  <c r="AW170" i="2"/>
  <c r="AV170" i="2"/>
  <c r="AU170" i="2"/>
  <c r="AT170" i="2"/>
  <c r="AS170" i="2"/>
  <c r="AR170" i="2"/>
  <c r="AQ170" i="2"/>
  <c r="AP170" i="2"/>
  <c r="AO170" i="2"/>
  <c r="AN170" i="2"/>
  <c r="AM170" i="2"/>
  <c r="AL170" i="2"/>
  <c r="AK170" i="2"/>
  <c r="AJ170" i="2"/>
  <c r="AI170" i="2"/>
  <c r="AH170" i="2"/>
  <c r="AG170" i="2"/>
  <c r="AF170" i="2"/>
  <c r="AE170" i="2"/>
  <c r="AC170" i="2"/>
  <c r="AB170" i="2"/>
  <c r="Z170" i="2"/>
  <c r="X170" i="2"/>
  <c r="V170" i="2"/>
  <c r="U170" i="2"/>
  <c r="T170" i="2"/>
  <c r="S170" i="2"/>
  <c r="R170" i="2"/>
  <c r="Q170" i="2"/>
  <c r="L170" i="2"/>
  <c r="CE169" i="2"/>
  <c r="CD169" i="2"/>
  <c r="CC169" i="2"/>
  <c r="CB169" i="2"/>
  <c r="CA169" i="2"/>
  <c r="BZ169" i="2"/>
  <c r="BY169" i="2"/>
  <c r="BX169" i="2"/>
  <c r="BW169" i="2"/>
  <c r="BV169" i="2"/>
  <c r="BU169" i="2"/>
  <c r="BT169" i="2"/>
  <c r="BP169" i="2"/>
  <c r="BN169" i="2"/>
  <c r="BK169" i="2"/>
  <c r="BJ169" i="2"/>
  <c r="BI169" i="2"/>
  <c r="BH169" i="2"/>
  <c r="BG169" i="2"/>
  <c r="BE169" i="2"/>
  <c r="BD169" i="2"/>
  <c r="BC169" i="2"/>
  <c r="BB169" i="2"/>
  <c r="BA169" i="2"/>
  <c r="AZ169" i="2"/>
  <c r="AY169" i="2"/>
  <c r="AX169" i="2"/>
  <c r="AW169" i="2"/>
  <c r="AV169" i="2"/>
  <c r="AU169" i="2"/>
  <c r="AT169" i="2"/>
  <c r="AS169" i="2"/>
  <c r="AR169" i="2"/>
  <c r="AQ169" i="2"/>
  <c r="AP169" i="2"/>
  <c r="AO169" i="2"/>
  <c r="AN169" i="2"/>
  <c r="AM169" i="2"/>
  <c r="AL169" i="2"/>
  <c r="AK169" i="2"/>
  <c r="AJ169" i="2"/>
  <c r="AI169" i="2"/>
  <c r="AH169" i="2"/>
  <c r="AG169" i="2"/>
  <c r="AF169" i="2"/>
  <c r="AE169" i="2"/>
  <c r="AC169" i="2"/>
  <c r="AB169" i="2"/>
  <c r="Z169" i="2"/>
  <c r="X169" i="2"/>
  <c r="V169" i="2"/>
  <c r="U169" i="2"/>
  <c r="T169" i="2"/>
  <c r="S169" i="2"/>
  <c r="R169" i="2"/>
  <c r="Q169" i="2"/>
  <c r="L169" i="2"/>
  <c r="CE168" i="2"/>
  <c r="CD168" i="2"/>
  <c r="CC168" i="2"/>
  <c r="CB168" i="2"/>
  <c r="CA168" i="2"/>
  <c r="BZ168" i="2"/>
  <c r="BY168" i="2"/>
  <c r="BX168" i="2"/>
  <c r="BW168" i="2"/>
  <c r="BV168" i="2"/>
  <c r="BU168" i="2"/>
  <c r="BT168" i="2"/>
  <c r="BP168" i="2"/>
  <c r="BN168" i="2"/>
  <c r="BK168" i="2"/>
  <c r="BJ168" i="2"/>
  <c r="BI168" i="2"/>
  <c r="BH168" i="2"/>
  <c r="BG168" i="2"/>
  <c r="BE168" i="2"/>
  <c r="BD168" i="2"/>
  <c r="BC168" i="2"/>
  <c r="BB168" i="2"/>
  <c r="BA168" i="2"/>
  <c r="AZ168" i="2"/>
  <c r="AY168" i="2"/>
  <c r="AX168" i="2"/>
  <c r="AW168" i="2"/>
  <c r="AV168" i="2"/>
  <c r="AU168" i="2"/>
  <c r="AT168" i="2"/>
  <c r="AS168" i="2"/>
  <c r="AR168" i="2"/>
  <c r="AQ168" i="2"/>
  <c r="AP168" i="2"/>
  <c r="AO168" i="2"/>
  <c r="AN168" i="2"/>
  <c r="AM168" i="2"/>
  <c r="AL168" i="2"/>
  <c r="AK168" i="2"/>
  <c r="AJ168" i="2"/>
  <c r="AI168" i="2"/>
  <c r="AH168" i="2"/>
  <c r="AG168" i="2"/>
  <c r="AF168" i="2"/>
  <c r="AE168" i="2"/>
  <c r="AC168" i="2"/>
  <c r="AB168" i="2"/>
  <c r="Z168" i="2"/>
  <c r="X168" i="2"/>
  <c r="V168" i="2"/>
  <c r="U168" i="2"/>
  <c r="T168" i="2"/>
  <c r="S168" i="2"/>
  <c r="R168" i="2"/>
  <c r="Q168" i="2"/>
  <c r="L168" i="2"/>
  <c r="CE167" i="2"/>
  <c r="CD167" i="2"/>
  <c r="CC167" i="2"/>
  <c r="CB167" i="2"/>
  <c r="CA167" i="2"/>
  <c r="BZ167" i="2"/>
  <c r="BY167" i="2"/>
  <c r="BX167" i="2"/>
  <c r="BW167" i="2"/>
  <c r="BV167" i="2"/>
  <c r="BU167" i="2"/>
  <c r="BT167" i="2"/>
  <c r="BP167" i="2"/>
  <c r="BN167" i="2"/>
  <c r="BK167" i="2"/>
  <c r="BJ167" i="2"/>
  <c r="BI167" i="2"/>
  <c r="BH167" i="2"/>
  <c r="BG167" i="2"/>
  <c r="BE167" i="2"/>
  <c r="BD167" i="2"/>
  <c r="BC167" i="2"/>
  <c r="BB167" i="2"/>
  <c r="BA167" i="2"/>
  <c r="AZ167" i="2"/>
  <c r="AY167" i="2"/>
  <c r="AX167" i="2"/>
  <c r="AW167" i="2"/>
  <c r="AV167" i="2"/>
  <c r="AU167" i="2"/>
  <c r="AT167" i="2"/>
  <c r="AS167" i="2"/>
  <c r="AR167" i="2"/>
  <c r="AQ167" i="2"/>
  <c r="AP167" i="2"/>
  <c r="AO167" i="2"/>
  <c r="AN167" i="2"/>
  <c r="AM167" i="2"/>
  <c r="AL167" i="2"/>
  <c r="AK167" i="2"/>
  <c r="AJ167" i="2"/>
  <c r="AI167" i="2"/>
  <c r="AH167" i="2"/>
  <c r="AG167" i="2"/>
  <c r="AF167" i="2"/>
  <c r="AE167" i="2"/>
  <c r="AC167" i="2"/>
  <c r="AB167" i="2"/>
  <c r="Z167" i="2"/>
  <c r="X167" i="2"/>
  <c r="V167" i="2"/>
  <c r="U167" i="2"/>
  <c r="T167" i="2"/>
  <c r="S167" i="2"/>
  <c r="R167" i="2"/>
  <c r="Q167" i="2"/>
  <c r="L167" i="2"/>
  <c r="CE166" i="2"/>
  <c r="CD166" i="2"/>
  <c r="CC166" i="2"/>
  <c r="CB166" i="2"/>
  <c r="CA166" i="2"/>
  <c r="BZ166" i="2"/>
  <c r="BY166" i="2"/>
  <c r="BX166" i="2"/>
  <c r="BW166" i="2"/>
  <c r="BV166" i="2"/>
  <c r="BU166" i="2"/>
  <c r="BT166" i="2"/>
  <c r="BP166" i="2"/>
  <c r="BN166" i="2"/>
  <c r="BK166" i="2"/>
  <c r="BJ166" i="2"/>
  <c r="BI166" i="2"/>
  <c r="BH166" i="2"/>
  <c r="BG166" i="2"/>
  <c r="BE166" i="2"/>
  <c r="BD166" i="2"/>
  <c r="BC166" i="2"/>
  <c r="BB166" i="2"/>
  <c r="BA166" i="2"/>
  <c r="AZ166" i="2"/>
  <c r="AY166" i="2"/>
  <c r="AX166" i="2"/>
  <c r="AW166" i="2"/>
  <c r="AV166" i="2"/>
  <c r="AU166" i="2"/>
  <c r="AT166" i="2"/>
  <c r="AS166" i="2"/>
  <c r="AR166" i="2"/>
  <c r="AQ166" i="2"/>
  <c r="AP166" i="2"/>
  <c r="AO166" i="2"/>
  <c r="AN166" i="2"/>
  <c r="AM166" i="2"/>
  <c r="AL166" i="2"/>
  <c r="AK166" i="2"/>
  <c r="AJ166" i="2"/>
  <c r="AI166" i="2"/>
  <c r="AH166" i="2"/>
  <c r="AG166" i="2"/>
  <c r="AF166" i="2"/>
  <c r="AE166" i="2"/>
  <c r="AC166" i="2"/>
  <c r="AB166" i="2"/>
  <c r="Z166" i="2"/>
  <c r="X166" i="2"/>
  <c r="V166" i="2"/>
  <c r="U166" i="2"/>
  <c r="T166" i="2"/>
  <c r="S166" i="2"/>
  <c r="R166" i="2"/>
  <c r="Q166" i="2"/>
  <c r="L166" i="2"/>
  <c r="CE165" i="2"/>
  <c r="CD165" i="2"/>
  <c r="CC165" i="2"/>
  <c r="CB165" i="2"/>
  <c r="CA165" i="2"/>
  <c r="BZ165" i="2"/>
  <c r="BY165" i="2"/>
  <c r="BX165" i="2"/>
  <c r="BW165" i="2"/>
  <c r="BV165" i="2"/>
  <c r="BU165" i="2"/>
  <c r="BT165" i="2"/>
  <c r="BP165" i="2"/>
  <c r="BN165" i="2"/>
  <c r="BK165" i="2"/>
  <c r="BJ165" i="2"/>
  <c r="BI165" i="2"/>
  <c r="BH165" i="2"/>
  <c r="BG165" i="2"/>
  <c r="BE165" i="2"/>
  <c r="BD165" i="2"/>
  <c r="BC165" i="2"/>
  <c r="BB165" i="2"/>
  <c r="BA165" i="2"/>
  <c r="AZ165" i="2"/>
  <c r="AY165" i="2"/>
  <c r="AX165" i="2"/>
  <c r="AW165" i="2"/>
  <c r="AV165" i="2"/>
  <c r="AU165" i="2"/>
  <c r="AT165" i="2"/>
  <c r="AS165" i="2"/>
  <c r="AR165" i="2"/>
  <c r="AQ165" i="2"/>
  <c r="AP165" i="2"/>
  <c r="AO165" i="2"/>
  <c r="AN165" i="2"/>
  <c r="AM165" i="2"/>
  <c r="AL165" i="2"/>
  <c r="AK165" i="2"/>
  <c r="AJ165" i="2"/>
  <c r="AI165" i="2"/>
  <c r="AH165" i="2"/>
  <c r="AG165" i="2"/>
  <c r="AF165" i="2"/>
  <c r="AE165" i="2"/>
  <c r="AC165" i="2"/>
  <c r="AB165" i="2"/>
  <c r="Z165" i="2"/>
  <c r="X165" i="2"/>
  <c r="V165" i="2"/>
  <c r="U165" i="2"/>
  <c r="T165" i="2"/>
  <c r="S165" i="2"/>
  <c r="R165" i="2"/>
  <c r="Q165" i="2"/>
  <c r="L165" i="2"/>
  <c r="CE164" i="2"/>
  <c r="CD164" i="2"/>
  <c r="CC164" i="2"/>
  <c r="CB164" i="2"/>
  <c r="CA164" i="2"/>
  <c r="BZ164" i="2"/>
  <c r="BY164" i="2"/>
  <c r="BX164" i="2"/>
  <c r="BW164" i="2"/>
  <c r="BV164" i="2"/>
  <c r="BU164" i="2"/>
  <c r="BT164" i="2"/>
  <c r="BP164" i="2"/>
  <c r="BN164" i="2"/>
  <c r="BK164" i="2"/>
  <c r="BJ164" i="2"/>
  <c r="BI164" i="2"/>
  <c r="BH164" i="2"/>
  <c r="BG164" i="2"/>
  <c r="BE164" i="2"/>
  <c r="BD164" i="2"/>
  <c r="BC164" i="2"/>
  <c r="BB164" i="2"/>
  <c r="BA164" i="2"/>
  <c r="AZ164" i="2"/>
  <c r="AY164" i="2"/>
  <c r="AX164" i="2"/>
  <c r="AW164" i="2"/>
  <c r="AV164" i="2"/>
  <c r="AU164" i="2"/>
  <c r="AT164" i="2"/>
  <c r="AS164" i="2"/>
  <c r="AR164" i="2"/>
  <c r="AQ164" i="2"/>
  <c r="AP164" i="2"/>
  <c r="AO164" i="2"/>
  <c r="AN164" i="2"/>
  <c r="AM164" i="2"/>
  <c r="AL164" i="2"/>
  <c r="AK164" i="2"/>
  <c r="AJ164" i="2"/>
  <c r="AI164" i="2"/>
  <c r="AH164" i="2"/>
  <c r="AG164" i="2"/>
  <c r="AF164" i="2"/>
  <c r="AE164" i="2"/>
  <c r="AC164" i="2"/>
  <c r="AB164" i="2"/>
  <c r="Z164" i="2"/>
  <c r="X164" i="2"/>
  <c r="V164" i="2"/>
  <c r="U164" i="2"/>
  <c r="T164" i="2"/>
  <c r="S164" i="2"/>
  <c r="R164" i="2"/>
  <c r="Q164" i="2"/>
  <c r="L164" i="2"/>
  <c r="CE163" i="2"/>
  <c r="CD163" i="2"/>
  <c r="CC163" i="2"/>
  <c r="CB163" i="2"/>
  <c r="CA163" i="2"/>
  <c r="BZ163" i="2"/>
  <c r="BY163" i="2"/>
  <c r="BX163" i="2"/>
  <c r="BW163" i="2"/>
  <c r="BV163" i="2"/>
  <c r="BU163" i="2"/>
  <c r="BT163" i="2"/>
  <c r="BP163" i="2"/>
  <c r="BN163" i="2"/>
  <c r="BK163" i="2"/>
  <c r="BJ163" i="2"/>
  <c r="BI163" i="2"/>
  <c r="BH163" i="2"/>
  <c r="BG163" i="2"/>
  <c r="BE163" i="2"/>
  <c r="BD163" i="2"/>
  <c r="BC163" i="2"/>
  <c r="BB163" i="2"/>
  <c r="BA163" i="2"/>
  <c r="AZ163" i="2"/>
  <c r="AY163" i="2"/>
  <c r="AX163" i="2"/>
  <c r="AW163" i="2"/>
  <c r="AV163" i="2"/>
  <c r="AU163" i="2"/>
  <c r="AT163" i="2"/>
  <c r="AS163" i="2"/>
  <c r="AR163" i="2"/>
  <c r="AQ163" i="2"/>
  <c r="AP163" i="2"/>
  <c r="AO163" i="2"/>
  <c r="AN163" i="2"/>
  <c r="AM163" i="2"/>
  <c r="AL163" i="2"/>
  <c r="AK163" i="2"/>
  <c r="AJ163" i="2"/>
  <c r="AI163" i="2"/>
  <c r="AH163" i="2"/>
  <c r="AG163" i="2"/>
  <c r="AF163" i="2"/>
  <c r="AE163" i="2"/>
  <c r="AC163" i="2"/>
  <c r="AB163" i="2"/>
  <c r="Z163" i="2"/>
  <c r="X163" i="2"/>
  <c r="V163" i="2"/>
  <c r="U163" i="2"/>
  <c r="T163" i="2"/>
  <c r="S163" i="2"/>
  <c r="R163" i="2"/>
  <c r="Q163" i="2"/>
  <c r="L163" i="2"/>
  <c r="CE162" i="2"/>
  <c r="CD162" i="2"/>
  <c r="CC162" i="2"/>
  <c r="CB162" i="2"/>
  <c r="CA162" i="2"/>
  <c r="BZ162" i="2"/>
  <c r="BY162" i="2"/>
  <c r="BX162" i="2"/>
  <c r="BW162" i="2"/>
  <c r="BV162" i="2"/>
  <c r="BU162" i="2"/>
  <c r="BT162" i="2"/>
  <c r="BP162" i="2"/>
  <c r="BN162" i="2"/>
  <c r="BK162" i="2"/>
  <c r="BJ162" i="2"/>
  <c r="BI162" i="2"/>
  <c r="BH162" i="2"/>
  <c r="BG162" i="2"/>
  <c r="BE162" i="2"/>
  <c r="BD162" i="2"/>
  <c r="BC162" i="2"/>
  <c r="BB162" i="2"/>
  <c r="BA162" i="2"/>
  <c r="AZ162" i="2"/>
  <c r="AY162" i="2"/>
  <c r="AX162" i="2"/>
  <c r="AW162" i="2"/>
  <c r="AV162" i="2"/>
  <c r="AU162" i="2"/>
  <c r="AT162" i="2"/>
  <c r="AS162" i="2"/>
  <c r="AR162" i="2"/>
  <c r="AQ162" i="2"/>
  <c r="AP162" i="2"/>
  <c r="AO162" i="2"/>
  <c r="AN162" i="2"/>
  <c r="AM162" i="2"/>
  <c r="AL162" i="2"/>
  <c r="AK162" i="2"/>
  <c r="AJ162" i="2"/>
  <c r="AI162" i="2"/>
  <c r="AH162" i="2"/>
  <c r="AG162" i="2"/>
  <c r="AF162" i="2"/>
  <c r="AE162" i="2"/>
  <c r="AC162" i="2"/>
  <c r="AB162" i="2"/>
  <c r="Z162" i="2"/>
  <c r="X162" i="2"/>
  <c r="V162" i="2"/>
  <c r="U162" i="2"/>
  <c r="T162" i="2"/>
  <c r="S162" i="2"/>
  <c r="R162" i="2"/>
  <c r="Q162" i="2"/>
  <c r="L162" i="2"/>
  <c r="CE161" i="2"/>
  <c r="CD161" i="2"/>
  <c r="CC161" i="2"/>
  <c r="CB161" i="2"/>
  <c r="CA161" i="2"/>
  <c r="BZ161" i="2"/>
  <c r="BY161" i="2"/>
  <c r="BX161" i="2"/>
  <c r="BW161" i="2"/>
  <c r="BV161" i="2"/>
  <c r="BU161" i="2"/>
  <c r="BT161" i="2"/>
  <c r="BP161" i="2"/>
  <c r="BN161" i="2"/>
  <c r="BK161" i="2"/>
  <c r="BJ161" i="2"/>
  <c r="BI161" i="2"/>
  <c r="BH161" i="2"/>
  <c r="BG161" i="2"/>
  <c r="BE161" i="2"/>
  <c r="BD161" i="2"/>
  <c r="BC161" i="2"/>
  <c r="BB161" i="2"/>
  <c r="BA161" i="2"/>
  <c r="AZ161" i="2"/>
  <c r="AY161" i="2"/>
  <c r="AX161" i="2"/>
  <c r="AW161" i="2"/>
  <c r="AV161" i="2"/>
  <c r="AU161" i="2"/>
  <c r="AT161" i="2"/>
  <c r="AS161" i="2"/>
  <c r="AR161" i="2"/>
  <c r="AQ161" i="2"/>
  <c r="AP161" i="2"/>
  <c r="AO161" i="2"/>
  <c r="AN161" i="2"/>
  <c r="AM161" i="2"/>
  <c r="AL161" i="2"/>
  <c r="AK161" i="2"/>
  <c r="AJ161" i="2"/>
  <c r="AI161" i="2"/>
  <c r="AH161" i="2"/>
  <c r="AG161" i="2"/>
  <c r="AF161" i="2"/>
  <c r="AE161" i="2"/>
  <c r="AC161" i="2"/>
  <c r="AB161" i="2"/>
  <c r="Z161" i="2"/>
  <c r="X161" i="2"/>
  <c r="V161" i="2"/>
  <c r="U161" i="2"/>
  <c r="T161" i="2"/>
  <c r="S161" i="2"/>
  <c r="R161" i="2"/>
  <c r="Q161" i="2"/>
  <c r="L161" i="2"/>
  <c r="CE160" i="2"/>
  <c r="CD160" i="2"/>
  <c r="CC160" i="2"/>
  <c r="CB160" i="2"/>
  <c r="CA160" i="2"/>
  <c r="BZ160" i="2"/>
  <c r="BY160" i="2"/>
  <c r="BX160" i="2"/>
  <c r="BW160" i="2"/>
  <c r="BV160" i="2"/>
  <c r="BU160" i="2"/>
  <c r="BT160" i="2"/>
  <c r="BP160" i="2"/>
  <c r="BN160" i="2"/>
  <c r="BK160" i="2"/>
  <c r="BJ160" i="2"/>
  <c r="BI160" i="2"/>
  <c r="BH160" i="2"/>
  <c r="BG160" i="2"/>
  <c r="BE160" i="2"/>
  <c r="BD160" i="2"/>
  <c r="BC160" i="2"/>
  <c r="BB160" i="2"/>
  <c r="BA160" i="2"/>
  <c r="AZ160" i="2"/>
  <c r="AY160" i="2"/>
  <c r="AX160" i="2"/>
  <c r="AW160" i="2"/>
  <c r="AV160" i="2"/>
  <c r="AU160" i="2"/>
  <c r="AT160" i="2"/>
  <c r="AS160" i="2"/>
  <c r="AR160" i="2"/>
  <c r="AQ160" i="2"/>
  <c r="AP160" i="2"/>
  <c r="AO160" i="2"/>
  <c r="AN160" i="2"/>
  <c r="AM160" i="2"/>
  <c r="AL160" i="2"/>
  <c r="AK160" i="2"/>
  <c r="AJ160" i="2"/>
  <c r="AI160" i="2"/>
  <c r="AH160" i="2"/>
  <c r="AG160" i="2"/>
  <c r="AF160" i="2"/>
  <c r="AE160" i="2"/>
  <c r="AC160" i="2"/>
  <c r="AB160" i="2"/>
  <c r="Z160" i="2"/>
  <c r="X160" i="2"/>
  <c r="V160" i="2"/>
  <c r="U160" i="2"/>
  <c r="T160" i="2"/>
  <c r="S160" i="2"/>
  <c r="R160" i="2"/>
  <c r="Q160" i="2"/>
  <c r="L160" i="2"/>
  <c r="CE159" i="2"/>
  <c r="CD159" i="2"/>
  <c r="CC159" i="2"/>
  <c r="CB159" i="2"/>
  <c r="CA159" i="2"/>
  <c r="BZ159" i="2"/>
  <c r="BY159" i="2"/>
  <c r="BX159" i="2"/>
  <c r="BW159" i="2"/>
  <c r="BV159" i="2"/>
  <c r="BU159" i="2"/>
  <c r="BT159" i="2"/>
  <c r="BP159" i="2"/>
  <c r="BN159" i="2"/>
  <c r="BK159" i="2"/>
  <c r="BJ159" i="2"/>
  <c r="BI159" i="2"/>
  <c r="BH159" i="2"/>
  <c r="BG159" i="2"/>
  <c r="BE159" i="2"/>
  <c r="BD159" i="2"/>
  <c r="BC159" i="2"/>
  <c r="BB159" i="2"/>
  <c r="BA159" i="2"/>
  <c r="AZ159" i="2"/>
  <c r="AY159" i="2"/>
  <c r="AX159" i="2"/>
  <c r="AW159" i="2"/>
  <c r="AV159" i="2"/>
  <c r="AU159" i="2"/>
  <c r="AT159" i="2"/>
  <c r="AS159" i="2"/>
  <c r="AR159" i="2"/>
  <c r="AQ159" i="2"/>
  <c r="AP159" i="2"/>
  <c r="AO159" i="2"/>
  <c r="AN159" i="2"/>
  <c r="AM159" i="2"/>
  <c r="AL159" i="2"/>
  <c r="AK159" i="2"/>
  <c r="AJ159" i="2"/>
  <c r="AI159" i="2"/>
  <c r="AH159" i="2"/>
  <c r="AG159" i="2"/>
  <c r="AF159" i="2"/>
  <c r="AE159" i="2"/>
  <c r="AC159" i="2"/>
  <c r="AB159" i="2"/>
  <c r="Z159" i="2"/>
  <c r="X159" i="2"/>
  <c r="V159" i="2"/>
  <c r="U159" i="2"/>
  <c r="T159" i="2"/>
  <c r="S159" i="2"/>
  <c r="R159" i="2"/>
  <c r="Q159" i="2"/>
  <c r="L159" i="2"/>
  <c r="CE158" i="2"/>
  <c r="CD158" i="2"/>
  <c r="CC158" i="2"/>
  <c r="CB158" i="2"/>
  <c r="CA158" i="2"/>
  <c r="BZ158" i="2"/>
  <c r="BY158" i="2"/>
  <c r="BX158" i="2"/>
  <c r="BW158" i="2"/>
  <c r="BV158" i="2"/>
  <c r="BU158" i="2"/>
  <c r="BT158" i="2"/>
  <c r="BP158" i="2"/>
  <c r="BN158" i="2"/>
  <c r="BK158" i="2"/>
  <c r="BJ158" i="2"/>
  <c r="BI158" i="2"/>
  <c r="BH158" i="2"/>
  <c r="BG158" i="2"/>
  <c r="BE158" i="2"/>
  <c r="BD158" i="2"/>
  <c r="BC158" i="2"/>
  <c r="BB158" i="2"/>
  <c r="BA158" i="2"/>
  <c r="AZ158" i="2"/>
  <c r="AY158" i="2"/>
  <c r="AX158" i="2"/>
  <c r="AW158" i="2"/>
  <c r="AV158" i="2"/>
  <c r="AU158" i="2"/>
  <c r="AT158" i="2"/>
  <c r="AS158" i="2"/>
  <c r="AR158" i="2"/>
  <c r="AQ158" i="2"/>
  <c r="AP158" i="2"/>
  <c r="AO158" i="2"/>
  <c r="AN158" i="2"/>
  <c r="AM158" i="2"/>
  <c r="AL158" i="2"/>
  <c r="AK158" i="2"/>
  <c r="AJ158" i="2"/>
  <c r="AI158" i="2"/>
  <c r="AH158" i="2"/>
  <c r="AG158" i="2"/>
  <c r="AF158" i="2"/>
  <c r="AE158" i="2"/>
  <c r="AC158" i="2"/>
  <c r="AB158" i="2"/>
  <c r="Z158" i="2"/>
  <c r="X158" i="2"/>
  <c r="V158" i="2"/>
  <c r="U158" i="2"/>
  <c r="T158" i="2"/>
  <c r="S158" i="2"/>
  <c r="R158" i="2"/>
  <c r="Q158" i="2"/>
  <c r="L158" i="2"/>
  <c r="CE157" i="2"/>
  <c r="CD157" i="2"/>
  <c r="CC157" i="2"/>
  <c r="CB157" i="2"/>
  <c r="CA157" i="2"/>
  <c r="BZ157" i="2"/>
  <c r="BY157" i="2"/>
  <c r="BX157" i="2"/>
  <c r="BW157" i="2"/>
  <c r="BV157" i="2"/>
  <c r="BU157" i="2"/>
  <c r="BT157" i="2"/>
  <c r="BP157" i="2"/>
  <c r="BN157" i="2"/>
  <c r="BK157" i="2"/>
  <c r="BJ157" i="2"/>
  <c r="BI157" i="2"/>
  <c r="BH157" i="2"/>
  <c r="BG157" i="2"/>
  <c r="BE157" i="2"/>
  <c r="BD157" i="2"/>
  <c r="BC157" i="2"/>
  <c r="BB157" i="2"/>
  <c r="BA157" i="2"/>
  <c r="AZ157" i="2"/>
  <c r="AY157" i="2"/>
  <c r="AX157" i="2"/>
  <c r="AW157" i="2"/>
  <c r="AV157" i="2"/>
  <c r="AU157" i="2"/>
  <c r="AT157" i="2"/>
  <c r="AS157" i="2"/>
  <c r="AR157" i="2"/>
  <c r="AQ157" i="2"/>
  <c r="AP157" i="2"/>
  <c r="AO157" i="2"/>
  <c r="AN157" i="2"/>
  <c r="AM157" i="2"/>
  <c r="AL157" i="2"/>
  <c r="AK157" i="2"/>
  <c r="AJ157" i="2"/>
  <c r="AI157" i="2"/>
  <c r="AH157" i="2"/>
  <c r="AG157" i="2"/>
  <c r="AF157" i="2"/>
  <c r="AE157" i="2"/>
  <c r="AC157" i="2"/>
  <c r="AB157" i="2"/>
  <c r="Z157" i="2"/>
  <c r="X157" i="2"/>
  <c r="V157" i="2"/>
  <c r="U157" i="2"/>
  <c r="T157" i="2"/>
  <c r="S157" i="2"/>
  <c r="R157" i="2"/>
  <c r="Q157" i="2"/>
  <c r="L157" i="2"/>
  <c r="CE156" i="2"/>
  <c r="CD156" i="2"/>
  <c r="CC156" i="2"/>
  <c r="CB156" i="2"/>
  <c r="CA156" i="2"/>
  <c r="BZ156" i="2"/>
  <c r="BY156" i="2"/>
  <c r="BX156" i="2"/>
  <c r="BW156" i="2"/>
  <c r="BV156" i="2"/>
  <c r="BU156" i="2"/>
  <c r="BT156" i="2"/>
  <c r="BP156" i="2"/>
  <c r="BN156" i="2"/>
  <c r="BK156" i="2"/>
  <c r="BJ156" i="2"/>
  <c r="BI156" i="2"/>
  <c r="BH156" i="2"/>
  <c r="BG156" i="2"/>
  <c r="BE156" i="2"/>
  <c r="BD156" i="2"/>
  <c r="BC156" i="2"/>
  <c r="BB156" i="2"/>
  <c r="BA156" i="2"/>
  <c r="AZ156" i="2"/>
  <c r="AY156" i="2"/>
  <c r="AX156" i="2"/>
  <c r="AW156" i="2"/>
  <c r="AV156" i="2"/>
  <c r="AU156" i="2"/>
  <c r="AT156" i="2"/>
  <c r="AS156" i="2"/>
  <c r="AR156" i="2"/>
  <c r="AQ156" i="2"/>
  <c r="AP156" i="2"/>
  <c r="AO156" i="2"/>
  <c r="AN156" i="2"/>
  <c r="AM156" i="2"/>
  <c r="AL156" i="2"/>
  <c r="AK156" i="2"/>
  <c r="AJ156" i="2"/>
  <c r="AI156" i="2"/>
  <c r="AH156" i="2"/>
  <c r="AG156" i="2"/>
  <c r="AF156" i="2"/>
  <c r="AE156" i="2"/>
  <c r="AC156" i="2"/>
  <c r="AB156" i="2"/>
  <c r="Z156" i="2"/>
  <c r="X156" i="2"/>
  <c r="V156" i="2"/>
  <c r="U156" i="2"/>
  <c r="T156" i="2"/>
  <c r="S156" i="2"/>
  <c r="R156" i="2"/>
  <c r="Q156" i="2"/>
  <c r="L156" i="2"/>
  <c r="CE155" i="2"/>
  <c r="CD155" i="2"/>
  <c r="CC155" i="2"/>
  <c r="CB155" i="2"/>
  <c r="CA155" i="2"/>
  <c r="BZ155" i="2"/>
  <c r="BY155" i="2"/>
  <c r="BX155" i="2"/>
  <c r="BW155" i="2"/>
  <c r="BV155" i="2"/>
  <c r="BU155" i="2"/>
  <c r="BT155" i="2"/>
  <c r="BP155" i="2"/>
  <c r="BN155" i="2"/>
  <c r="BK155" i="2"/>
  <c r="BJ155" i="2"/>
  <c r="BI155" i="2"/>
  <c r="BH155" i="2"/>
  <c r="BG155" i="2"/>
  <c r="BE155" i="2"/>
  <c r="BD155" i="2"/>
  <c r="BC155" i="2"/>
  <c r="BB155" i="2"/>
  <c r="BA155" i="2"/>
  <c r="AZ155" i="2"/>
  <c r="AY155" i="2"/>
  <c r="AX155" i="2"/>
  <c r="AW155" i="2"/>
  <c r="AV155" i="2"/>
  <c r="AU155" i="2"/>
  <c r="AT155" i="2"/>
  <c r="AS155" i="2"/>
  <c r="AR155" i="2"/>
  <c r="AQ155" i="2"/>
  <c r="AP155" i="2"/>
  <c r="AO155" i="2"/>
  <c r="AN155" i="2"/>
  <c r="AM155" i="2"/>
  <c r="AL155" i="2"/>
  <c r="AK155" i="2"/>
  <c r="AJ155" i="2"/>
  <c r="AI155" i="2"/>
  <c r="AH155" i="2"/>
  <c r="AG155" i="2"/>
  <c r="AF155" i="2"/>
  <c r="AE155" i="2"/>
  <c r="AC155" i="2"/>
  <c r="AB155" i="2"/>
  <c r="Z155" i="2"/>
  <c r="X155" i="2"/>
  <c r="V155" i="2"/>
  <c r="U155" i="2"/>
  <c r="T155" i="2"/>
  <c r="S155" i="2"/>
  <c r="R155" i="2"/>
  <c r="Q155" i="2"/>
  <c r="L155" i="2"/>
  <c r="CE154" i="2"/>
  <c r="CD154" i="2"/>
  <c r="CC154" i="2"/>
  <c r="CB154" i="2"/>
  <c r="CA154" i="2"/>
  <c r="BZ154" i="2"/>
  <c r="BY154" i="2"/>
  <c r="BX154" i="2"/>
  <c r="BW154" i="2"/>
  <c r="BV154" i="2"/>
  <c r="BU154" i="2"/>
  <c r="BT154" i="2"/>
  <c r="BP154" i="2"/>
  <c r="BN154" i="2"/>
  <c r="BK154" i="2"/>
  <c r="BJ154" i="2"/>
  <c r="BI154" i="2"/>
  <c r="BH154" i="2"/>
  <c r="BG154" i="2"/>
  <c r="BE154" i="2"/>
  <c r="BD154" i="2"/>
  <c r="BC154" i="2"/>
  <c r="BB154" i="2"/>
  <c r="BA154" i="2"/>
  <c r="AZ154" i="2"/>
  <c r="AY154" i="2"/>
  <c r="AX154" i="2"/>
  <c r="AW154" i="2"/>
  <c r="AV154" i="2"/>
  <c r="AU154" i="2"/>
  <c r="AT154" i="2"/>
  <c r="AS154" i="2"/>
  <c r="AR154" i="2"/>
  <c r="AQ154" i="2"/>
  <c r="AP154" i="2"/>
  <c r="AO154" i="2"/>
  <c r="AN154" i="2"/>
  <c r="AM154" i="2"/>
  <c r="AL154" i="2"/>
  <c r="AK154" i="2"/>
  <c r="AJ154" i="2"/>
  <c r="AI154" i="2"/>
  <c r="AH154" i="2"/>
  <c r="AG154" i="2"/>
  <c r="AF154" i="2"/>
  <c r="AE154" i="2"/>
  <c r="AC154" i="2"/>
  <c r="AB154" i="2"/>
  <c r="Z154" i="2"/>
  <c r="X154" i="2"/>
  <c r="V154" i="2"/>
  <c r="U154" i="2"/>
  <c r="T154" i="2"/>
  <c r="S154" i="2"/>
  <c r="R154" i="2"/>
  <c r="Q154" i="2"/>
  <c r="L154" i="2"/>
  <c r="CE153" i="2"/>
  <c r="CD153" i="2"/>
  <c r="CC153" i="2"/>
  <c r="CB153" i="2"/>
  <c r="CA153" i="2"/>
  <c r="BZ153" i="2"/>
  <c r="BY153" i="2"/>
  <c r="BX153" i="2"/>
  <c r="BW153" i="2"/>
  <c r="BV153" i="2"/>
  <c r="BU153" i="2"/>
  <c r="BT153" i="2"/>
  <c r="BP153" i="2"/>
  <c r="BN153" i="2"/>
  <c r="BK153" i="2"/>
  <c r="BJ153" i="2"/>
  <c r="BI153" i="2"/>
  <c r="BH153" i="2"/>
  <c r="BG153" i="2"/>
  <c r="BE153" i="2"/>
  <c r="BD153" i="2"/>
  <c r="BC153" i="2"/>
  <c r="BB153" i="2"/>
  <c r="BA153" i="2"/>
  <c r="AZ153" i="2"/>
  <c r="AY153" i="2"/>
  <c r="AX153" i="2"/>
  <c r="AW153" i="2"/>
  <c r="AV153" i="2"/>
  <c r="AU153" i="2"/>
  <c r="AT153" i="2"/>
  <c r="AS153" i="2"/>
  <c r="AR153" i="2"/>
  <c r="AQ153" i="2"/>
  <c r="AP153" i="2"/>
  <c r="AO153" i="2"/>
  <c r="AN153" i="2"/>
  <c r="AM153" i="2"/>
  <c r="AL153" i="2"/>
  <c r="AK153" i="2"/>
  <c r="AJ153" i="2"/>
  <c r="AI153" i="2"/>
  <c r="AH153" i="2"/>
  <c r="AG153" i="2"/>
  <c r="AF153" i="2"/>
  <c r="AE153" i="2"/>
  <c r="AC153" i="2"/>
  <c r="AB153" i="2"/>
  <c r="Z153" i="2"/>
  <c r="X153" i="2"/>
  <c r="V153" i="2"/>
  <c r="U153" i="2"/>
  <c r="T153" i="2"/>
  <c r="S153" i="2"/>
  <c r="R153" i="2"/>
  <c r="Q153" i="2"/>
  <c r="L153" i="2"/>
  <c r="CE152" i="2"/>
  <c r="CD152" i="2"/>
  <c r="CC152" i="2"/>
  <c r="CB152" i="2"/>
  <c r="CA152" i="2"/>
  <c r="BZ152" i="2"/>
  <c r="BY152" i="2"/>
  <c r="BX152" i="2"/>
  <c r="BW152" i="2"/>
  <c r="BV152" i="2"/>
  <c r="BU152" i="2"/>
  <c r="BT152" i="2"/>
  <c r="BP152" i="2"/>
  <c r="BN152" i="2"/>
  <c r="BK152" i="2"/>
  <c r="BJ152" i="2"/>
  <c r="BI152" i="2"/>
  <c r="BH152" i="2"/>
  <c r="BG152" i="2"/>
  <c r="BE152" i="2"/>
  <c r="BD152" i="2"/>
  <c r="BC152" i="2"/>
  <c r="BB152" i="2"/>
  <c r="BA152" i="2"/>
  <c r="AZ152" i="2"/>
  <c r="AY152" i="2"/>
  <c r="AX152" i="2"/>
  <c r="AW152" i="2"/>
  <c r="AV152" i="2"/>
  <c r="AU152" i="2"/>
  <c r="AT152" i="2"/>
  <c r="AS152" i="2"/>
  <c r="AR152" i="2"/>
  <c r="AQ152" i="2"/>
  <c r="AP152" i="2"/>
  <c r="AO152" i="2"/>
  <c r="AN152" i="2"/>
  <c r="AM152" i="2"/>
  <c r="AL152" i="2"/>
  <c r="AK152" i="2"/>
  <c r="AJ152" i="2"/>
  <c r="AI152" i="2"/>
  <c r="AH152" i="2"/>
  <c r="AG152" i="2"/>
  <c r="AF152" i="2"/>
  <c r="AE152" i="2"/>
  <c r="AC152" i="2"/>
  <c r="AB152" i="2"/>
  <c r="Z152" i="2"/>
  <c r="X152" i="2"/>
  <c r="V152" i="2"/>
  <c r="U152" i="2"/>
  <c r="T152" i="2"/>
  <c r="S152" i="2"/>
  <c r="R152" i="2"/>
  <c r="Q152" i="2"/>
  <c r="L152" i="2"/>
  <c r="CE151" i="2"/>
  <c r="CD151" i="2"/>
  <c r="CC151" i="2"/>
  <c r="CB151" i="2"/>
  <c r="CA151" i="2"/>
  <c r="BZ151" i="2"/>
  <c r="BY151" i="2"/>
  <c r="BX151" i="2"/>
  <c r="BW151" i="2"/>
  <c r="BV151" i="2"/>
  <c r="BU151" i="2"/>
  <c r="BT151" i="2"/>
  <c r="BP151" i="2"/>
  <c r="BN151" i="2"/>
  <c r="BK151" i="2"/>
  <c r="BJ151" i="2"/>
  <c r="BI151" i="2"/>
  <c r="BH151" i="2"/>
  <c r="BG151" i="2"/>
  <c r="BE151" i="2"/>
  <c r="BD151" i="2"/>
  <c r="BC151" i="2"/>
  <c r="BB151" i="2"/>
  <c r="BA151" i="2"/>
  <c r="AZ151" i="2"/>
  <c r="AY151" i="2"/>
  <c r="AX151" i="2"/>
  <c r="AW151" i="2"/>
  <c r="AV151" i="2"/>
  <c r="AU151" i="2"/>
  <c r="AT151" i="2"/>
  <c r="AS151" i="2"/>
  <c r="AR151" i="2"/>
  <c r="AQ151" i="2"/>
  <c r="AP151" i="2"/>
  <c r="AO151" i="2"/>
  <c r="AN151" i="2"/>
  <c r="AM151" i="2"/>
  <c r="AL151" i="2"/>
  <c r="AK151" i="2"/>
  <c r="AJ151" i="2"/>
  <c r="AI151" i="2"/>
  <c r="AH151" i="2"/>
  <c r="AG151" i="2"/>
  <c r="AF151" i="2"/>
  <c r="AE151" i="2"/>
  <c r="AC151" i="2"/>
  <c r="AB151" i="2"/>
  <c r="Z151" i="2"/>
  <c r="X151" i="2"/>
  <c r="V151" i="2"/>
  <c r="U151" i="2"/>
  <c r="T151" i="2"/>
  <c r="S151" i="2"/>
  <c r="R151" i="2"/>
  <c r="Q151" i="2"/>
  <c r="L151" i="2"/>
  <c r="CE150" i="2"/>
  <c r="CD150" i="2"/>
  <c r="CC150" i="2"/>
  <c r="CB150" i="2"/>
  <c r="CA150" i="2"/>
  <c r="BZ150" i="2"/>
  <c r="BY150" i="2"/>
  <c r="BX150" i="2"/>
  <c r="BW150" i="2"/>
  <c r="BV150" i="2"/>
  <c r="BU150" i="2"/>
  <c r="BT150" i="2"/>
  <c r="BP150" i="2"/>
  <c r="BN150" i="2"/>
  <c r="BK150" i="2"/>
  <c r="BJ150" i="2"/>
  <c r="BI150" i="2"/>
  <c r="BH150" i="2"/>
  <c r="BG150" i="2"/>
  <c r="BE150" i="2"/>
  <c r="BD150" i="2"/>
  <c r="BC150" i="2"/>
  <c r="BB150" i="2"/>
  <c r="BA150" i="2"/>
  <c r="AZ150" i="2"/>
  <c r="AY150" i="2"/>
  <c r="AX150" i="2"/>
  <c r="AW150" i="2"/>
  <c r="AV150" i="2"/>
  <c r="AU150" i="2"/>
  <c r="AT150" i="2"/>
  <c r="AS150" i="2"/>
  <c r="AR150" i="2"/>
  <c r="AQ150" i="2"/>
  <c r="AP150" i="2"/>
  <c r="AO150" i="2"/>
  <c r="AN150" i="2"/>
  <c r="AM150" i="2"/>
  <c r="AL150" i="2"/>
  <c r="AK150" i="2"/>
  <c r="AJ150" i="2"/>
  <c r="AI150" i="2"/>
  <c r="AH150" i="2"/>
  <c r="AG150" i="2"/>
  <c r="AF150" i="2"/>
  <c r="AE150" i="2"/>
  <c r="AC150" i="2"/>
  <c r="AB150" i="2"/>
  <c r="Z150" i="2"/>
  <c r="X150" i="2"/>
  <c r="V150" i="2"/>
  <c r="U150" i="2"/>
  <c r="T150" i="2"/>
  <c r="S150" i="2"/>
  <c r="R150" i="2"/>
  <c r="Q150" i="2"/>
  <c r="L150" i="2"/>
  <c r="CE149" i="2"/>
  <c r="CD149" i="2"/>
  <c r="CC149" i="2"/>
  <c r="CB149" i="2"/>
  <c r="CA149" i="2"/>
  <c r="BZ149" i="2"/>
  <c r="BY149" i="2"/>
  <c r="BX149" i="2"/>
  <c r="BW149" i="2"/>
  <c r="BV149" i="2"/>
  <c r="BU149" i="2"/>
  <c r="BT149" i="2"/>
  <c r="BP149" i="2"/>
  <c r="BN149" i="2"/>
  <c r="BK149" i="2"/>
  <c r="BJ149" i="2"/>
  <c r="BI149" i="2"/>
  <c r="BH149" i="2"/>
  <c r="BG149" i="2"/>
  <c r="BE149" i="2"/>
  <c r="BD149" i="2"/>
  <c r="BC149" i="2"/>
  <c r="BB149" i="2"/>
  <c r="BA149" i="2"/>
  <c r="AZ149" i="2"/>
  <c r="AY149" i="2"/>
  <c r="AX149" i="2"/>
  <c r="AW149" i="2"/>
  <c r="AV149" i="2"/>
  <c r="AU149" i="2"/>
  <c r="AT149" i="2"/>
  <c r="AS149" i="2"/>
  <c r="AR149" i="2"/>
  <c r="AQ149" i="2"/>
  <c r="AP149" i="2"/>
  <c r="AO149" i="2"/>
  <c r="AN149" i="2"/>
  <c r="AM149" i="2"/>
  <c r="AL149" i="2"/>
  <c r="AK149" i="2"/>
  <c r="AJ149" i="2"/>
  <c r="AI149" i="2"/>
  <c r="AH149" i="2"/>
  <c r="AG149" i="2"/>
  <c r="AF149" i="2"/>
  <c r="AE149" i="2"/>
  <c r="AC149" i="2"/>
  <c r="AB149" i="2"/>
  <c r="Z149" i="2"/>
  <c r="X149" i="2"/>
  <c r="V149" i="2"/>
  <c r="U149" i="2"/>
  <c r="T149" i="2"/>
  <c r="S149" i="2"/>
  <c r="R149" i="2"/>
  <c r="Q149" i="2"/>
  <c r="L149" i="2"/>
  <c r="CE148" i="2"/>
  <c r="CD148" i="2"/>
  <c r="CC148" i="2"/>
  <c r="CB148" i="2"/>
  <c r="CA148" i="2"/>
  <c r="BZ148" i="2"/>
  <c r="BY148" i="2"/>
  <c r="BX148" i="2"/>
  <c r="BW148" i="2"/>
  <c r="BV148" i="2"/>
  <c r="BU148" i="2"/>
  <c r="BT148" i="2"/>
  <c r="BP148" i="2"/>
  <c r="BN148" i="2"/>
  <c r="BK148" i="2"/>
  <c r="BJ148" i="2"/>
  <c r="BI148" i="2"/>
  <c r="BH148" i="2"/>
  <c r="BG148" i="2"/>
  <c r="BE148" i="2"/>
  <c r="BD148" i="2"/>
  <c r="BC148" i="2"/>
  <c r="BB148" i="2"/>
  <c r="BA148" i="2"/>
  <c r="AZ148" i="2"/>
  <c r="AY148" i="2"/>
  <c r="AX148" i="2"/>
  <c r="AW148" i="2"/>
  <c r="AV148" i="2"/>
  <c r="AU148" i="2"/>
  <c r="AT148" i="2"/>
  <c r="AS148" i="2"/>
  <c r="AR148" i="2"/>
  <c r="AQ148" i="2"/>
  <c r="AP148" i="2"/>
  <c r="AO148" i="2"/>
  <c r="AN148" i="2"/>
  <c r="AM148" i="2"/>
  <c r="AL148" i="2"/>
  <c r="AK148" i="2"/>
  <c r="AJ148" i="2"/>
  <c r="AI148" i="2"/>
  <c r="AH148" i="2"/>
  <c r="AG148" i="2"/>
  <c r="AF148" i="2"/>
  <c r="AE148" i="2"/>
  <c r="AC148" i="2"/>
  <c r="AB148" i="2"/>
  <c r="Z148" i="2"/>
  <c r="X148" i="2"/>
  <c r="V148" i="2"/>
  <c r="U148" i="2"/>
  <c r="T148" i="2"/>
  <c r="S148" i="2"/>
  <c r="R148" i="2"/>
  <c r="Q148" i="2"/>
  <c r="L148" i="2"/>
  <c r="CE147" i="2"/>
  <c r="CD147" i="2"/>
  <c r="CC147" i="2"/>
  <c r="CB147" i="2"/>
  <c r="CA147" i="2"/>
  <c r="BZ147" i="2"/>
  <c r="BY147" i="2"/>
  <c r="BX147" i="2"/>
  <c r="BW147" i="2"/>
  <c r="BV147" i="2"/>
  <c r="BU147" i="2"/>
  <c r="BT147" i="2"/>
  <c r="BP147" i="2"/>
  <c r="BN147" i="2"/>
  <c r="BK147" i="2"/>
  <c r="BJ147" i="2"/>
  <c r="BI147" i="2"/>
  <c r="BH147" i="2"/>
  <c r="BG147" i="2"/>
  <c r="BE147" i="2"/>
  <c r="BD147" i="2"/>
  <c r="BC147" i="2"/>
  <c r="BB147" i="2"/>
  <c r="BA147" i="2"/>
  <c r="AZ147" i="2"/>
  <c r="AY147" i="2"/>
  <c r="AX147" i="2"/>
  <c r="AW147" i="2"/>
  <c r="AV147" i="2"/>
  <c r="AU147" i="2"/>
  <c r="AT147" i="2"/>
  <c r="AS147" i="2"/>
  <c r="AR147" i="2"/>
  <c r="AQ147" i="2"/>
  <c r="AP147" i="2"/>
  <c r="AO147" i="2"/>
  <c r="AN147" i="2"/>
  <c r="AM147" i="2"/>
  <c r="AL147" i="2"/>
  <c r="AK147" i="2"/>
  <c r="AJ147" i="2"/>
  <c r="AI147" i="2"/>
  <c r="AH147" i="2"/>
  <c r="AG147" i="2"/>
  <c r="AF147" i="2"/>
  <c r="AE147" i="2"/>
  <c r="AC147" i="2"/>
  <c r="AB147" i="2"/>
  <c r="Z147" i="2"/>
  <c r="X147" i="2"/>
  <c r="V147" i="2"/>
  <c r="U147" i="2"/>
  <c r="T147" i="2"/>
  <c r="S147" i="2"/>
  <c r="R147" i="2"/>
  <c r="Q147" i="2"/>
  <c r="L147" i="2"/>
  <c r="CE146" i="2"/>
  <c r="CD146" i="2"/>
  <c r="CC146" i="2"/>
  <c r="CB146" i="2"/>
  <c r="CA146" i="2"/>
  <c r="BZ146" i="2"/>
  <c r="BY146" i="2"/>
  <c r="BX146" i="2"/>
  <c r="BW146" i="2"/>
  <c r="BV146" i="2"/>
  <c r="BU146" i="2"/>
  <c r="BT146" i="2"/>
  <c r="BP146" i="2"/>
  <c r="BN146" i="2"/>
  <c r="BK146" i="2"/>
  <c r="BJ146" i="2"/>
  <c r="BI146" i="2"/>
  <c r="BH146" i="2"/>
  <c r="BG146" i="2"/>
  <c r="BE146" i="2"/>
  <c r="BD146" i="2"/>
  <c r="BC146" i="2"/>
  <c r="BB146" i="2"/>
  <c r="BA146" i="2"/>
  <c r="AZ146" i="2"/>
  <c r="AY146" i="2"/>
  <c r="AX146" i="2"/>
  <c r="AW146" i="2"/>
  <c r="AV146" i="2"/>
  <c r="AU146" i="2"/>
  <c r="AT146" i="2"/>
  <c r="AS146" i="2"/>
  <c r="AR146" i="2"/>
  <c r="AQ146" i="2"/>
  <c r="AP146" i="2"/>
  <c r="AO146" i="2"/>
  <c r="AN146" i="2"/>
  <c r="AM146" i="2"/>
  <c r="AL146" i="2"/>
  <c r="AK146" i="2"/>
  <c r="AJ146" i="2"/>
  <c r="AI146" i="2"/>
  <c r="AH146" i="2"/>
  <c r="AG146" i="2"/>
  <c r="AF146" i="2"/>
  <c r="AE146" i="2"/>
  <c r="AC146" i="2"/>
  <c r="AB146" i="2"/>
  <c r="Z146" i="2"/>
  <c r="X146" i="2"/>
  <c r="V146" i="2"/>
  <c r="U146" i="2"/>
  <c r="T146" i="2"/>
  <c r="S146" i="2"/>
  <c r="R146" i="2"/>
  <c r="Q146" i="2"/>
  <c r="L146" i="2"/>
  <c r="CE145" i="2"/>
  <c r="CD145" i="2"/>
  <c r="CC145" i="2"/>
  <c r="CB145" i="2"/>
  <c r="CA145" i="2"/>
  <c r="BZ145" i="2"/>
  <c r="BY145" i="2"/>
  <c r="BX145" i="2"/>
  <c r="BW145" i="2"/>
  <c r="BV145" i="2"/>
  <c r="BU145" i="2"/>
  <c r="BT145" i="2"/>
  <c r="BP145" i="2"/>
  <c r="BN145" i="2"/>
  <c r="BK145" i="2"/>
  <c r="BJ145" i="2"/>
  <c r="BI145" i="2"/>
  <c r="BH145" i="2"/>
  <c r="BG145" i="2"/>
  <c r="BE145" i="2"/>
  <c r="BD145" i="2"/>
  <c r="BC145" i="2"/>
  <c r="BB145" i="2"/>
  <c r="BA145" i="2"/>
  <c r="AZ145" i="2"/>
  <c r="AY145" i="2"/>
  <c r="AX145" i="2"/>
  <c r="AW145" i="2"/>
  <c r="AV145" i="2"/>
  <c r="AU145" i="2"/>
  <c r="AT145" i="2"/>
  <c r="AS145" i="2"/>
  <c r="AR145" i="2"/>
  <c r="AQ145" i="2"/>
  <c r="AP145" i="2"/>
  <c r="AO145" i="2"/>
  <c r="AN145" i="2"/>
  <c r="AM145" i="2"/>
  <c r="AL145" i="2"/>
  <c r="AK145" i="2"/>
  <c r="AJ145" i="2"/>
  <c r="AI145" i="2"/>
  <c r="AH145" i="2"/>
  <c r="AG145" i="2"/>
  <c r="AF145" i="2"/>
  <c r="AE145" i="2"/>
  <c r="AC145" i="2"/>
  <c r="AB145" i="2"/>
  <c r="Z145" i="2"/>
  <c r="X145" i="2"/>
  <c r="V145" i="2"/>
  <c r="U145" i="2"/>
  <c r="T145" i="2"/>
  <c r="S145" i="2"/>
  <c r="R145" i="2"/>
  <c r="Q145" i="2"/>
  <c r="L145" i="2"/>
  <c r="CE144" i="2"/>
  <c r="CD144" i="2"/>
  <c r="CC144" i="2"/>
  <c r="CB144" i="2"/>
  <c r="CA144" i="2"/>
  <c r="BZ144" i="2"/>
  <c r="BY144" i="2"/>
  <c r="BX144" i="2"/>
  <c r="BW144" i="2"/>
  <c r="BV144" i="2"/>
  <c r="BU144" i="2"/>
  <c r="BT144" i="2"/>
  <c r="BP144" i="2"/>
  <c r="BN144" i="2"/>
  <c r="BK144" i="2"/>
  <c r="BJ144" i="2"/>
  <c r="BI144" i="2"/>
  <c r="BH144" i="2"/>
  <c r="BG144" i="2"/>
  <c r="BE144" i="2"/>
  <c r="BD144" i="2"/>
  <c r="BC144" i="2"/>
  <c r="BB144" i="2"/>
  <c r="BA144" i="2"/>
  <c r="AZ144" i="2"/>
  <c r="AY144" i="2"/>
  <c r="AX144" i="2"/>
  <c r="AW144" i="2"/>
  <c r="AV144" i="2"/>
  <c r="AU144" i="2"/>
  <c r="AT144" i="2"/>
  <c r="AS144" i="2"/>
  <c r="AR144" i="2"/>
  <c r="AQ144" i="2"/>
  <c r="AP144" i="2"/>
  <c r="AO144" i="2"/>
  <c r="AN144" i="2"/>
  <c r="AM144" i="2"/>
  <c r="AL144" i="2"/>
  <c r="AK144" i="2"/>
  <c r="AJ144" i="2"/>
  <c r="AI144" i="2"/>
  <c r="AH144" i="2"/>
  <c r="AG144" i="2"/>
  <c r="AF144" i="2"/>
  <c r="AE144" i="2"/>
  <c r="AC144" i="2"/>
  <c r="AB144" i="2"/>
  <c r="Z144" i="2"/>
  <c r="X144" i="2"/>
  <c r="V144" i="2"/>
  <c r="U144" i="2"/>
  <c r="T144" i="2"/>
  <c r="S144" i="2"/>
  <c r="R144" i="2"/>
  <c r="Q144" i="2"/>
  <c r="L144" i="2"/>
  <c r="CE143" i="2"/>
  <c r="CD143" i="2"/>
  <c r="CC143" i="2"/>
  <c r="CB143" i="2"/>
  <c r="CA143" i="2"/>
  <c r="BZ143" i="2"/>
  <c r="BY143" i="2"/>
  <c r="BX143" i="2"/>
  <c r="BW143" i="2"/>
  <c r="BV143" i="2"/>
  <c r="BU143" i="2"/>
  <c r="BT143" i="2"/>
  <c r="BP143" i="2"/>
  <c r="BN143" i="2"/>
  <c r="BK143" i="2"/>
  <c r="BJ143" i="2"/>
  <c r="BI143" i="2"/>
  <c r="BH143" i="2"/>
  <c r="BG143" i="2"/>
  <c r="BE143" i="2"/>
  <c r="BD143" i="2"/>
  <c r="BC143" i="2"/>
  <c r="BB143" i="2"/>
  <c r="BA143" i="2"/>
  <c r="AZ143" i="2"/>
  <c r="AY143" i="2"/>
  <c r="AX143" i="2"/>
  <c r="AW143" i="2"/>
  <c r="AV143" i="2"/>
  <c r="AU143" i="2"/>
  <c r="AT143" i="2"/>
  <c r="AS143" i="2"/>
  <c r="AR143" i="2"/>
  <c r="AQ143" i="2"/>
  <c r="AP143" i="2"/>
  <c r="AO143" i="2"/>
  <c r="AN143" i="2"/>
  <c r="AM143" i="2"/>
  <c r="AL143" i="2"/>
  <c r="AK143" i="2"/>
  <c r="AJ143" i="2"/>
  <c r="AI143" i="2"/>
  <c r="AH143" i="2"/>
  <c r="AG143" i="2"/>
  <c r="AF143" i="2"/>
  <c r="AE143" i="2"/>
  <c r="AC143" i="2"/>
  <c r="AB143" i="2"/>
  <c r="Z143" i="2"/>
  <c r="X143" i="2"/>
  <c r="V143" i="2"/>
  <c r="U143" i="2"/>
  <c r="T143" i="2"/>
  <c r="S143" i="2"/>
  <c r="R143" i="2"/>
  <c r="Q143" i="2"/>
  <c r="L143" i="2"/>
  <c r="CE142" i="2"/>
  <c r="CD142" i="2"/>
  <c r="CC142" i="2"/>
  <c r="CB142" i="2"/>
  <c r="CA142" i="2"/>
  <c r="BZ142" i="2"/>
  <c r="BY142" i="2"/>
  <c r="BX142" i="2"/>
  <c r="BW142" i="2"/>
  <c r="BV142" i="2"/>
  <c r="BU142" i="2"/>
  <c r="BT142" i="2"/>
  <c r="BP142" i="2"/>
  <c r="BN142" i="2"/>
  <c r="BK142" i="2"/>
  <c r="BJ142" i="2"/>
  <c r="BI142" i="2"/>
  <c r="BH142" i="2"/>
  <c r="BG142" i="2"/>
  <c r="BE142" i="2"/>
  <c r="BD142" i="2"/>
  <c r="BC142" i="2"/>
  <c r="BB142" i="2"/>
  <c r="BA142" i="2"/>
  <c r="AZ142" i="2"/>
  <c r="AY142" i="2"/>
  <c r="AX142" i="2"/>
  <c r="AW142" i="2"/>
  <c r="AV142" i="2"/>
  <c r="AU142" i="2"/>
  <c r="AT142" i="2"/>
  <c r="AS142" i="2"/>
  <c r="AR142" i="2"/>
  <c r="AQ142" i="2"/>
  <c r="AP142" i="2"/>
  <c r="AO142" i="2"/>
  <c r="AN142" i="2"/>
  <c r="AM142" i="2"/>
  <c r="AL142" i="2"/>
  <c r="AK142" i="2"/>
  <c r="AJ142" i="2"/>
  <c r="AI142" i="2"/>
  <c r="AH142" i="2"/>
  <c r="AG142" i="2"/>
  <c r="AF142" i="2"/>
  <c r="AE142" i="2"/>
  <c r="AC142" i="2"/>
  <c r="AB142" i="2"/>
  <c r="Z142" i="2"/>
  <c r="X142" i="2"/>
  <c r="V142" i="2"/>
  <c r="U142" i="2"/>
  <c r="T142" i="2"/>
  <c r="S142" i="2"/>
  <c r="R142" i="2"/>
  <c r="Q142" i="2"/>
  <c r="L142" i="2"/>
  <c r="CE141" i="2"/>
  <c r="CD141" i="2"/>
  <c r="CC141" i="2"/>
  <c r="CB141" i="2"/>
  <c r="CA141" i="2"/>
  <c r="BZ141" i="2"/>
  <c r="BY141" i="2"/>
  <c r="BX141" i="2"/>
  <c r="BW141" i="2"/>
  <c r="BV141" i="2"/>
  <c r="BU141" i="2"/>
  <c r="BT141" i="2"/>
  <c r="BP141" i="2"/>
  <c r="BN141" i="2"/>
  <c r="BK141" i="2"/>
  <c r="BJ141" i="2"/>
  <c r="BI141" i="2"/>
  <c r="BH141" i="2"/>
  <c r="BG141" i="2"/>
  <c r="BE141" i="2"/>
  <c r="BD141" i="2"/>
  <c r="BC141" i="2"/>
  <c r="BB141" i="2"/>
  <c r="BA141" i="2"/>
  <c r="AZ141" i="2"/>
  <c r="AY141" i="2"/>
  <c r="AX141" i="2"/>
  <c r="AW141" i="2"/>
  <c r="AV141" i="2"/>
  <c r="AU141" i="2"/>
  <c r="AT141" i="2"/>
  <c r="AS141" i="2"/>
  <c r="AR141" i="2"/>
  <c r="AQ141" i="2"/>
  <c r="AP141" i="2"/>
  <c r="AO141" i="2"/>
  <c r="AN141" i="2"/>
  <c r="AM141" i="2"/>
  <c r="AL141" i="2"/>
  <c r="AK141" i="2"/>
  <c r="AJ141" i="2"/>
  <c r="AI141" i="2"/>
  <c r="AH141" i="2"/>
  <c r="AG141" i="2"/>
  <c r="AF141" i="2"/>
  <c r="AE141" i="2"/>
  <c r="AC141" i="2"/>
  <c r="AB141" i="2"/>
  <c r="Z141" i="2"/>
  <c r="X141" i="2"/>
  <c r="V141" i="2"/>
  <c r="U141" i="2"/>
  <c r="T141" i="2"/>
  <c r="S141" i="2"/>
  <c r="R141" i="2"/>
  <c r="Q141" i="2"/>
  <c r="L141" i="2"/>
  <c r="CE140" i="2"/>
  <c r="CD140" i="2"/>
  <c r="CC140" i="2"/>
  <c r="CB140" i="2"/>
  <c r="CA140" i="2"/>
  <c r="BZ140" i="2"/>
  <c r="BY140" i="2"/>
  <c r="BX140" i="2"/>
  <c r="BW140" i="2"/>
  <c r="BV140" i="2"/>
  <c r="BU140" i="2"/>
  <c r="BT140" i="2"/>
  <c r="BP140" i="2"/>
  <c r="BN140" i="2"/>
  <c r="BK140" i="2"/>
  <c r="BJ140" i="2"/>
  <c r="BI140" i="2"/>
  <c r="BH140" i="2"/>
  <c r="BG140" i="2"/>
  <c r="BE140" i="2"/>
  <c r="BD140" i="2"/>
  <c r="BC140" i="2"/>
  <c r="BB140" i="2"/>
  <c r="BA140" i="2"/>
  <c r="AZ140" i="2"/>
  <c r="AY140" i="2"/>
  <c r="AX140" i="2"/>
  <c r="AW140" i="2"/>
  <c r="AV140" i="2"/>
  <c r="AU140" i="2"/>
  <c r="AT140" i="2"/>
  <c r="AS140" i="2"/>
  <c r="AR140" i="2"/>
  <c r="AQ140" i="2"/>
  <c r="AP140" i="2"/>
  <c r="AO140" i="2"/>
  <c r="AN140" i="2"/>
  <c r="AM140" i="2"/>
  <c r="AL140" i="2"/>
  <c r="AK140" i="2"/>
  <c r="AJ140" i="2"/>
  <c r="AI140" i="2"/>
  <c r="AH140" i="2"/>
  <c r="AG140" i="2"/>
  <c r="AF140" i="2"/>
  <c r="AE140" i="2"/>
  <c r="AC140" i="2"/>
  <c r="AB140" i="2"/>
  <c r="Z140" i="2"/>
  <c r="X140" i="2"/>
  <c r="V140" i="2"/>
  <c r="U140" i="2"/>
  <c r="T140" i="2"/>
  <c r="S140" i="2"/>
  <c r="R140" i="2"/>
  <c r="Q140" i="2"/>
  <c r="L140" i="2"/>
  <c r="CE139" i="2"/>
  <c r="CD139" i="2"/>
  <c r="CC139" i="2"/>
  <c r="CB139" i="2"/>
  <c r="CA139" i="2"/>
  <c r="BZ139" i="2"/>
  <c r="BY139" i="2"/>
  <c r="BX139" i="2"/>
  <c r="BW139" i="2"/>
  <c r="BV139" i="2"/>
  <c r="BU139" i="2"/>
  <c r="BT139" i="2"/>
  <c r="BP139" i="2"/>
  <c r="BN139" i="2"/>
  <c r="BK139" i="2"/>
  <c r="BJ139" i="2"/>
  <c r="BI139" i="2"/>
  <c r="BH139" i="2"/>
  <c r="BG139" i="2"/>
  <c r="BE139" i="2"/>
  <c r="BD139" i="2"/>
  <c r="BC139" i="2"/>
  <c r="BB139" i="2"/>
  <c r="BA139" i="2"/>
  <c r="AZ139" i="2"/>
  <c r="AY139" i="2"/>
  <c r="AX139" i="2"/>
  <c r="AW139" i="2"/>
  <c r="AV139" i="2"/>
  <c r="AU139" i="2"/>
  <c r="AT139" i="2"/>
  <c r="AS139" i="2"/>
  <c r="AR139" i="2"/>
  <c r="AQ139" i="2"/>
  <c r="AP139" i="2"/>
  <c r="AO139" i="2"/>
  <c r="AN139" i="2"/>
  <c r="AM139" i="2"/>
  <c r="AL139" i="2"/>
  <c r="AK139" i="2"/>
  <c r="AJ139" i="2"/>
  <c r="AI139" i="2"/>
  <c r="AH139" i="2"/>
  <c r="AG139" i="2"/>
  <c r="AF139" i="2"/>
  <c r="AE139" i="2"/>
  <c r="AC139" i="2"/>
  <c r="AB139" i="2"/>
  <c r="Z139" i="2"/>
  <c r="X139" i="2"/>
  <c r="V139" i="2"/>
  <c r="U139" i="2"/>
  <c r="T139" i="2"/>
  <c r="S139" i="2"/>
  <c r="R139" i="2"/>
  <c r="Q139" i="2"/>
  <c r="L139" i="2"/>
  <c r="CE138" i="2"/>
  <c r="CD138" i="2"/>
  <c r="CC138" i="2"/>
  <c r="CB138" i="2"/>
  <c r="CA138" i="2"/>
  <c r="BZ138" i="2"/>
  <c r="BY138" i="2"/>
  <c r="BX138" i="2"/>
  <c r="BW138" i="2"/>
  <c r="BV138" i="2"/>
  <c r="BU138" i="2"/>
  <c r="BT138" i="2"/>
  <c r="BP138" i="2"/>
  <c r="BN138" i="2"/>
  <c r="BK138" i="2"/>
  <c r="BJ138" i="2"/>
  <c r="BI138" i="2"/>
  <c r="BH138" i="2"/>
  <c r="BG138" i="2"/>
  <c r="BE138" i="2"/>
  <c r="BD138" i="2"/>
  <c r="BC138" i="2"/>
  <c r="BB138" i="2"/>
  <c r="BA138" i="2"/>
  <c r="AZ138" i="2"/>
  <c r="AY138" i="2"/>
  <c r="AX138" i="2"/>
  <c r="AW138" i="2"/>
  <c r="AV138" i="2"/>
  <c r="AU138" i="2"/>
  <c r="AT138" i="2"/>
  <c r="AS138" i="2"/>
  <c r="AR138" i="2"/>
  <c r="AQ138" i="2"/>
  <c r="AP138" i="2"/>
  <c r="AO138" i="2"/>
  <c r="AN138" i="2"/>
  <c r="AM138" i="2"/>
  <c r="AL138" i="2"/>
  <c r="AK138" i="2"/>
  <c r="AJ138" i="2"/>
  <c r="AI138" i="2"/>
  <c r="AH138" i="2"/>
  <c r="AG138" i="2"/>
  <c r="AF138" i="2"/>
  <c r="AE138" i="2"/>
  <c r="AC138" i="2"/>
  <c r="AB138" i="2"/>
  <c r="Z138" i="2"/>
  <c r="X138" i="2"/>
  <c r="V138" i="2"/>
  <c r="U138" i="2"/>
  <c r="T138" i="2"/>
  <c r="S138" i="2"/>
  <c r="R138" i="2"/>
  <c r="Q138" i="2"/>
  <c r="L138" i="2"/>
  <c r="CE137" i="2"/>
  <c r="CD137" i="2"/>
  <c r="CC137" i="2"/>
  <c r="CB137" i="2"/>
  <c r="CA137" i="2"/>
  <c r="BZ137" i="2"/>
  <c r="BY137" i="2"/>
  <c r="BX137" i="2"/>
  <c r="BW137" i="2"/>
  <c r="BV137" i="2"/>
  <c r="BU137" i="2"/>
  <c r="BT137" i="2"/>
  <c r="BP137" i="2"/>
  <c r="BN137" i="2"/>
  <c r="BK137" i="2"/>
  <c r="BJ137" i="2"/>
  <c r="BI137" i="2"/>
  <c r="BH137" i="2"/>
  <c r="BG137" i="2"/>
  <c r="BE137" i="2"/>
  <c r="BD137" i="2"/>
  <c r="BC137" i="2"/>
  <c r="BB137" i="2"/>
  <c r="BA137" i="2"/>
  <c r="AZ137" i="2"/>
  <c r="AY137" i="2"/>
  <c r="AX137" i="2"/>
  <c r="AW137" i="2"/>
  <c r="AV137" i="2"/>
  <c r="AU137" i="2"/>
  <c r="AT137" i="2"/>
  <c r="AS137" i="2"/>
  <c r="AR137" i="2"/>
  <c r="AQ137" i="2"/>
  <c r="AP137" i="2"/>
  <c r="AO137" i="2"/>
  <c r="AN137" i="2"/>
  <c r="AM137" i="2"/>
  <c r="AL137" i="2"/>
  <c r="AK137" i="2"/>
  <c r="AJ137" i="2"/>
  <c r="AI137" i="2"/>
  <c r="AH137" i="2"/>
  <c r="AG137" i="2"/>
  <c r="AF137" i="2"/>
  <c r="AE137" i="2"/>
  <c r="AC137" i="2"/>
  <c r="AB137" i="2"/>
  <c r="Z137" i="2"/>
  <c r="X137" i="2"/>
  <c r="V137" i="2"/>
  <c r="U137" i="2"/>
  <c r="T137" i="2"/>
  <c r="S137" i="2"/>
  <c r="R137" i="2"/>
  <c r="Q137" i="2"/>
  <c r="L137" i="2"/>
  <c r="CE136" i="2"/>
  <c r="CD136" i="2"/>
  <c r="CC136" i="2"/>
  <c r="CB136" i="2"/>
  <c r="CA136" i="2"/>
  <c r="BZ136" i="2"/>
  <c r="BY136" i="2"/>
  <c r="BX136" i="2"/>
  <c r="BW136" i="2"/>
  <c r="BV136" i="2"/>
  <c r="BU136" i="2"/>
  <c r="BT136" i="2"/>
  <c r="BP136" i="2"/>
  <c r="BN136" i="2"/>
  <c r="BK136" i="2"/>
  <c r="BJ136" i="2"/>
  <c r="BI136" i="2"/>
  <c r="BH136" i="2"/>
  <c r="BG136" i="2"/>
  <c r="BE136" i="2"/>
  <c r="BD136" i="2"/>
  <c r="BC136" i="2"/>
  <c r="BB136" i="2"/>
  <c r="BA136" i="2"/>
  <c r="AZ136" i="2"/>
  <c r="AY136" i="2"/>
  <c r="AX136" i="2"/>
  <c r="AW136" i="2"/>
  <c r="AV136" i="2"/>
  <c r="AU136" i="2"/>
  <c r="AT136" i="2"/>
  <c r="AS136" i="2"/>
  <c r="AR136" i="2"/>
  <c r="AQ136" i="2"/>
  <c r="AP136" i="2"/>
  <c r="AO136" i="2"/>
  <c r="AN136" i="2"/>
  <c r="AM136" i="2"/>
  <c r="AL136" i="2"/>
  <c r="AK136" i="2"/>
  <c r="AJ136" i="2"/>
  <c r="AI136" i="2"/>
  <c r="AH136" i="2"/>
  <c r="AG136" i="2"/>
  <c r="AF136" i="2"/>
  <c r="AE136" i="2"/>
  <c r="AC136" i="2"/>
  <c r="AB136" i="2"/>
  <c r="Z136" i="2"/>
  <c r="X136" i="2"/>
  <c r="V136" i="2"/>
  <c r="U136" i="2"/>
  <c r="T136" i="2"/>
  <c r="S136" i="2"/>
  <c r="R136" i="2"/>
  <c r="Q136" i="2"/>
  <c r="L136" i="2"/>
  <c r="CE135" i="2"/>
  <c r="CD135" i="2"/>
  <c r="CC135" i="2"/>
  <c r="CB135" i="2"/>
  <c r="CA135" i="2"/>
  <c r="BZ135" i="2"/>
  <c r="BY135" i="2"/>
  <c r="BX135" i="2"/>
  <c r="BW135" i="2"/>
  <c r="BV135" i="2"/>
  <c r="BU135" i="2"/>
  <c r="BT135" i="2"/>
  <c r="BP135" i="2"/>
  <c r="BN135" i="2"/>
  <c r="BK135" i="2"/>
  <c r="BJ135" i="2"/>
  <c r="BI135" i="2"/>
  <c r="BH135" i="2"/>
  <c r="BG135" i="2"/>
  <c r="BE135" i="2"/>
  <c r="BD135" i="2"/>
  <c r="BC135" i="2"/>
  <c r="BB135" i="2"/>
  <c r="BA135" i="2"/>
  <c r="AZ135" i="2"/>
  <c r="AY135" i="2"/>
  <c r="AX135" i="2"/>
  <c r="AW135" i="2"/>
  <c r="AV135" i="2"/>
  <c r="AU135" i="2"/>
  <c r="AT135" i="2"/>
  <c r="AS135" i="2"/>
  <c r="AR135" i="2"/>
  <c r="AQ135" i="2"/>
  <c r="AP135" i="2"/>
  <c r="AO135" i="2"/>
  <c r="AN135" i="2"/>
  <c r="AM135" i="2"/>
  <c r="AL135" i="2"/>
  <c r="AK135" i="2"/>
  <c r="AJ135" i="2"/>
  <c r="AI135" i="2"/>
  <c r="AH135" i="2"/>
  <c r="AG135" i="2"/>
  <c r="AF135" i="2"/>
  <c r="AE135" i="2"/>
  <c r="AC135" i="2"/>
  <c r="AB135" i="2"/>
  <c r="Z135" i="2"/>
  <c r="X135" i="2"/>
  <c r="V135" i="2"/>
  <c r="U135" i="2"/>
  <c r="T135" i="2"/>
  <c r="S135" i="2"/>
  <c r="R135" i="2"/>
  <c r="Q135" i="2"/>
  <c r="L135" i="2"/>
  <c r="CE134" i="2"/>
  <c r="CD134" i="2"/>
  <c r="CC134" i="2"/>
  <c r="CB134" i="2"/>
  <c r="CA134" i="2"/>
  <c r="BZ134" i="2"/>
  <c r="BY134" i="2"/>
  <c r="BX134" i="2"/>
  <c r="BW134" i="2"/>
  <c r="BV134" i="2"/>
  <c r="BU134" i="2"/>
  <c r="BT134" i="2"/>
  <c r="BP134" i="2"/>
  <c r="BN134" i="2"/>
  <c r="BK134" i="2"/>
  <c r="BJ134" i="2"/>
  <c r="BI134" i="2"/>
  <c r="BH134" i="2"/>
  <c r="BG134" i="2"/>
  <c r="BE134" i="2"/>
  <c r="BD134" i="2"/>
  <c r="BC134" i="2"/>
  <c r="BB134" i="2"/>
  <c r="BA134" i="2"/>
  <c r="AZ134" i="2"/>
  <c r="AY134" i="2"/>
  <c r="AX134" i="2"/>
  <c r="AW134" i="2"/>
  <c r="AV134" i="2"/>
  <c r="AU134" i="2"/>
  <c r="AT134" i="2"/>
  <c r="AS134" i="2"/>
  <c r="AR134" i="2"/>
  <c r="AQ134" i="2"/>
  <c r="AP134" i="2"/>
  <c r="AO134" i="2"/>
  <c r="AN134" i="2"/>
  <c r="AM134" i="2"/>
  <c r="AL134" i="2"/>
  <c r="AK134" i="2"/>
  <c r="AJ134" i="2"/>
  <c r="AI134" i="2"/>
  <c r="AH134" i="2"/>
  <c r="AG134" i="2"/>
  <c r="AF134" i="2"/>
  <c r="AE134" i="2"/>
  <c r="AC134" i="2"/>
  <c r="AB134" i="2"/>
  <c r="Z134" i="2"/>
  <c r="X134" i="2"/>
  <c r="V134" i="2"/>
  <c r="U134" i="2"/>
  <c r="T134" i="2"/>
  <c r="S134" i="2"/>
  <c r="R134" i="2"/>
  <c r="Q134" i="2"/>
  <c r="L134" i="2"/>
  <c r="CE133" i="2"/>
  <c r="CD133" i="2"/>
  <c r="CC133" i="2"/>
  <c r="CB133" i="2"/>
  <c r="CA133" i="2"/>
  <c r="BZ133" i="2"/>
  <c r="BY133" i="2"/>
  <c r="BX133" i="2"/>
  <c r="BW133" i="2"/>
  <c r="BV133" i="2"/>
  <c r="BU133" i="2"/>
  <c r="BT133" i="2"/>
  <c r="BP133" i="2"/>
  <c r="BN133" i="2"/>
  <c r="BK133" i="2"/>
  <c r="BJ133" i="2"/>
  <c r="BI133" i="2"/>
  <c r="BH133" i="2"/>
  <c r="BG133" i="2"/>
  <c r="BE133" i="2"/>
  <c r="BD133" i="2"/>
  <c r="BC133" i="2"/>
  <c r="BB133" i="2"/>
  <c r="BA133" i="2"/>
  <c r="AZ133" i="2"/>
  <c r="AY133" i="2"/>
  <c r="AX133" i="2"/>
  <c r="AW133" i="2"/>
  <c r="AV133" i="2"/>
  <c r="AU133" i="2"/>
  <c r="AT133" i="2"/>
  <c r="AS133" i="2"/>
  <c r="AR133" i="2"/>
  <c r="AQ133" i="2"/>
  <c r="AP133" i="2"/>
  <c r="AO133" i="2"/>
  <c r="AN133" i="2"/>
  <c r="AM133" i="2"/>
  <c r="AL133" i="2"/>
  <c r="AK133" i="2"/>
  <c r="AJ133" i="2"/>
  <c r="AI133" i="2"/>
  <c r="AH133" i="2"/>
  <c r="AG133" i="2"/>
  <c r="AF133" i="2"/>
  <c r="AE133" i="2"/>
  <c r="AC133" i="2"/>
  <c r="AB133" i="2"/>
  <c r="Z133" i="2"/>
  <c r="X133" i="2"/>
  <c r="V133" i="2"/>
  <c r="U133" i="2"/>
  <c r="T133" i="2"/>
  <c r="S133" i="2"/>
  <c r="R133" i="2"/>
  <c r="Q133" i="2"/>
  <c r="L133" i="2"/>
  <c r="CE132" i="2"/>
  <c r="CD132" i="2"/>
  <c r="CC132" i="2"/>
  <c r="CB132" i="2"/>
  <c r="CA132" i="2"/>
  <c r="BZ132" i="2"/>
  <c r="BY132" i="2"/>
  <c r="BX132" i="2"/>
  <c r="BW132" i="2"/>
  <c r="BV132" i="2"/>
  <c r="BU132" i="2"/>
  <c r="BT132" i="2"/>
  <c r="BP132" i="2"/>
  <c r="BN132" i="2"/>
  <c r="BK132" i="2"/>
  <c r="BJ132" i="2"/>
  <c r="BI132" i="2"/>
  <c r="BH132" i="2"/>
  <c r="BG132" i="2"/>
  <c r="BE132" i="2"/>
  <c r="BD132" i="2"/>
  <c r="BC132" i="2"/>
  <c r="BB132" i="2"/>
  <c r="BA132" i="2"/>
  <c r="AZ132" i="2"/>
  <c r="AY132" i="2"/>
  <c r="AX132" i="2"/>
  <c r="AW132" i="2"/>
  <c r="AV132" i="2"/>
  <c r="AU132" i="2"/>
  <c r="AT132" i="2"/>
  <c r="AS132" i="2"/>
  <c r="AR132" i="2"/>
  <c r="AQ132" i="2"/>
  <c r="AP132" i="2"/>
  <c r="AO132" i="2"/>
  <c r="AN132" i="2"/>
  <c r="AM132" i="2"/>
  <c r="AL132" i="2"/>
  <c r="AK132" i="2"/>
  <c r="AJ132" i="2"/>
  <c r="AI132" i="2"/>
  <c r="AH132" i="2"/>
  <c r="AG132" i="2"/>
  <c r="AF132" i="2"/>
  <c r="AE132" i="2"/>
  <c r="AC132" i="2"/>
  <c r="AB132" i="2"/>
  <c r="Z132" i="2"/>
  <c r="X132" i="2"/>
  <c r="V132" i="2"/>
  <c r="U132" i="2"/>
  <c r="T132" i="2"/>
  <c r="S132" i="2"/>
  <c r="R132" i="2"/>
  <c r="Q132" i="2"/>
  <c r="L132" i="2"/>
  <c r="CE131" i="2"/>
  <c r="CD131" i="2"/>
  <c r="CC131" i="2"/>
  <c r="CB131" i="2"/>
  <c r="CA131" i="2"/>
  <c r="BZ131" i="2"/>
  <c r="BY131" i="2"/>
  <c r="BX131" i="2"/>
  <c r="BW131" i="2"/>
  <c r="BV131" i="2"/>
  <c r="BU131" i="2"/>
  <c r="BT131" i="2"/>
  <c r="BP131" i="2"/>
  <c r="BN131" i="2"/>
  <c r="BK131" i="2"/>
  <c r="BJ131" i="2"/>
  <c r="BI131" i="2"/>
  <c r="BH131" i="2"/>
  <c r="BG131" i="2"/>
  <c r="BE131" i="2"/>
  <c r="BD131" i="2"/>
  <c r="BC131" i="2"/>
  <c r="BB131" i="2"/>
  <c r="BA131" i="2"/>
  <c r="AZ131" i="2"/>
  <c r="AY131" i="2"/>
  <c r="AX131" i="2"/>
  <c r="AW131" i="2"/>
  <c r="AV131" i="2"/>
  <c r="AU131" i="2"/>
  <c r="AT131" i="2"/>
  <c r="AS131" i="2"/>
  <c r="AR131" i="2"/>
  <c r="AQ131" i="2"/>
  <c r="AP131" i="2"/>
  <c r="AO131" i="2"/>
  <c r="AN131" i="2"/>
  <c r="AM131" i="2"/>
  <c r="AL131" i="2"/>
  <c r="AK131" i="2"/>
  <c r="AJ131" i="2"/>
  <c r="AI131" i="2"/>
  <c r="AH131" i="2"/>
  <c r="AG131" i="2"/>
  <c r="AF131" i="2"/>
  <c r="AE131" i="2"/>
  <c r="AC131" i="2"/>
  <c r="AB131" i="2"/>
  <c r="Z131" i="2"/>
  <c r="X131" i="2"/>
  <c r="V131" i="2"/>
  <c r="U131" i="2"/>
  <c r="T131" i="2"/>
  <c r="S131" i="2"/>
  <c r="R131" i="2"/>
  <c r="Q131" i="2"/>
  <c r="L131" i="2"/>
  <c r="CE130" i="2"/>
  <c r="CD130" i="2"/>
  <c r="CC130" i="2"/>
  <c r="CB130" i="2"/>
  <c r="CA130" i="2"/>
  <c r="BZ130" i="2"/>
  <c r="BY130" i="2"/>
  <c r="BX130" i="2"/>
  <c r="BW130" i="2"/>
  <c r="BV130" i="2"/>
  <c r="BU130" i="2"/>
  <c r="BT130" i="2"/>
  <c r="BP130" i="2"/>
  <c r="BN130" i="2"/>
  <c r="BK130" i="2"/>
  <c r="BJ130" i="2"/>
  <c r="BI130" i="2"/>
  <c r="BH130" i="2"/>
  <c r="BG130" i="2"/>
  <c r="BE130" i="2"/>
  <c r="BD130" i="2"/>
  <c r="BC130" i="2"/>
  <c r="BB130" i="2"/>
  <c r="BA130" i="2"/>
  <c r="AZ130" i="2"/>
  <c r="AY130" i="2"/>
  <c r="AX130" i="2"/>
  <c r="AW130" i="2"/>
  <c r="AV130" i="2"/>
  <c r="AU130" i="2"/>
  <c r="AT130" i="2"/>
  <c r="AS130" i="2"/>
  <c r="AR130" i="2"/>
  <c r="AQ130" i="2"/>
  <c r="AP130" i="2"/>
  <c r="AO130" i="2"/>
  <c r="AN130" i="2"/>
  <c r="AM130" i="2"/>
  <c r="AL130" i="2"/>
  <c r="AK130" i="2"/>
  <c r="AJ130" i="2"/>
  <c r="AI130" i="2"/>
  <c r="AH130" i="2"/>
  <c r="AG130" i="2"/>
  <c r="AF130" i="2"/>
  <c r="AE130" i="2"/>
  <c r="AC130" i="2"/>
  <c r="AB130" i="2"/>
  <c r="Z130" i="2"/>
  <c r="X130" i="2"/>
  <c r="V130" i="2"/>
  <c r="U130" i="2"/>
  <c r="T130" i="2"/>
  <c r="S130" i="2"/>
  <c r="R130" i="2"/>
  <c r="Q130" i="2"/>
  <c r="L130" i="2"/>
  <c r="CE129" i="2"/>
  <c r="CD129" i="2"/>
  <c r="CC129" i="2"/>
  <c r="CB129" i="2"/>
  <c r="CA129" i="2"/>
  <c r="BZ129" i="2"/>
  <c r="BY129" i="2"/>
  <c r="BX129" i="2"/>
  <c r="BW129" i="2"/>
  <c r="BV129" i="2"/>
  <c r="BU129" i="2"/>
  <c r="BT129" i="2"/>
  <c r="BP129" i="2"/>
  <c r="BN129" i="2"/>
  <c r="BK129" i="2"/>
  <c r="BJ129" i="2"/>
  <c r="BI129" i="2"/>
  <c r="BH129" i="2"/>
  <c r="BG129" i="2"/>
  <c r="BE129" i="2"/>
  <c r="BD129" i="2"/>
  <c r="BC129" i="2"/>
  <c r="BB129" i="2"/>
  <c r="BA129" i="2"/>
  <c r="AZ129" i="2"/>
  <c r="AY129" i="2"/>
  <c r="AX129" i="2"/>
  <c r="AW129" i="2"/>
  <c r="AV129" i="2"/>
  <c r="AU129" i="2"/>
  <c r="AT129" i="2"/>
  <c r="AS129" i="2"/>
  <c r="AR129" i="2"/>
  <c r="AQ129" i="2"/>
  <c r="AP129" i="2"/>
  <c r="AO129" i="2"/>
  <c r="AN129" i="2"/>
  <c r="AM129" i="2"/>
  <c r="AL129" i="2"/>
  <c r="AK129" i="2"/>
  <c r="AJ129" i="2"/>
  <c r="AI129" i="2"/>
  <c r="AH129" i="2"/>
  <c r="AG129" i="2"/>
  <c r="AF129" i="2"/>
  <c r="AE129" i="2"/>
  <c r="AC129" i="2"/>
  <c r="AB129" i="2"/>
  <c r="Z129" i="2"/>
  <c r="X129" i="2"/>
  <c r="V129" i="2"/>
  <c r="U129" i="2"/>
  <c r="T129" i="2"/>
  <c r="S129" i="2"/>
  <c r="R129" i="2"/>
  <c r="Q129" i="2"/>
  <c r="L129" i="2"/>
  <c r="CE128" i="2"/>
  <c r="CD128" i="2"/>
  <c r="CC128" i="2"/>
  <c r="CB128" i="2"/>
  <c r="CA128" i="2"/>
  <c r="BZ128" i="2"/>
  <c r="BY128" i="2"/>
  <c r="BX128" i="2"/>
  <c r="BW128" i="2"/>
  <c r="BV128" i="2"/>
  <c r="BU128" i="2"/>
  <c r="BT128" i="2"/>
  <c r="BP128" i="2"/>
  <c r="BN128" i="2"/>
  <c r="BK128" i="2"/>
  <c r="BJ128" i="2"/>
  <c r="BI128" i="2"/>
  <c r="BH128" i="2"/>
  <c r="BG128" i="2"/>
  <c r="BE128" i="2"/>
  <c r="BD128" i="2"/>
  <c r="BC128" i="2"/>
  <c r="BB128" i="2"/>
  <c r="BA128" i="2"/>
  <c r="AZ128" i="2"/>
  <c r="AY128" i="2"/>
  <c r="AX128" i="2"/>
  <c r="AW128" i="2"/>
  <c r="AV128" i="2"/>
  <c r="AU128" i="2"/>
  <c r="AT128" i="2"/>
  <c r="AS128" i="2"/>
  <c r="AR128" i="2"/>
  <c r="AQ128" i="2"/>
  <c r="AP128" i="2"/>
  <c r="AO128" i="2"/>
  <c r="AN128" i="2"/>
  <c r="AM128" i="2"/>
  <c r="AL128" i="2"/>
  <c r="AK128" i="2"/>
  <c r="AJ128" i="2"/>
  <c r="AI128" i="2"/>
  <c r="AH128" i="2"/>
  <c r="AG128" i="2"/>
  <c r="AF128" i="2"/>
  <c r="AE128" i="2"/>
  <c r="AC128" i="2"/>
  <c r="AB128" i="2"/>
  <c r="Z128" i="2"/>
  <c r="X128" i="2"/>
  <c r="V128" i="2"/>
  <c r="U128" i="2"/>
  <c r="T128" i="2"/>
  <c r="S128" i="2"/>
  <c r="R128" i="2"/>
  <c r="Q128" i="2"/>
  <c r="L128" i="2"/>
  <c r="CE127" i="2"/>
  <c r="CD127" i="2"/>
  <c r="CC127" i="2"/>
  <c r="CB127" i="2"/>
  <c r="CA127" i="2"/>
  <c r="BZ127" i="2"/>
  <c r="BY127" i="2"/>
  <c r="BX127" i="2"/>
  <c r="BW127" i="2"/>
  <c r="BV127" i="2"/>
  <c r="BU127" i="2"/>
  <c r="BT127" i="2"/>
  <c r="BP127" i="2"/>
  <c r="BN127" i="2"/>
  <c r="BK127" i="2"/>
  <c r="BJ127" i="2"/>
  <c r="BI127" i="2"/>
  <c r="BH127" i="2"/>
  <c r="BG127" i="2"/>
  <c r="BE127" i="2"/>
  <c r="BD127" i="2"/>
  <c r="BC127" i="2"/>
  <c r="BB127" i="2"/>
  <c r="BA127" i="2"/>
  <c r="AZ127" i="2"/>
  <c r="AY127" i="2"/>
  <c r="AX127" i="2"/>
  <c r="AW127" i="2"/>
  <c r="AV127" i="2"/>
  <c r="AU127" i="2"/>
  <c r="AT127" i="2"/>
  <c r="AS127" i="2"/>
  <c r="AR127" i="2"/>
  <c r="AQ127" i="2"/>
  <c r="AP127" i="2"/>
  <c r="AO127" i="2"/>
  <c r="AN127" i="2"/>
  <c r="AM127" i="2"/>
  <c r="AL127" i="2"/>
  <c r="AK127" i="2"/>
  <c r="AJ127" i="2"/>
  <c r="AI127" i="2"/>
  <c r="AH127" i="2"/>
  <c r="AG127" i="2"/>
  <c r="AF127" i="2"/>
  <c r="AE127" i="2"/>
  <c r="AC127" i="2"/>
  <c r="AB127" i="2"/>
  <c r="Z127" i="2"/>
  <c r="X127" i="2"/>
  <c r="V127" i="2"/>
  <c r="U127" i="2"/>
  <c r="T127" i="2"/>
  <c r="S127" i="2"/>
  <c r="R127" i="2"/>
  <c r="Q127" i="2"/>
  <c r="L127" i="2"/>
  <c r="CE126" i="2"/>
  <c r="CD126" i="2"/>
  <c r="CC126" i="2"/>
  <c r="CB126" i="2"/>
  <c r="CA126" i="2"/>
  <c r="BZ126" i="2"/>
  <c r="BY126" i="2"/>
  <c r="BX126" i="2"/>
  <c r="BW126" i="2"/>
  <c r="BV126" i="2"/>
  <c r="BU126" i="2"/>
  <c r="BT126" i="2"/>
  <c r="BP126" i="2"/>
  <c r="BN126" i="2"/>
  <c r="BK126" i="2"/>
  <c r="BJ126" i="2"/>
  <c r="BI126" i="2"/>
  <c r="BH126" i="2"/>
  <c r="BG126" i="2"/>
  <c r="BE126" i="2"/>
  <c r="BD126" i="2"/>
  <c r="BC126" i="2"/>
  <c r="BB126" i="2"/>
  <c r="BA126" i="2"/>
  <c r="AZ126" i="2"/>
  <c r="AY126" i="2"/>
  <c r="AX126" i="2"/>
  <c r="AW126" i="2"/>
  <c r="AV126" i="2"/>
  <c r="AU126" i="2"/>
  <c r="AT126" i="2"/>
  <c r="AS126" i="2"/>
  <c r="AR126" i="2"/>
  <c r="AQ126" i="2"/>
  <c r="AP126" i="2"/>
  <c r="AO126" i="2"/>
  <c r="AN126" i="2"/>
  <c r="AM126" i="2"/>
  <c r="AL126" i="2"/>
  <c r="AK126" i="2"/>
  <c r="AJ126" i="2"/>
  <c r="AI126" i="2"/>
  <c r="AH126" i="2"/>
  <c r="AG126" i="2"/>
  <c r="AF126" i="2"/>
  <c r="AE126" i="2"/>
  <c r="AC126" i="2"/>
  <c r="AB126" i="2"/>
  <c r="Z126" i="2"/>
  <c r="X126" i="2"/>
  <c r="V126" i="2"/>
  <c r="U126" i="2"/>
  <c r="T126" i="2"/>
  <c r="S126" i="2"/>
  <c r="R126" i="2"/>
  <c r="Q126" i="2"/>
  <c r="L126" i="2"/>
  <c r="CE125" i="2"/>
  <c r="CD125" i="2"/>
  <c r="CC125" i="2"/>
  <c r="CB125" i="2"/>
  <c r="CA125" i="2"/>
  <c r="BZ125" i="2"/>
  <c r="BY125" i="2"/>
  <c r="BX125" i="2"/>
  <c r="BW125" i="2"/>
  <c r="BV125" i="2"/>
  <c r="BU125" i="2"/>
  <c r="BT125" i="2"/>
  <c r="BP125" i="2"/>
  <c r="BN125" i="2"/>
  <c r="BK125" i="2"/>
  <c r="BJ125" i="2"/>
  <c r="BI125" i="2"/>
  <c r="BH125" i="2"/>
  <c r="BG125" i="2"/>
  <c r="BE125" i="2"/>
  <c r="BD125" i="2"/>
  <c r="BC125" i="2"/>
  <c r="BB125" i="2"/>
  <c r="BA125" i="2"/>
  <c r="AZ125" i="2"/>
  <c r="AY125" i="2"/>
  <c r="AX125" i="2"/>
  <c r="AW125" i="2"/>
  <c r="AV125" i="2"/>
  <c r="AU125" i="2"/>
  <c r="AT125" i="2"/>
  <c r="AS125" i="2"/>
  <c r="AR125" i="2"/>
  <c r="AQ125" i="2"/>
  <c r="AP125" i="2"/>
  <c r="AO125" i="2"/>
  <c r="AN125" i="2"/>
  <c r="AM125" i="2"/>
  <c r="AL125" i="2"/>
  <c r="AK125" i="2"/>
  <c r="AJ125" i="2"/>
  <c r="AI125" i="2"/>
  <c r="AH125" i="2"/>
  <c r="AG125" i="2"/>
  <c r="AF125" i="2"/>
  <c r="AE125" i="2"/>
  <c r="AC125" i="2"/>
  <c r="AB125" i="2"/>
  <c r="Z125" i="2"/>
  <c r="X125" i="2"/>
  <c r="V125" i="2"/>
  <c r="U125" i="2"/>
  <c r="T125" i="2"/>
  <c r="S125" i="2"/>
  <c r="R125" i="2"/>
  <c r="Q125" i="2"/>
  <c r="L125" i="2"/>
  <c r="CE124" i="2"/>
  <c r="CD124" i="2"/>
  <c r="CC124" i="2"/>
  <c r="CB124" i="2"/>
  <c r="CA124" i="2"/>
  <c r="BZ124" i="2"/>
  <c r="BY124" i="2"/>
  <c r="BX124" i="2"/>
  <c r="BW124" i="2"/>
  <c r="BV124" i="2"/>
  <c r="BU124" i="2"/>
  <c r="BT124" i="2"/>
  <c r="BP124" i="2"/>
  <c r="BN124" i="2"/>
  <c r="BK124" i="2"/>
  <c r="BJ124" i="2"/>
  <c r="BI124" i="2"/>
  <c r="BH124" i="2"/>
  <c r="BG124" i="2"/>
  <c r="BE124" i="2"/>
  <c r="BD124" i="2"/>
  <c r="BC124" i="2"/>
  <c r="BB124" i="2"/>
  <c r="BA124" i="2"/>
  <c r="AZ124" i="2"/>
  <c r="AY124" i="2"/>
  <c r="AX124" i="2"/>
  <c r="AW124" i="2"/>
  <c r="AV124" i="2"/>
  <c r="AU124" i="2"/>
  <c r="AT124" i="2"/>
  <c r="AS124" i="2"/>
  <c r="AR124" i="2"/>
  <c r="AQ124" i="2"/>
  <c r="AP124" i="2"/>
  <c r="AO124" i="2"/>
  <c r="AN124" i="2"/>
  <c r="AM124" i="2"/>
  <c r="AL124" i="2"/>
  <c r="AK124" i="2"/>
  <c r="AJ124" i="2"/>
  <c r="AI124" i="2"/>
  <c r="AH124" i="2"/>
  <c r="AG124" i="2"/>
  <c r="AF124" i="2"/>
  <c r="AE124" i="2"/>
  <c r="AC124" i="2"/>
  <c r="AB124" i="2"/>
  <c r="Z124" i="2"/>
  <c r="X124" i="2"/>
  <c r="V124" i="2"/>
  <c r="U124" i="2"/>
  <c r="T124" i="2"/>
  <c r="S124" i="2"/>
  <c r="R124" i="2"/>
  <c r="Q124" i="2"/>
  <c r="L124" i="2"/>
  <c r="CE123" i="2"/>
  <c r="CD123" i="2"/>
  <c r="CC123" i="2"/>
  <c r="CB123" i="2"/>
  <c r="CA123" i="2"/>
  <c r="BZ123" i="2"/>
  <c r="BY123" i="2"/>
  <c r="BX123" i="2"/>
  <c r="BW123" i="2"/>
  <c r="BV123" i="2"/>
  <c r="BU123" i="2"/>
  <c r="BT123" i="2"/>
  <c r="BP123" i="2"/>
  <c r="BN123" i="2"/>
  <c r="BK123" i="2"/>
  <c r="BJ123" i="2"/>
  <c r="BI123" i="2"/>
  <c r="BH123" i="2"/>
  <c r="BG123" i="2"/>
  <c r="BE123" i="2"/>
  <c r="BD123" i="2"/>
  <c r="BC123" i="2"/>
  <c r="BB123" i="2"/>
  <c r="BA123" i="2"/>
  <c r="AZ123" i="2"/>
  <c r="AY123" i="2"/>
  <c r="AX123" i="2"/>
  <c r="AW123" i="2"/>
  <c r="AV123" i="2"/>
  <c r="AU123" i="2"/>
  <c r="AT123" i="2"/>
  <c r="AS123" i="2"/>
  <c r="AR123" i="2"/>
  <c r="AQ123" i="2"/>
  <c r="AP123" i="2"/>
  <c r="AO123" i="2"/>
  <c r="AN123" i="2"/>
  <c r="AM123" i="2"/>
  <c r="AL123" i="2"/>
  <c r="AK123" i="2"/>
  <c r="AJ123" i="2"/>
  <c r="AI123" i="2"/>
  <c r="AH123" i="2"/>
  <c r="AG123" i="2"/>
  <c r="AF123" i="2"/>
  <c r="AE123" i="2"/>
  <c r="AC123" i="2"/>
  <c r="AB123" i="2"/>
  <c r="Z123" i="2"/>
  <c r="X123" i="2"/>
  <c r="V123" i="2"/>
  <c r="U123" i="2"/>
  <c r="T123" i="2"/>
  <c r="S123" i="2"/>
  <c r="R123" i="2"/>
  <c r="Q123" i="2"/>
  <c r="L123" i="2"/>
  <c r="CE122" i="2"/>
  <c r="CD122" i="2"/>
  <c r="CC122" i="2"/>
  <c r="CB122" i="2"/>
  <c r="CA122" i="2"/>
  <c r="BZ122" i="2"/>
  <c r="BY122" i="2"/>
  <c r="BX122" i="2"/>
  <c r="BW122" i="2"/>
  <c r="BV122" i="2"/>
  <c r="BU122" i="2"/>
  <c r="BT122" i="2"/>
  <c r="BP122" i="2"/>
  <c r="BN122" i="2"/>
  <c r="BK122" i="2"/>
  <c r="BJ122" i="2"/>
  <c r="BI122" i="2"/>
  <c r="BH122" i="2"/>
  <c r="BG122" i="2"/>
  <c r="BE122" i="2"/>
  <c r="BD122" i="2"/>
  <c r="BC122" i="2"/>
  <c r="BB122" i="2"/>
  <c r="BA122" i="2"/>
  <c r="AZ122" i="2"/>
  <c r="AY122" i="2"/>
  <c r="AX122" i="2"/>
  <c r="AW122" i="2"/>
  <c r="AV122" i="2"/>
  <c r="AU122" i="2"/>
  <c r="AT122" i="2"/>
  <c r="AS122" i="2"/>
  <c r="AR122" i="2"/>
  <c r="AQ122" i="2"/>
  <c r="AP122" i="2"/>
  <c r="AO122" i="2"/>
  <c r="AN122" i="2"/>
  <c r="AM122" i="2"/>
  <c r="AL122" i="2"/>
  <c r="AK122" i="2"/>
  <c r="AJ122" i="2"/>
  <c r="AI122" i="2"/>
  <c r="AH122" i="2"/>
  <c r="AG122" i="2"/>
  <c r="AF122" i="2"/>
  <c r="AE122" i="2"/>
  <c r="AC122" i="2"/>
  <c r="AB122" i="2"/>
  <c r="Z122" i="2"/>
  <c r="X122" i="2"/>
  <c r="V122" i="2"/>
  <c r="U122" i="2"/>
  <c r="T122" i="2"/>
  <c r="S122" i="2"/>
  <c r="R122" i="2"/>
  <c r="Q122" i="2"/>
  <c r="L122" i="2"/>
  <c r="CE121" i="2"/>
  <c r="CD121" i="2"/>
  <c r="CC121" i="2"/>
  <c r="CB121" i="2"/>
  <c r="CA121" i="2"/>
  <c r="BZ121" i="2"/>
  <c r="BY121" i="2"/>
  <c r="BX121" i="2"/>
  <c r="BW121" i="2"/>
  <c r="BV121" i="2"/>
  <c r="BU121" i="2"/>
  <c r="BT121" i="2"/>
  <c r="BP121" i="2"/>
  <c r="BN121" i="2"/>
  <c r="BK121" i="2"/>
  <c r="BJ121" i="2"/>
  <c r="BI121" i="2"/>
  <c r="BH121" i="2"/>
  <c r="BG121" i="2"/>
  <c r="BE121" i="2"/>
  <c r="BD121" i="2"/>
  <c r="BC121" i="2"/>
  <c r="BB121" i="2"/>
  <c r="BA121" i="2"/>
  <c r="AZ121" i="2"/>
  <c r="AY121" i="2"/>
  <c r="AX121" i="2"/>
  <c r="AW121" i="2"/>
  <c r="AV121" i="2"/>
  <c r="AU121" i="2"/>
  <c r="AT121" i="2"/>
  <c r="AS121" i="2"/>
  <c r="AR121" i="2"/>
  <c r="AQ121" i="2"/>
  <c r="AP121" i="2"/>
  <c r="AO121" i="2"/>
  <c r="AN121" i="2"/>
  <c r="AM121" i="2"/>
  <c r="AL121" i="2"/>
  <c r="AK121" i="2"/>
  <c r="AJ121" i="2"/>
  <c r="AI121" i="2"/>
  <c r="AH121" i="2"/>
  <c r="AG121" i="2"/>
  <c r="AF121" i="2"/>
  <c r="AE121" i="2"/>
  <c r="AC121" i="2"/>
  <c r="AB121" i="2"/>
  <c r="Z121" i="2"/>
  <c r="X121" i="2"/>
  <c r="V121" i="2"/>
  <c r="U121" i="2"/>
  <c r="T121" i="2"/>
  <c r="S121" i="2"/>
  <c r="R121" i="2"/>
  <c r="Q121" i="2"/>
  <c r="L121" i="2"/>
  <c r="CE120" i="2"/>
  <c r="CD120" i="2"/>
  <c r="CC120" i="2"/>
  <c r="CB120" i="2"/>
  <c r="CA120" i="2"/>
  <c r="BZ120" i="2"/>
  <c r="BY120" i="2"/>
  <c r="BX120" i="2"/>
  <c r="BW120" i="2"/>
  <c r="BV120" i="2"/>
  <c r="BU120" i="2"/>
  <c r="BT120" i="2"/>
  <c r="BP120" i="2"/>
  <c r="BN120" i="2"/>
  <c r="BK120" i="2"/>
  <c r="BJ120" i="2"/>
  <c r="BI120" i="2"/>
  <c r="BH120" i="2"/>
  <c r="BG120" i="2"/>
  <c r="BE120" i="2"/>
  <c r="BD120" i="2"/>
  <c r="BC120" i="2"/>
  <c r="BB120" i="2"/>
  <c r="BA120" i="2"/>
  <c r="AZ120" i="2"/>
  <c r="AY120" i="2"/>
  <c r="AX120" i="2"/>
  <c r="AW120" i="2"/>
  <c r="AV120" i="2"/>
  <c r="AU120" i="2"/>
  <c r="AT120" i="2"/>
  <c r="AS120" i="2"/>
  <c r="AR120" i="2"/>
  <c r="AQ120" i="2"/>
  <c r="AP120" i="2"/>
  <c r="AO120" i="2"/>
  <c r="AN120" i="2"/>
  <c r="AM120" i="2"/>
  <c r="AL120" i="2"/>
  <c r="AK120" i="2"/>
  <c r="AJ120" i="2"/>
  <c r="AI120" i="2"/>
  <c r="AH120" i="2"/>
  <c r="AG120" i="2"/>
  <c r="AF120" i="2"/>
  <c r="AE120" i="2"/>
  <c r="AC120" i="2"/>
  <c r="AB120" i="2"/>
  <c r="Z120" i="2"/>
  <c r="X120" i="2"/>
  <c r="V120" i="2"/>
  <c r="U120" i="2"/>
  <c r="T120" i="2"/>
  <c r="S120" i="2"/>
  <c r="R120" i="2"/>
  <c r="Q120" i="2"/>
  <c r="L120" i="2"/>
  <c r="CE119" i="2"/>
  <c r="CD119" i="2"/>
  <c r="CC119" i="2"/>
  <c r="CB119" i="2"/>
  <c r="CA119" i="2"/>
  <c r="BZ119" i="2"/>
  <c r="BY119" i="2"/>
  <c r="BX119" i="2"/>
  <c r="BW119" i="2"/>
  <c r="BV119" i="2"/>
  <c r="BU119" i="2"/>
  <c r="BT119" i="2"/>
  <c r="BP119" i="2"/>
  <c r="BN119" i="2"/>
  <c r="BK119" i="2"/>
  <c r="BJ119" i="2"/>
  <c r="BI119" i="2"/>
  <c r="BH119" i="2"/>
  <c r="BG119" i="2"/>
  <c r="BE119" i="2"/>
  <c r="BD119" i="2"/>
  <c r="BC119" i="2"/>
  <c r="BB119" i="2"/>
  <c r="BA119" i="2"/>
  <c r="AZ119" i="2"/>
  <c r="AY119" i="2"/>
  <c r="AX119" i="2"/>
  <c r="AW119" i="2"/>
  <c r="AV119" i="2"/>
  <c r="AU119" i="2"/>
  <c r="AT119" i="2"/>
  <c r="AS119" i="2"/>
  <c r="AR119" i="2"/>
  <c r="AQ119" i="2"/>
  <c r="AP119" i="2"/>
  <c r="AO119" i="2"/>
  <c r="AN119" i="2"/>
  <c r="AM119" i="2"/>
  <c r="AL119" i="2"/>
  <c r="AK119" i="2"/>
  <c r="AJ119" i="2"/>
  <c r="AI119" i="2"/>
  <c r="AH119" i="2"/>
  <c r="AG119" i="2"/>
  <c r="AF119" i="2"/>
  <c r="AE119" i="2"/>
  <c r="AC119" i="2"/>
  <c r="AB119" i="2"/>
  <c r="Z119" i="2"/>
  <c r="X119" i="2"/>
  <c r="V119" i="2"/>
  <c r="U119" i="2"/>
  <c r="T119" i="2"/>
  <c r="S119" i="2"/>
  <c r="R119" i="2"/>
  <c r="Q119" i="2"/>
  <c r="L119" i="2"/>
  <c r="CE118" i="2"/>
  <c r="CD118" i="2"/>
  <c r="CC118" i="2"/>
  <c r="CB118" i="2"/>
  <c r="CA118" i="2"/>
  <c r="BZ118" i="2"/>
  <c r="BY118" i="2"/>
  <c r="BX118" i="2"/>
  <c r="BW118" i="2"/>
  <c r="BV118" i="2"/>
  <c r="BU118" i="2"/>
  <c r="BT118" i="2"/>
  <c r="BP118" i="2"/>
  <c r="BN118" i="2"/>
  <c r="BK118" i="2"/>
  <c r="BJ118" i="2"/>
  <c r="BI118" i="2"/>
  <c r="BH118" i="2"/>
  <c r="BG118" i="2"/>
  <c r="BE118" i="2"/>
  <c r="BD118" i="2"/>
  <c r="BC118" i="2"/>
  <c r="BB118" i="2"/>
  <c r="BA118" i="2"/>
  <c r="AZ118" i="2"/>
  <c r="AY118" i="2"/>
  <c r="AX118" i="2"/>
  <c r="AW118" i="2"/>
  <c r="AV118" i="2"/>
  <c r="AU118" i="2"/>
  <c r="AT118" i="2"/>
  <c r="AS118" i="2"/>
  <c r="AR118" i="2"/>
  <c r="AQ118" i="2"/>
  <c r="AP118" i="2"/>
  <c r="AO118" i="2"/>
  <c r="AN118" i="2"/>
  <c r="AM118" i="2"/>
  <c r="AL118" i="2"/>
  <c r="AK118" i="2"/>
  <c r="AJ118" i="2"/>
  <c r="AI118" i="2"/>
  <c r="AH118" i="2"/>
  <c r="AG118" i="2"/>
  <c r="AF118" i="2"/>
  <c r="AE118" i="2"/>
  <c r="AC118" i="2"/>
  <c r="AB118" i="2"/>
  <c r="Z118" i="2"/>
  <c r="X118" i="2"/>
  <c r="V118" i="2"/>
  <c r="U118" i="2"/>
  <c r="T118" i="2"/>
  <c r="S118" i="2"/>
  <c r="R118" i="2"/>
  <c r="Q118" i="2"/>
  <c r="L118" i="2"/>
  <c r="CE117" i="2"/>
  <c r="CD117" i="2"/>
  <c r="CC117" i="2"/>
  <c r="CB117" i="2"/>
  <c r="CA117" i="2"/>
  <c r="BZ117" i="2"/>
  <c r="BY117" i="2"/>
  <c r="BX117" i="2"/>
  <c r="BW117" i="2"/>
  <c r="BV117" i="2"/>
  <c r="BU117" i="2"/>
  <c r="BT117" i="2"/>
  <c r="BP117" i="2"/>
  <c r="BN117" i="2"/>
  <c r="BK117" i="2"/>
  <c r="BJ117" i="2"/>
  <c r="BI117" i="2"/>
  <c r="BH117" i="2"/>
  <c r="BG117" i="2"/>
  <c r="BE117" i="2"/>
  <c r="BD117" i="2"/>
  <c r="BC117" i="2"/>
  <c r="BB117" i="2"/>
  <c r="BA117" i="2"/>
  <c r="AZ117" i="2"/>
  <c r="AY117" i="2"/>
  <c r="AX117" i="2"/>
  <c r="AW117" i="2"/>
  <c r="AV117" i="2"/>
  <c r="AU117" i="2"/>
  <c r="AT117" i="2"/>
  <c r="AS117" i="2"/>
  <c r="AR117" i="2"/>
  <c r="AQ117" i="2"/>
  <c r="AP117" i="2"/>
  <c r="AO117" i="2"/>
  <c r="AN117" i="2"/>
  <c r="AM117" i="2"/>
  <c r="AL117" i="2"/>
  <c r="AK117" i="2"/>
  <c r="AJ117" i="2"/>
  <c r="AI117" i="2"/>
  <c r="AH117" i="2"/>
  <c r="AG117" i="2"/>
  <c r="AF117" i="2"/>
  <c r="AE117" i="2"/>
  <c r="AC117" i="2"/>
  <c r="AB117" i="2"/>
  <c r="Z117" i="2"/>
  <c r="X117" i="2"/>
  <c r="V117" i="2"/>
  <c r="U117" i="2"/>
  <c r="T117" i="2"/>
  <c r="S117" i="2"/>
  <c r="R117" i="2"/>
  <c r="Q117" i="2"/>
  <c r="L117" i="2"/>
  <c r="CE116" i="2"/>
  <c r="CD116" i="2"/>
  <c r="CC116" i="2"/>
  <c r="CB116" i="2"/>
  <c r="CA116" i="2"/>
  <c r="BZ116" i="2"/>
  <c r="BY116" i="2"/>
  <c r="BX116" i="2"/>
  <c r="BW116" i="2"/>
  <c r="BV116" i="2"/>
  <c r="BU116" i="2"/>
  <c r="BT116" i="2"/>
  <c r="BP116" i="2"/>
  <c r="BN116" i="2"/>
  <c r="BK116" i="2"/>
  <c r="BJ116" i="2"/>
  <c r="BI116" i="2"/>
  <c r="BH116" i="2"/>
  <c r="BG116" i="2"/>
  <c r="BE116" i="2"/>
  <c r="BC116" i="2"/>
  <c r="BB116" i="2"/>
  <c r="BA116" i="2"/>
  <c r="AZ116" i="2"/>
  <c r="AY116" i="2"/>
  <c r="AX116" i="2"/>
  <c r="AW116" i="2"/>
  <c r="AV116" i="2"/>
  <c r="AU116" i="2"/>
  <c r="AT116" i="2"/>
  <c r="AS116" i="2"/>
  <c r="AR116" i="2"/>
  <c r="AQ116" i="2"/>
  <c r="AP116" i="2"/>
  <c r="AO116" i="2"/>
  <c r="AN116" i="2"/>
  <c r="AM116" i="2"/>
  <c r="AL116" i="2"/>
  <c r="AK116" i="2"/>
  <c r="AJ116" i="2"/>
  <c r="AI116" i="2"/>
  <c r="AH116" i="2"/>
  <c r="AG116" i="2"/>
  <c r="AF116" i="2"/>
  <c r="AE116" i="2"/>
  <c r="AC116" i="2"/>
  <c r="AB116" i="2"/>
  <c r="Z116" i="2"/>
  <c r="X116" i="2"/>
  <c r="V116" i="2"/>
  <c r="U116" i="2"/>
  <c r="T116" i="2"/>
  <c r="S116" i="2"/>
  <c r="R116" i="2"/>
  <c r="Q116" i="2"/>
  <c r="L116" i="2"/>
  <c r="CE115" i="2"/>
  <c r="CD115" i="2"/>
  <c r="CC115" i="2"/>
  <c r="CB115" i="2"/>
  <c r="CA115" i="2"/>
  <c r="BZ115" i="2"/>
  <c r="BY115" i="2"/>
  <c r="BX115" i="2"/>
  <c r="BW115" i="2"/>
  <c r="BV115" i="2"/>
  <c r="BU115" i="2"/>
  <c r="BT115" i="2"/>
  <c r="BP115" i="2"/>
  <c r="BN115" i="2"/>
  <c r="BK115" i="2"/>
  <c r="BJ115" i="2"/>
  <c r="BI115" i="2"/>
  <c r="BH115" i="2"/>
  <c r="BG115" i="2"/>
  <c r="BE115" i="2"/>
  <c r="BD115" i="2"/>
  <c r="BC115" i="2"/>
  <c r="BB115" i="2"/>
  <c r="BA115" i="2"/>
  <c r="AZ115" i="2"/>
  <c r="AY115" i="2"/>
  <c r="AX115" i="2"/>
  <c r="AW115" i="2"/>
  <c r="AV115" i="2"/>
  <c r="AU115" i="2"/>
  <c r="AT115" i="2"/>
  <c r="AS115" i="2"/>
  <c r="AR115" i="2"/>
  <c r="AQ115" i="2"/>
  <c r="AP115" i="2"/>
  <c r="AO115" i="2"/>
  <c r="AN115" i="2"/>
  <c r="AM115" i="2"/>
  <c r="AL115" i="2"/>
  <c r="AK115" i="2"/>
  <c r="AJ115" i="2"/>
  <c r="AI115" i="2"/>
  <c r="AH115" i="2"/>
  <c r="AG115" i="2"/>
  <c r="AF115" i="2"/>
  <c r="AE115" i="2"/>
  <c r="AC115" i="2"/>
  <c r="AB115" i="2"/>
  <c r="Z115" i="2"/>
  <c r="X115" i="2"/>
  <c r="V115" i="2"/>
  <c r="U115" i="2"/>
  <c r="T115" i="2"/>
  <c r="S115" i="2"/>
  <c r="R115" i="2"/>
  <c r="Q115" i="2"/>
  <c r="L115" i="2"/>
  <c r="CE114" i="2"/>
  <c r="CD114" i="2"/>
  <c r="CC114" i="2"/>
  <c r="CB114" i="2"/>
  <c r="CA114" i="2"/>
  <c r="BZ114" i="2"/>
  <c r="BY114" i="2"/>
  <c r="BX114" i="2"/>
  <c r="BW114" i="2"/>
  <c r="BV114" i="2"/>
  <c r="BU114" i="2"/>
  <c r="BT114" i="2"/>
  <c r="BP114" i="2"/>
  <c r="BN114" i="2"/>
  <c r="BK114" i="2"/>
  <c r="BJ114" i="2"/>
  <c r="BI114" i="2"/>
  <c r="BH114" i="2"/>
  <c r="BG114" i="2"/>
  <c r="BE114" i="2"/>
  <c r="BD114" i="2"/>
  <c r="BC114" i="2"/>
  <c r="BB114" i="2"/>
  <c r="BA114" i="2"/>
  <c r="AZ114" i="2"/>
  <c r="AY114" i="2"/>
  <c r="AX114" i="2"/>
  <c r="AW114" i="2"/>
  <c r="AV114" i="2"/>
  <c r="AU114" i="2"/>
  <c r="AT114" i="2"/>
  <c r="AS114" i="2"/>
  <c r="AR114" i="2"/>
  <c r="AQ114" i="2"/>
  <c r="AP114" i="2"/>
  <c r="AO114" i="2"/>
  <c r="AN114" i="2"/>
  <c r="AM114" i="2"/>
  <c r="AL114" i="2"/>
  <c r="AK114" i="2"/>
  <c r="AJ114" i="2"/>
  <c r="AI114" i="2"/>
  <c r="AH114" i="2"/>
  <c r="AG114" i="2"/>
  <c r="AF114" i="2"/>
  <c r="AE114" i="2"/>
  <c r="AC114" i="2"/>
  <c r="AB114" i="2"/>
  <c r="Z114" i="2"/>
  <c r="X114" i="2"/>
  <c r="V114" i="2"/>
  <c r="U114" i="2"/>
  <c r="T114" i="2"/>
  <c r="S114" i="2"/>
  <c r="R114" i="2"/>
  <c r="Q114" i="2"/>
  <c r="L114" i="2"/>
  <c r="CE113" i="2"/>
  <c r="CD113" i="2"/>
  <c r="CC113" i="2"/>
  <c r="CB113" i="2"/>
  <c r="CA113" i="2"/>
  <c r="BZ113" i="2"/>
  <c r="BY113" i="2"/>
  <c r="BX113" i="2"/>
  <c r="BW113" i="2"/>
  <c r="BV113" i="2"/>
  <c r="BU113" i="2"/>
  <c r="BT113" i="2"/>
  <c r="BP113" i="2"/>
  <c r="BN113" i="2"/>
  <c r="BK113" i="2"/>
  <c r="BJ113" i="2"/>
  <c r="BI113" i="2"/>
  <c r="BH113" i="2"/>
  <c r="BG113" i="2"/>
  <c r="BE113" i="2"/>
  <c r="BC113" i="2"/>
  <c r="BB113" i="2"/>
  <c r="BA113" i="2"/>
  <c r="AZ113" i="2"/>
  <c r="AY113" i="2"/>
  <c r="AX113" i="2"/>
  <c r="AW113" i="2"/>
  <c r="AV113" i="2"/>
  <c r="AU113" i="2"/>
  <c r="AT113" i="2"/>
  <c r="AS113" i="2"/>
  <c r="AR113" i="2"/>
  <c r="AQ113" i="2"/>
  <c r="AP113" i="2"/>
  <c r="AO113" i="2"/>
  <c r="AN113" i="2"/>
  <c r="AM113" i="2"/>
  <c r="AL113" i="2"/>
  <c r="AK113" i="2"/>
  <c r="AJ113" i="2"/>
  <c r="AI113" i="2"/>
  <c r="AH113" i="2"/>
  <c r="AG113" i="2"/>
  <c r="AF113" i="2"/>
  <c r="AE113" i="2"/>
  <c r="AC113" i="2"/>
  <c r="AB113" i="2"/>
  <c r="Z113" i="2"/>
  <c r="X113" i="2"/>
  <c r="V113" i="2"/>
  <c r="U113" i="2"/>
  <c r="T113" i="2"/>
  <c r="S113" i="2"/>
  <c r="R113" i="2"/>
  <c r="Q113" i="2"/>
  <c r="L113" i="2"/>
  <c r="CE112" i="2"/>
  <c r="CD112" i="2"/>
  <c r="CC112" i="2"/>
  <c r="CB112" i="2"/>
  <c r="CA112" i="2"/>
  <c r="BZ112" i="2"/>
  <c r="BY112" i="2"/>
  <c r="BX112" i="2"/>
  <c r="BW112" i="2"/>
  <c r="BV112" i="2"/>
  <c r="BU112" i="2"/>
  <c r="BT112" i="2"/>
  <c r="BP112" i="2"/>
  <c r="BN112" i="2"/>
  <c r="BK112" i="2"/>
  <c r="BJ112" i="2"/>
  <c r="BI112" i="2"/>
  <c r="BH112" i="2"/>
  <c r="BG112" i="2"/>
  <c r="BE112" i="2"/>
  <c r="BD112" i="2"/>
  <c r="BC112" i="2"/>
  <c r="BB112" i="2"/>
  <c r="BA112" i="2"/>
  <c r="AZ112" i="2"/>
  <c r="AY112" i="2"/>
  <c r="AX112" i="2"/>
  <c r="AW112" i="2"/>
  <c r="AV112" i="2"/>
  <c r="AU112" i="2"/>
  <c r="AT112" i="2"/>
  <c r="AS112" i="2"/>
  <c r="AR112" i="2"/>
  <c r="AQ112" i="2"/>
  <c r="AP112" i="2"/>
  <c r="AO112" i="2"/>
  <c r="AN112" i="2"/>
  <c r="AM112" i="2"/>
  <c r="AL112" i="2"/>
  <c r="AK112" i="2"/>
  <c r="AJ112" i="2"/>
  <c r="AI112" i="2"/>
  <c r="AH112" i="2"/>
  <c r="AG112" i="2"/>
  <c r="AF112" i="2"/>
  <c r="AE112" i="2"/>
  <c r="AC112" i="2"/>
  <c r="AB112" i="2"/>
  <c r="Z112" i="2"/>
  <c r="X112" i="2"/>
  <c r="V112" i="2"/>
  <c r="U112" i="2"/>
  <c r="T112" i="2"/>
  <c r="S112" i="2"/>
  <c r="R112" i="2"/>
  <c r="Q112" i="2"/>
  <c r="L112" i="2"/>
  <c r="CE111" i="2"/>
  <c r="CD111" i="2"/>
  <c r="CC111" i="2"/>
  <c r="CB111" i="2"/>
  <c r="CA111" i="2"/>
  <c r="BZ111" i="2"/>
  <c r="BY111" i="2"/>
  <c r="BX111" i="2"/>
  <c r="BW111" i="2"/>
  <c r="BV111" i="2"/>
  <c r="BU111" i="2"/>
  <c r="BT111" i="2"/>
  <c r="BP111" i="2"/>
  <c r="BN111" i="2"/>
  <c r="BK111" i="2"/>
  <c r="BJ111" i="2"/>
  <c r="BI111" i="2"/>
  <c r="BH111" i="2"/>
  <c r="BG111" i="2"/>
  <c r="BE111" i="2"/>
  <c r="BD111" i="2"/>
  <c r="BC111" i="2"/>
  <c r="BB111" i="2"/>
  <c r="BA111" i="2"/>
  <c r="AZ111" i="2"/>
  <c r="AY111" i="2"/>
  <c r="AX111" i="2"/>
  <c r="AW111" i="2"/>
  <c r="AV111" i="2"/>
  <c r="AU111" i="2"/>
  <c r="AT111" i="2"/>
  <c r="AS111" i="2"/>
  <c r="AR111" i="2"/>
  <c r="AQ111" i="2"/>
  <c r="AP111" i="2"/>
  <c r="AO111" i="2"/>
  <c r="AN111" i="2"/>
  <c r="AM111" i="2"/>
  <c r="AL111" i="2"/>
  <c r="AK111" i="2"/>
  <c r="AJ111" i="2"/>
  <c r="AI111" i="2"/>
  <c r="AH111" i="2"/>
  <c r="AG111" i="2"/>
  <c r="AF111" i="2"/>
  <c r="AE111" i="2"/>
  <c r="AC111" i="2"/>
  <c r="AB111" i="2"/>
  <c r="Z111" i="2"/>
  <c r="X111" i="2"/>
  <c r="V111" i="2"/>
  <c r="U111" i="2"/>
  <c r="T111" i="2"/>
  <c r="S111" i="2"/>
  <c r="R111" i="2"/>
  <c r="Q111" i="2"/>
  <c r="L111" i="2"/>
  <c r="CE110" i="2"/>
  <c r="CD110" i="2"/>
  <c r="CC110" i="2"/>
  <c r="CB110" i="2"/>
  <c r="CA110" i="2"/>
  <c r="BZ110" i="2"/>
  <c r="BY110" i="2"/>
  <c r="BX110" i="2"/>
  <c r="BW110" i="2"/>
  <c r="BV110" i="2"/>
  <c r="BU110" i="2"/>
  <c r="BT110" i="2"/>
  <c r="BP110" i="2"/>
  <c r="BN110" i="2"/>
  <c r="BK110" i="2"/>
  <c r="BJ110" i="2"/>
  <c r="BI110" i="2"/>
  <c r="BH110" i="2"/>
  <c r="BG110" i="2"/>
  <c r="BE110" i="2"/>
  <c r="BC110" i="2"/>
  <c r="BB110" i="2"/>
  <c r="BA110" i="2"/>
  <c r="AZ110" i="2"/>
  <c r="AY110" i="2"/>
  <c r="AX110" i="2"/>
  <c r="AW110" i="2"/>
  <c r="AV110" i="2"/>
  <c r="AU110" i="2"/>
  <c r="AT110" i="2"/>
  <c r="AS110" i="2"/>
  <c r="AR110" i="2"/>
  <c r="AQ110" i="2"/>
  <c r="AP110" i="2"/>
  <c r="AO110" i="2"/>
  <c r="AN110" i="2"/>
  <c r="AM110" i="2"/>
  <c r="AL110" i="2"/>
  <c r="AK110" i="2"/>
  <c r="AJ110" i="2"/>
  <c r="AI110" i="2"/>
  <c r="AH110" i="2"/>
  <c r="AG110" i="2"/>
  <c r="AF110" i="2"/>
  <c r="AE110" i="2"/>
  <c r="AC110" i="2"/>
  <c r="AB110" i="2"/>
  <c r="Z110" i="2"/>
  <c r="X110" i="2"/>
  <c r="V110" i="2"/>
  <c r="U110" i="2"/>
  <c r="T110" i="2"/>
  <c r="S110" i="2"/>
  <c r="R110" i="2"/>
  <c r="Q110" i="2"/>
  <c r="L110" i="2"/>
  <c r="CE109" i="2"/>
  <c r="CD109" i="2"/>
  <c r="CC109" i="2"/>
  <c r="CB109" i="2"/>
  <c r="CA109" i="2"/>
  <c r="BZ109" i="2"/>
  <c r="BY109" i="2"/>
  <c r="BX109" i="2"/>
  <c r="BW109" i="2"/>
  <c r="BV109" i="2"/>
  <c r="BU109" i="2"/>
  <c r="BT109" i="2"/>
  <c r="BP109" i="2"/>
  <c r="BN109" i="2"/>
  <c r="BK109" i="2"/>
  <c r="BJ109" i="2"/>
  <c r="BI109" i="2"/>
  <c r="BH109" i="2"/>
  <c r="BG109" i="2"/>
  <c r="BE109" i="2"/>
  <c r="BD109" i="2"/>
  <c r="BC109" i="2"/>
  <c r="BB109" i="2"/>
  <c r="BA109" i="2"/>
  <c r="AZ109" i="2"/>
  <c r="AY109" i="2"/>
  <c r="AX109" i="2"/>
  <c r="AW109" i="2"/>
  <c r="AV109" i="2"/>
  <c r="AU109" i="2"/>
  <c r="AT109" i="2"/>
  <c r="AS109" i="2"/>
  <c r="AR109" i="2"/>
  <c r="AQ109" i="2"/>
  <c r="AP109" i="2"/>
  <c r="AO109" i="2"/>
  <c r="AN109" i="2"/>
  <c r="AM109" i="2"/>
  <c r="AL109" i="2"/>
  <c r="AK109" i="2"/>
  <c r="AJ109" i="2"/>
  <c r="AI109" i="2"/>
  <c r="AH109" i="2"/>
  <c r="AG109" i="2"/>
  <c r="AF109" i="2"/>
  <c r="AE109" i="2"/>
  <c r="AC109" i="2"/>
  <c r="AB109" i="2"/>
  <c r="Z109" i="2"/>
  <c r="X109" i="2"/>
  <c r="V109" i="2"/>
  <c r="U109" i="2"/>
  <c r="T109" i="2"/>
  <c r="S109" i="2"/>
  <c r="R109" i="2"/>
  <c r="Q109" i="2"/>
  <c r="L109" i="2"/>
  <c r="CE108" i="2"/>
  <c r="CD108" i="2"/>
  <c r="CC108" i="2"/>
  <c r="CB108" i="2"/>
  <c r="CA108" i="2"/>
  <c r="BZ108" i="2"/>
  <c r="BY108" i="2"/>
  <c r="BX108" i="2"/>
  <c r="BW108" i="2"/>
  <c r="BV108" i="2"/>
  <c r="BU108" i="2"/>
  <c r="BT108" i="2"/>
  <c r="BP108" i="2"/>
  <c r="BN108" i="2"/>
  <c r="BK108" i="2"/>
  <c r="BJ108" i="2"/>
  <c r="BI108" i="2"/>
  <c r="BH108" i="2"/>
  <c r="BG108" i="2"/>
  <c r="BE108" i="2"/>
  <c r="BD108" i="2"/>
  <c r="BC108" i="2"/>
  <c r="BB108" i="2"/>
  <c r="BA108" i="2"/>
  <c r="AZ108" i="2"/>
  <c r="AY108" i="2"/>
  <c r="AX108" i="2"/>
  <c r="AW108" i="2"/>
  <c r="AV108" i="2"/>
  <c r="AU108" i="2"/>
  <c r="AT108" i="2"/>
  <c r="AS108" i="2"/>
  <c r="AR108" i="2"/>
  <c r="AQ108" i="2"/>
  <c r="AP108" i="2"/>
  <c r="AO108" i="2"/>
  <c r="AN108" i="2"/>
  <c r="AM108" i="2"/>
  <c r="AL108" i="2"/>
  <c r="AK108" i="2"/>
  <c r="AJ108" i="2"/>
  <c r="AI108" i="2"/>
  <c r="AH108" i="2"/>
  <c r="AG108" i="2"/>
  <c r="AF108" i="2"/>
  <c r="AE108" i="2"/>
  <c r="AC108" i="2"/>
  <c r="AB108" i="2"/>
  <c r="Z108" i="2"/>
  <c r="X108" i="2"/>
  <c r="V108" i="2"/>
  <c r="U108" i="2"/>
  <c r="T108" i="2"/>
  <c r="S108" i="2"/>
  <c r="R108" i="2"/>
  <c r="Q108" i="2"/>
  <c r="L108" i="2"/>
  <c r="CE107" i="2"/>
  <c r="CD107" i="2"/>
  <c r="CC107" i="2"/>
  <c r="CB107" i="2"/>
  <c r="CA107" i="2"/>
  <c r="BZ107" i="2"/>
  <c r="BY107" i="2"/>
  <c r="BX107" i="2"/>
  <c r="BW107" i="2"/>
  <c r="BV107" i="2"/>
  <c r="BU107" i="2"/>
  <c r="BT107" i="2"/>
  <c r="BP107" i="2"/>
  <c r="BN107" i="2"/>
  <c r="BK107" i="2"/>
  <c r="BJ107" i="2"/>
  <c r="BI107" i="2"/>
  <c r="BH107" i="2"/>
  <c r="BG107" i="2"/>
  <c r="BE107" i="2"/>
  <c r="BD107" i="2"/>
  <c r="BC107" i="2"/>
  <c r="BB107" i="2"/>
  <c r="BA107" i="2"/>
  <c r="AZ107" i="2"/>
  <c r="AY107" i="2"/>
  <c r="AX107" i="2"/>
  <c r="AW107" i="2"/>
  <c r="AV107" i="2"/>
  <c r="AU107" i="2"/>
  <c r="AT107" i="2"/>
  <c r="AS107" i="2"/>
  <c r="AR107" i="2"/>
  <c r="AQ107" i="2"/>
  <c r="AP107" i="2"/>
  <c r="AO107" i="2"/>
  <c r="AN107" i="2"/>
  <c r="AM107" i="2"/>
  <c r="AL107" i="2"/>
  <c r="AK107" i="2"/>
  <c r="AJ107" i="2"/>
  <c r="AI107" i="2"/>
  <c r="AH107" i="2"/>
  <c r="AG107" i="2"/>
  <c r="AF107" i="2"/>
  <c r="AE107" i="2"/>
  <c r="AC107" i="2"/>
  <c r="AB107" i="2"/>
  <c r="Z107" i="2"/>
  <c r="X107" i="2"/>
  <c r="V107" i="2"/>
  <c r="U107" i="2"/>
  <c r="T107" i="2"/>
  <c r="S107" i="2"/>
  <c r="R107" i="2"/>
  <c r="Q107" i="2"/>
  <c r="L107" i="2"/>
  <c r="CE106" i="2"/>
  <c r="CD106" i="2"/>
  <c r="CC106" i="2"/>
  <c r="CB106" i="2"/>
  <c r="CA106" i="2"/>
  <c r="BZ106" i="2"/>
  <c r="BY106" i="2"/>
  <c r="BX106" i="2"/>
  <c r="BW106" i="2"/>
  <c r="BV106" i="2"/>
  <c r="BU106" i="2"/>
  <c r="BT106" i="2"/>
  <c r="BP106" i="2"/>
  <c r="BN106" i="2"/>
  <c r="BK106" i="2"/>
  <c r="BJ106" i="2"/>
  <c r="BI106" i="2"/>
  <c r="BH106" i="2"/>
  <c r="BG106" i="2"/>
  <c r="BE106" i="2"/>
  <c r="BD106" i="2"/>
  <c r="BC106" i="2"/>
  <c r="BB106" i="2"/>
  <c r="BA106" i="2"/>
  <c r="AZ106" i="2"/>
  <c r="AY106" i="2"/>
  <c r="AX106" i="2"/>
  <c r="AW106" i="2"/>
  <c r="AV106" i="2"/>
  <c r="AU106" i="2"/>
  <c r="AT106" i="2"/>
  <c r="AS106" i="2"/>
  <c r="AR106" i="2"/>
  <c r="AQ106" i="2"/>
  <c r="AP106" i="2"/>
  <c r="AO106" i="2"/>
  <c r="AN106" i="2"/>
  <c r="AM106" i="2"/>
  <c r="AL106" i="2"/>
  <c r="AK106" i="2"/>
  <c r="AJ106" i="2"/>
  <c r="AI106" i="2"/>
  <c r="AH106" i="2"/>
  <c r="AG106" i="2"/>
  <c r="AF106" i="2"/>
  <c r="AE106" i="2"/>
  <c r="AC106" i="2"/>
  <c r="AB106" i="2"/>
  <c r="Z106" i="2"/>
  <c r="X106" i="2"/>
  <c r="V106" i="2"/>
  <c r="U106" i="2"/>
  <c r="T106" i="2"/>
  <c r="S106" i="2"/>
  <c r="R106" i="2"/>
  <c r="Q106" i="2"/>
  <c r="L106" i="2"/>
  <c r="CE105" i="2"/>
  <c r="CD105" i="2"/>
  <c r="CC105" i="2"/>
  <c r="CB105" i="2"/>
  <c r="CA105" i="2"/>
  <c r="BZ105" i="2"/>
  <c r="BY105" i="2"/>
  <c r="BX105" i="2"/>
  <c r="BW105" i="2"/>
  <c r="BV105" i="2"/>
  <c r="BU105" i="2"/>
  <c r="BT105" i="2"/>
  <c r="BP105" i="2"/>
  <c r="BN105" i="2"/>
  <c r="BK105" i="2"/>
  <c r="BJ105" i="2"/>
  <c r="BI105" i="2"/>
  <c r="BH105" i="2"/>
  <c r="BG105" i="2"/>
  <c r="BE105" i="2"/>
  <c r="BD105" i="2"/>
  <c r="BC105" i="2"/>
  <c r="BB105" i="2"/>
  <c r="BA105" i="2"/>
  <c r="AZ105" i="2"/>
  <c r="AY105" i="2"/>
  <c r="AX105" i="2"/>
  <c r="AW105" i="2"/>
  <c r="AV105" i="2"/>
  <c r="AU105" i="2"/>
  <c r="AT105" i="2"/>
  <c r="AS105" i="2"/>
  <c r="AR105" i="2"/>
  <c r="AQ105" i="2"/>
  <c r="AP105" i="2"/>
  <c r="AO105" i="2"/>
  <c r="AN105" i="2"/>
  <c r="AM105" i="2"/>
  <c r="AL105" i="2"/>
  <c r="AK105" i="2"/>
  <c r="AJ105" i="2"/>
  <c r="AI105" i="2"/>
  <c r="AH105" i="2"/>
  <c r="AG105" i="2"/>
  <c r="AF105" i="2"/>
  <c r="AE105" i="2"/>
  <c r="AC105" i="2"/>
  <c r="AB105" i="2"/>
  <c r="Z105" i="2"/>
  <c r="X105" i="2"/>
  <c r="V105" i="2"/>
  <c r="U105" i="2"/>
  <c r="T105" i="2"/>
  <c r="S105" i="2"/>
  <c r="R105" i="2"/>
  <c r="Q105" i="2"/>
  <c r="L105" i="2"/>
  <c r="CE104" i="2"/>
  <c r="CD104" i="2"/>
  <c r="CC104" i="2"/>
  <c r="CB104" i="2"/>
  <c r="CA104" i="2"/>
  <c r="BZ104" i="2"/>
  <c r="BY104" i="2"/>
  <c r="BX104" i="2"/>
  <c r="BW104" i="2"/>
  <c r="BV104" i="2"/>
  <c r="BU104" i="2"/>
  <c r="BT104" i="2"/>
  <c r="BP104" i="2"/>
  <c r="BN104" i="2"/>
  <c r="BK104" i="2"/>
  <c r="BJ104" i="2"/>
  <c r="BI104" i="2"/>
  <c r="BH104" i="2"/>
  <c r="BG104" i="2"/>
  <c r="BE104" i="2"/>
  <c r="BD104" i="2"/>
  <c r="BC104" i="2"/>
  <c r="BB104" i="2"/>
  <c r="BA104" i="2"/>
  <c r="AZ104" i="2"/>
  <c r="AY104" i="2"/>
  <c r="AX104" i="2"/>
  <c r="AW104" i="2"/>
  <c r="AV104" i="2"/>
  <c r="AU104" i="2"/>
  <c r="AT104" i="2"/>
  <c r="AS104" i="2"/>
  <c r="AR104" i="2"/>
  <c r="AQ104" i="2"/>
  <c r="AP104" i="2"/>
  <c r="AO104" i="2"/>
  <c r="AN104" i="2"/>
  <c r="AM104" i="2"/>
  <c r="AL104" i="2"/>
  <c r="AK104" i="2"/>
  <c r="AJ104" i="2"/>
  <c r="AI104" i="2"/>
  <c r="AH104" i="2"/>
  <c r="AG104" i="2"/>
  <c r="AF104" i="2"/>
  <c r="AE104" i="2"/>
  <c r="AC104" i="2"/>
  <c r="AB104" i="2"/>
  <c r="Z104" i="2"/>
  <c r="X104" i="2"/>
  <c r="V104" i="2"/>
  <c r="U104" i="2"/>
  <c r="T104" i="2"/>
  <c r="S104" i="2"/>
  <c r="R104" i="2"/>
  <c r="Q104" i="2"/>
  <c r="L104" i="2"/>
  <c r="CE103" i="2"/>
  <c r="CD103" i="2"/>
  <c r="CC103" i="2"/>
  <c r="CB103" i="2"/>
  <c r="CA103" i="2"/>
  <c r="BZ103" i="2"/>
  <c r="BY103" i="2"/>
  <c r="BX103" i="2"/>
  <c r="BW103" i="2"/>
  <c r="BV103" i="2"/>
  <c r="BU103" i="2"/>
  <c r="BT103" i="2"/>
  <c r="BP103" i="2"/>
  <c r="BN103" i="2"/>
  <c r="BK103" i="2"/>
  <c r="BJ103" i="2"/>
  <c r="BI103" i="2"/>
  <c r="BH103" i="2"/>
  <c r="BG103" i="2"/>
  <c r="BE103" i="2"/>
  <c r="BD103" i="2"/>
  <c r="BC103" i="2"/>
  <c r="BB103" i="2"/>
  <c r="BA103" i="2"/>
  <c r="AZ103" i="2"/>
  <c r="AY103" i="2"/>
  <c r="AX103" i="2"/>
  <c r="AW103" i="2"/>
  <c r="AV103" i="2"/>
  <c r="AU103" i="2"/>
  <c r="AT103" i="2"/>
  <c r="AS103" i="2"/>
  <c r="AR103" i="2"/>
  <c r="AQ103" i="2"/>
  <c r="AP103" i="2"/>
  <c r="AO103" i="2"/>
  <c r="AN103" i="2"/>
  <c r="AM103" i="2"/>
  <c r="AL103" i="2"/>
  <c r="AK103" i="2"/>
  <c r="AJ103" i="2"/>
  <c r="AI103" i="2"/>
  <c r="AH103" i="2"/>
  <c r="AG103" i="2"/>
  <c r="AF103" i="2"/>
  <c r="AE103" i="2"/>
  <c r="AC103" i="2"/>
  <c r="AB103" i="2"/>
  <c r="Z103" i="2"/>
  <c r="X103" i="2"/>
  <c r="V103" i="2"/>
  <c r="U103" i="2"/>
  <c r="T103" i="2"/>
  <c r="S103" i="2"/>
  <c r="R103" i="2"/>
  <c r="Q103" i="2"/>
  <c r="L103" i="2"/>
  <c r="CE102" i="2"/>
  <c r="CD102" i="2"/>
  <c r="CC102" i="2"/>
  <c r="CB102" i="2"/>
  <c r="CA102" i="2"/>
  <c r="BZ102" i="2"/>
  <c r="BY102" i="2"/>
  <c r="BX102" i="2"/>
  <c r="BW102" i="2"/>
  <c r="BV102" i="2"/>
  <c r="BU102" i="2"/>
  <c r="BT102" i="2"/>
  <c r="BP102" i="2"/>
  <c r="BN102" i="2"/>
  <c r="BK102" i="2"/>
  <c r="BJ102" i="2"/>
  <c r="BI102" i="2"/>
  <c r="BH102" i="2"/>
  <c r="BG102" i="2"/>
  <c r="BE102" i="2"/>
  <c r="BD102" i="2"/>
  <c r="BC102" i="2"/>
  <c r="BB102" i="2"/>
  <c r="BA102" i="2"/>
  <c r="AZ102" i="2"/>
  <c r="AY102" i="2"/>
  <c r="AX102" i="2"/>
  <c r="AW102" i="2"/>
  <c r="AV102" i="2"/>
  <c r="AU102" i="2"/>
  <c r="AT102" i="2"/>
  <c r="AS102" i="2"/>
  <c r="AR102" i="2"/>
  <c r="AQ102" i="2"/>
  <c r="AP102" i="2"/>
  <c r="AO102" i="2"/>
  <c r="AN102" i="2"/>
  <c r="AM102" i="2"/>
  <c r="AL102" i="2"/>
  <c r="AK102" i="2"/>
  <c r="AJ102" i="2"/>
  <c r="AI102" i="2"/>
  <c r="AH102" i="2"/>
  <c r="AG102" i="2"/>
  <c r="AF102" i="2"/>
  <c r="AE102" i="2"/>
  <c r="AC102" i="2"/>
  <c r="AB102" i="2"/>
  <c r="Z102" i="2"/>
  <c r="X102" i="2"/>
  <c r="V102" i="2"/>
  <c r="U102" i="2"/>
  <c r="T102" i="2"/>
  <c r="S102" i="2"/>
  <c r="R102" i="2"/>
  <c r="Q102" i="2"/>
  <c r="L102" i="2"/>
  <c r="CE101" i="2"/>
  <c r="CD101" i="2"/>
  <c r="CC101" i="2"/>
  <c r="CB101" i="2"/>
  <c r="CA101" i="2"/>
  <c r="BZ101" i="2"/>
  <c r="BY101" i="2"/>
  <c r="BX101" i="2"/>
  <c r="BW101" i="2"/>
  <c r="BV101" i="2"/>
  <c r="BU101" i="2"/>
  <c r="BT101" i="2"/>
  <c r="BP101" i="2"/>
  <c r="BN101" i="2"/>
  <c r="BK101" i="2"/>
  <c r="BJ101" i="2"/>
  <c r="BI101" i="2"/>
  <c r="BH101" i="2"/>
  <c r="BG101" i="2"/>
  <c r="BE101" i="2"/>
  <c r="BC101" i="2"/>
  <c r="BB101" i="2"/>
  <c r="BA101" i="2"/>
  <c r="AZ101" i="2"/>
  <c r="AY101" i="2"/>
  <c r="AX101" i="2"/>
  <c r="AW101" i="2"/>
  <c r="AV101" i="2"/>
  <c r="AU101" i="2"/>
  <c r="AT101" i="2"/>
  <c r="AS101" i="2"/>
  <c r="AR101" i="2"/>
  <c r="AQ101" i="2"/>
  <c r="AP101" i="2"/>
  <c r="AO101" i="2"/>
  <c r="AN101" i="2"/>
  <c r="AM101" i="2"/>
  <c r="AL101" i="2"/>
  <c r="AK101" i="2"/>
  <c r="AJ101" i="2"/>
  <c r="AI101" i="2"/>
  <c r="AH101" i="2"/>
  <c r="AG101" i="2"/>
  <c r="AF101" i="2"/>
  <c r="AE101" i="2"/>
  <c r="AC101" i="2"/>
  <c r="AB101" i="2"/>
  <c r="Z101" i="2"/>
  <c r="X101" i="2"/>
  <c r="V101" i="2"/>
  <c r="U101" i="2"/>
  <c r="S101" i="2"/>
  <c r="R101" i="2"/>
  <c r="Q101" i="2"/>
  <c r="L101" i="2"/>
  <c r="CE100" i="2"/>
  <c r="CD100" i="2"/>
  <c r="CC100" i="2"/>
  <c r="CB100" i="2"/>
  <c r="CA100" i="2"/>
  <c r="BZ100" i="2"/>
  <c r="BY100" i="2"/>
  <c r="BX100" i="2"/>
  <c r="BW100" i="2"/>
  <c r="BV100" i="2"/>
  <c r="BU100" i="2"/>
  <c r="BT100" i="2"/>
  <c r="BP100" i="2"/>
  <c r="BN100" i="2"/>
  <c r="BK100" i="2"/>
  <c r="BJ100" i="2"/>
  <c r="BI100" i="2"/>
  <c r="BH100" i="2"/>
  <c r="BG100" i="2"/>
  <c r="BE100" i="2"/>
  <c r="BD100" i="2"/>
  <c r="BC100" i="2"/>
  <c r="BB100" i="2"/>
  <c r="BA100" i="2"/>
  <c r="AZ100" i="2"/>
  <c r="AY100" i="2"/>
  <c r="AX100" i="2"/>
  <c r="AW100" i="2"/>
  <c r="AV100" i="2"/>
  <c r="AU100" i="2"/>
  <c r="AT100" i="2"/>
  <c r="AS100" i="2"/>
  <c r="AR100" i="2"/>
  <c r="AQ100" i="2"/>
  <c r="AP100" i="2"/>
  <c r="AO100" i="2"/>
  <c r="AN100" i="2"/>
  <c r="AM100" i="2"/>
  <c r="AL100" i="2"/>
  <c r="AK100" i="2"/>
  <c r="AJ100" i="2"/>
  <c r="AI100" i="2"/>
  <c r="AH100" i="2"/>
  <c r="AG100" i="2"/>
  <c r="AF100" i="2"/>
  <c r="AE100" i="2"/>
  <c r="AC100" i="2"/>
  <c r="AB100" i="2"/>
  <c r="Z100" i="2"/>
  <c r="X100" i="2"/>
  <c r="V100" i="2"/>
  <c r="U100" i="2"/>
  <c r="T100" i="2"/>
  <c r="S100" i="2"/>
  <c r="R100" i="2"/>
  <c r="Q100" i="2"/>
  <c r="L100" i="2"/>
  <c r="CE99" i="2"/>
  <c r="CD99" i="2"/>
  <c r="CC99" i="2"/>
  <c r="CB99" i="2"/>
  <c r="CA99" i="2"/>
  <c r="BZ99" i="2"/>
  <c r="BY99" i="2"/>
  <c r="BX99" i="2"/>
  <c r="BW99" i="2"/>
  <c r="BV99" i="2"/>
  <c r="BU99" i="2"/>
  <c r="BT99" i="2"/>
  <c r="BP99" i="2"/>
  <c r="BN99" i="2"/>
  <c r="BK99" i="2"/>
  <c r="BJ99" i="2"/>
  <c r="BI99" i="2"/>
  <c r="BH99" i="2"/>
  <c r="BG99" i="2"/>
  <c r="BE99" i="2"/>
  <c r="BD99" i="2"/>
  <c r="BC99" i="2"/>
  <c r="BB99" i="2"/>
  <c r="BA99" i="2"/>
  <c r="AZ99" i="2"/>
  <c r="AY99" i="2"/>
  <c r="AX99" i="2"/>
  <c r="AW99" i="2"/>
  <c r="AV99" i="2"/>
  <c r="AU99" i="2"/>
  <c r="AT99" i="2"/>
  <c r="AS99" i="2"/>
  <c r="AR99" i="2"/>
  <c r="AQ99" i="2"/>
  <c r="AP99" i="2"/>
  <c r="AO99" i="2"/>
  <c r="AN99" i="2"/>
  <c r="AM99" i="2"/>
  <c r="AL99" i="2"/>
  <c r="AK99" i="2"/>
  <c r="AJ99" i="2"/>
  <c r="AI99" i="2"/>
  <c r="AH99" i="2"/>
  <c r="AG99" i="2"/>
  <c r="AF99" i="2"/>
  <c r="AE99" i="2"/>
  <c r="AC99" i="2"/>
  <c r="AB99" i="2"/>
  <c r="Z99" i="2"/>
  <c r="X99" i="2"/>
  <c r="V99" i="2"/>
  <c r="U99" i="2"/>
  <c r="T99" i="2"/>
  <c r="S99" i="2"/>
  <c r="R99" i="2"/>
  <c r="Q99" i="2"/>
  <c r="L99" i="2"/>
  <c r="CE98" i="2"/>
  <c r="CD98" i="2"/>
  <c r="CC98" i="2"/>
  <c r="CB98" i="2"/>
  <c r="CA98" i="2"/>
  <c r="BZ98" i="2"/>
  <c r="BY98" i="2"/>
  <c r="BX98" i="2"/>
  <c r="BW98" i="2"/>
  <c r="BV98" i="2"/>
  <c r="BU98" i="2"/>
  <c r="BT98" i="2"/>
  <c r="BP98" i="2"/>
  <c r="BN98" i="2"/>
  <c r="BK98" i="2"/>
  <c r="BJ98" i="2"/>
  <c r="BI98" i="2"/>
  <c r="BH98" i="2"/>
  <c r="BG98" i="2"/>
  <c r="BE98" i="2"/>
  <c r="BD98" i="2"/>
  <c r="BC98" i="2"/>
  <c r="BB98" i="2"/>
  <c r="BA98" i="2"/>
  <c r="AZ98" i="2"/>
  <c r="AY98" i="2"/>
  <c r="AX98" i="2"/>
  <c r="AW98" i="2"/>
  <c r="AV98" i="2"/>
  <c r="AU98" i="2"/>
  <c r="AT98" i="2"/>
  <c r="AS98" i="2"/>
  <c r="AR98" i="2"/>
  <c r="AQ98" i="2"/>
  <c r="AP98" i="2"/>
  <c r="AO98" i="2"/>
  <c r="AN98" i="2"/>
  <c r="AM98" i="2"/>
  <c r="AL98" i="2"/>
  <c r="AK98" i="2"/>
  <c r="AJ98" i="2"/>
  <c r="AI98" i="2"/>
  <c r="AH98" i="2"/>
  <c r="AG98" i="2"/>
  <c r="AF98" i="2"/>
  <c r="AE98" i="2"/>
  <c r="AC98" i="2"/>
  <c r="AB98" i="2"/>
  <c r="Z98" i="2"/>
  <c r="X98" i="2"/>
  <c r="V98" i="2"/>
  <c r="U98" i="2"/>
  <c r="T98" i="2"/>
  <c r="S98" i="2"/>
  <c r="R98" i="2"/>
  <c r="Q98" i="2"/>
  <c r="L98" i="2"/>
  <c r="CE97" i="2"/>
  <c r="CD97" i="2"/>
  <c r="CC97" i="2"/>
  <c r="CB97" i="2"/>
  <c r="CA97" i="2"/>
  <c r="BZ97" i="2"/>
  <c r="BY97" i="2"/>
  <c r="BX97" i="2"/>
  <c r="BW97" i="2"/>
  <c r="BV97" i="2"/>
  <c r="BU97" i="2"/>
  <c r="BT97" i="2"/>
  <c r="BP97" i="2"/>
  <c r="BN97" i="2"/>
  <c r="BK97" i="2"/>
  <c r="BJ97" i="2"/>
  <c r="BI97" i="2"/>
  <c r="BH97" i="2"/>
  <c r="BG97" i="2"/>
  <c r="BE97" i="2"/>
  <c r="BC97" i="2"/>
  <c r="BB97" i="2"/>
  <c r="BA97" i="2"/>
  <c r="AZ97" i="2"/>
  <c r="AY97" i="2"/>
  <c r="AX97" i="2"/>
  <c r="AW97" i="2"/>
  <c r="AV97" i="2"/>
  <c r="AU97" i="2"/>
  <c r="AT97" i="2"/>
  <c r="AS97" i="2"/>
  <c r="AR97" i="2"/>
  <c r="AQ97" i="2"/>
  <c r="AP97" i="2"/>
  <c r="AO97" i="2"/>
  <c r="AN97" i="2"/>
  <c r="AM97" i="2"/>
  <c r="AL97" i="2"/>
  <c r="AK97" i="2"/>
  <c r="AJ97" i="2"/>
  <c r="AI97" i="2"/>
  <c r="AH97" i="2"/>
  <c r="AG97" i="2"/>
  <c r="AF97" i="2"/>
  <c r="AE97" i="2"/>
  <c r="AC97" i="2"/>
  <c r="AB97" i="2"/>
  <c r="Z97" i="2"/>
  <c r="X97" i="2"/>
  <c r="V97" i="2"/>
  <c r="U97" i="2"/>
  <c r="T97" i="2"/>
  <c r="S97" i="2"/>
  <c r="R97" i="2"/>
  <c r="Q97" i="2"/>
  <c r="L97" i="2"/>
  <c r="CE96" i="2"/>
  <c r="CD96" i="2"/>
  <c r="CC96" i="2"/>
  <c r="CB96" i="2"/>
  <c r="CA96" i="2"/>
  <c r="BZ96" i="2"/>
  <c r="BY96" i="2"/>
  <c r="BX96" i="2"/>
  <c r="BW96" i="2"/>
  <c r="BV96" i="2"/>
  <c r="BU96" i="2"/>
  <c r="BT96" i="2"/>
  <c r="BP96" i="2"/>
  <c r="BN96" i="2"/>
  <c r="BK96" i="2"/>
  <c r="BJ96" i="2"/>
  <c r="BI96" i="2"/>
  <c r="BH96" i="2"/>
  <c r="BG96" i="2"/>
  <c r="BE96" i="2"/>
  <c r="BC96" i="2"/>
  <c r="BB96" i="2"/>
  <c r="BA96" i="2"/>
  <c r="AZ96" i="2"/>
  <c r="AY96" i="2"/>
  <c r="AX96" i="2"/>
  <c r="AW96" i="2"/>
  <c r="AV96" i="2"/>
  <c r="AU96" i="2"/>
  <c r="AT96" i="2"/>
  <c r="AS96" i="2"/>
  <c r="AR96" i="2"/>
  <c r="AQ96" i="2"/>
  <c r="AP96" i="2"/>
  <c r="AO96" i="2"/>
  <c r="AN96" i="2"/>
  <c r="AM96" i="2"/>
  <c r="AL96" i="2"/>
  <c r="AK96" i="2"/>
  <c r="AJ96" i="2"/>
  <c r="AI96" i="2"/>
  <c r="AH96" i="2"/>
  <c r="AG96" i="2"/>
  <c r="AF96" i="2"/>
  <c r="AE96" i="2"/>
  <c r="AC96" i="2"/>
  <c r="AB96" i="2"/>
  <c r="Z96" i="2"/>
  <c r="X96" i="2"/>
  <c r="V96" i="2"/>
  <c r="U96" i="2"/>
  <c r="T96" i="2"/>
  <c r="S96" i="2"/>
  <c r="R96" i="2"/>
  <c r="Q96" i="2"/>
  <c r="L96" i="2"/>
  <c r="CE95" i="2"/>
  <c r="CD95" i="2"/>
  <c r="CC95" i="2"/>
  <c r="CB95" i="2"/>
  <c r="CA95" i="2"/>
  <c r="BZ95" i="2"/>
  <c r="BY95" i="2"/>
  <c r="BX95" i="2"/>
  <c r="BW95" i="2"/>
  <c r="BV95" i="2"/>
  <c r="BU95" i="2"/>
  <c r="BT95" i="2"/>
  <c r="BP95" i="2"/>
  <c r="BN95" i="2"/>
  <c r="BK95" i="2"/>
  <c r="BJ95" i="2"/>
  <c r="BI95" i="2"/>
  <c r="BH95" i="2"/>
  <c r="BG95" i="2"/>
  <c r="BE95" i="2"/>
  <c r="BD95" i="2"/>
  <c r="BC95" i="2"/>
  <c r="BB95" i="2"/>
  <c r="BA95" i="2"/>
  <c r="AZ95" i="2"/>
  <c r="AY95" i="2"/>
  <c r="AX95" i="2"/>
  <c r="AW95" i="2"/>
  <c r="AV95" i="2"/>
  <c r="AU95" i="2"/>
  <c r="AT95" i="2"/>
  <c r="AS95" i="2"/>
  <c r="AR95" i="2"/>
  <c r="AQ95" i="2"/>
  <c r="AP95" i="2"/>
  <c r="AO95" i="2"/>
  <c r="AN95" i="2"/>
  <c r="AM95" i="2"/>
  <c r="AL95" i="2"/>
  <c r="AK95" i="2"/>
  <c r="AJ95" i="2"/>
  <c r="AI95" i="2"/>
  <c r="AH95" i="2"/>
  <c r="AG95" i="2"/>
  <c r="AF95" i="2"/>
  <c r="AE95" i="2"/>
  <c r="AC95" i="2"/>
  <c r="AB95" i="2"/>
  <c r="Z95" i="2"/>
  <c r="X95" i="2"/>
  <c r="V95" i="2"/>
  <c r="U95" i="2"/>
  <c r="T95" i="2"/>
  <c r="S95" i="2"/>
  <c r="R95" i="2"/>
  <c r="Q95" i="2"/>
  <c r="L95" i="2"/>
  <c r="CE94" i="2"/>
  <c r="CD94" i="2"/>
  <c r="CC94" i="2"/>
  <c r="CB94" i="2"/>
  <c r="CA94" i="2"/>
  <c r="BZ94" i="2"/>
  <c r="BY94" i="2"/>
  <c r="BX94" i="2"/>
  <c r="BW94" i="2"/>
  <c r="BV94" i="2"/>
  <c r="BU94" i="2"/>
  <c r="BT94" i="2"/>
  <c r="BP94" i="2"/>
  <c r="BN94" i="2"/>
  <c r="BK94" i="2"/>
  <c r="BJ94" i="2"/>
  <c r="BI94" i="2"/>
  <c r="BH94" i="2"/>
  <c r="BG94" i="2"/>
  <c r="BE94" i="2"/>
  <c r="BC94" i="2"/>
  <c r="BB94" i="2"/>
  <c r="BA94" i="2"/>
  <c r="AZ94" i="2"/>
  <c r="AY94" i="2"/>
  <c r="AX94" i="2"/>
  <c r="AW94" i="2"/>
  <c r="AV94" i="2"/>
  <c r="AU94" i="2"/>
  <c r="AT94" i="2"/>
  <c r="AS94" i="2"/>
  <c r="AR94" i="2"/>
  <c r="AQ94" i="2"/>
  <c r="AP94" i="2"/>
  <c r="AO94" i="2"/>
  <c r="AN94" i="2"/>
  <c r="AM94" i="2"/>
  <c r="AL94" i="2"/>
  <c r="AK94" i="2"/>
  <c r="AJ94" i="2"/>
  <c r="AI94" i="2"/>
  <c r="AH94" i="2"/>
  <c r="AG94" i="2"/>
  <c r="AF94" i="2"/>
  <c r="AE94" i="2"/>
  <c r="AC94" i="2"/>
  <c r="AB94" i="2"/>
  <c r="Z94" i="2"/>
  <c r="X94" i="2"/>
  <c r="V94" i="2"/>
  <c r="U94" i="2"/>
  <c r="T94" i="2"/>
  <c r="S94" i="2"/>
  <c r="R94" i="2"/>
  <c r="Q94" i="2"/>
  <c r="L94" i="2"/>
  <c r="CE93" i="2"/>
  <c r="CD93" i="2"/>
  <c r="CC93" i="2"/>
  <c r="CB93" i="2"/>
  <c r="CA93" i="2"/>
  <c r="BZ93" i="2"/>
  <c r="BY93" i="2"/>
  <c r="BX93" i="2"/>
  <c r="BW93" i="2"/>
  <c r="BV93" i="2"/>
  <c r="BU93" i="2"/>
  <c r="BT93" i="2"/>
  <c r="BP93" i="2"/>
  <c r="BN93" i="2"/>
  <c r="BK93" i="2"/>
  <c r="BJ93" i="2"/>
  <c r="BI93" i="2"/>
  <c r="BH93" i="2"/>
  <c r="BG93" i="2"/>
  <c r="BE93" i="2"/>
  <c r="BC93" i="2"/>
  <c r="BB93" i="2"/>
  <c r="BA93" i="2"/>
  <c r="AZ93" i="2"/>
  <c r="AY93" i="2"/>
  <c r="AX93" i="2"/>
  <c r="AW93" i="2"/>
  <c r="AV93" i="2"/>
  <c r="AU93" i="2"/>
  <c r="AT93" i="2"/>
  <c r="AS93" i="2"/>
  <c r="AR93" i="2"/>
  <c r="AQ93" i="2"/>
  <c r="AP93" i="2"/>
  <c r="AO93" i="2"/>
  <c r="AN93" i="2"/>
  <c r="AM93" i="2"/>
  <c r="AL93" i="2"/>
  <c r="AK93" i="2"/>
  <c r="AJ93" i="2"/>
  <c r="AI93" i="2"/>
  <c r="AH93" i="2"/>
  <c r="AG93" i="2"/>
  <c r="AF93" i="2"/>
  <c r="AE93" i="2"/>
  <c r="AC93" i="2"/>
  <c r="AB93" i="2"/>
  <c r="Z93" i="2"/>
  <c r="X93" i="2"/>
  <c r="V93" i="2"/>
  <c r="U93" i="2"/>
  <c r="T93" i="2"/>
  <c r="S93" i="2"/>
  <c r="R93" i="2"/>
  <c r="Q93" i="2"/>
  <c r="L93" i="2"/>
  <c r="CE92" i="2"/>
  <c r="CD92" i="2"/>
  <c r="CC92" i="2"/>
  <c r="CB92" i="2"/>
  <c r="CA92" i="2"/>
  <c r="BZ92" i="2"/>
  <c r="BY92" i="2"/>
  <c r="BX92" i="2"/>
  <c r="BW92" i="2"/>
  <c r="BV92" i="2"/>
  <c r="BU92" i="2"/>
  <c r="BT92" i="2"/>
  <c r="BP92" i="2"/>
  <c r="BN92" i="2"/>
  <c r="BK92" i="2"/>
  <c r="BJ92" i="2"/>
  <c r="BI92" i="2"/>
  <c r="BH92" i="2"/>
  <c r="BG92" i="2"/>
  <c r="BE92" i="2"/>
  <c r="BD92" i="2"/>
  <c r="BC92" i="2"/>
  <c r="BB92" i="2"/>
  <c r="BA92" i="2"/>
  <c r="AZ92" i="2"/>
  <c r="AY92" i="2"/>
  <c r="AX92" i="2"/>
  <c r="AW92" i="2"/>
  <c r="AV92" i="2"/>
  <c r="AU92" i="2"/>
  <c r="AT92" i="2"/>
  <c r="AS92" i="2"/>
  <c r="AR92" i="2"/>
  <c r="AQ92" i="2"/>
  <c r="AP92" i="2"/>
  <c r="AO92" i="2"/>
  <c r="AN92" i="2"/>
  <c r="AM92" i="2"/>
  <c r="AL92" i="2"/>
  <c r="AK92" i="2"/>
  <c r="AJ92" i="2"/>
  <c r="AI92" i="2"/>
  <c r="AH92" i="2"/>
  <c r="AG92" i="2"/>
  <c r="AF92" i="2"/>
  <c r="AE92" i="2"/>
  <c r="AC92" i="2"/>
  <c r="AB92" i="2"/>
  <c r="Z92" i="2"/>
  <c r="X92" i="2"/>
  <c r="V92" i="2"/>
  <c r="U92" i="2"/>
  <c r="T92" i="2"/>
  <c r="S92" i="2"/>
  <c r="R92" i="2"/>
  <c r="Q92" i="2"/>
  <c r="L92" i="2"/>
  <c r="CE91" i="2"/>
  <c r="CD91" i="2"/>
  <c r="CC91" i="2"/>
  <c r="CB91" i="2"/>
  <c r="CA91" i="2"/>
  <c r="BZ91" i="2"/>
  <c r="BY91" i="2"/>
  <c r="BX91" i="2"/>
  <c r="BW91" i="2"/>
  <c r="BV91" i="2"/>
  <c r="BU91" i="2"/>
  <c r="BT91" i="2"/>
  <c r="BP91" i="2"/>
  <c r="BN91" i="2"/>
  <c r="BK91" i="2"/>
  <c r="BJ91" i="2"/>
  <c r="BI91" i="2"/>
  <c r="BH91" i="2"/>
  <c r="BG91" i="2"/>
  <c r="BE91" i="2"/>
  <c r="BD91" i="2"/>
  <c r="BC91" i="2"/>
  <c r="BB91" i="2"/>
  <c r="BA91" i="2"/>
  <c r="AZ91" i="2"/>
  <c r="AY91" i="2"/>
  <c r="AX91" i="2"/>
  <c r="AW91" i="2"/>
  <c r="AV91" i="2"/>
  <c r="AU91" i="2"/>
  <c r="AT91" i="2"/>
  <c r="AS91" i="2"/>
  <c r="AR91" i="2"/>
  <c r="AQ91" i="2"/>
  <c r="AP91" i="2"/>
  <c r="AO91" i="2"/>
  <c r="AN91" i="2"/>
  <c r="AM91" i="2"/>
  <c r="AL91" i="2"/>
  <c r="AK91" i="2"/>
  <c r="AJ91" i="2"/>
  <c r="AI91" i="2"/>
  <c r="AH91" i="2"/>
  <c r="AG91" i="2"/>
  <c r="AF91" i="2"/>
  <c r="AE91" i="2"/>
  <c r="AC91" i="2"/>
  <c r="AB91" i="2"/>
  <c r="Z91" i="2"/>
  <c r="X91" i="2"/>
  <c r="V91" i="2"/>
  <c r="U91" i="2"/>
  <c r="T91" i="2"/>
  <c r="S91" i="2"/>
  <c r="R91" i="2"/>
  <c r="Q91" i="2"/>
  <c r="L91" i="2"/>
  <c r="CE90" i="2"/>
  <c r="CD90" i="2"/>
  <c r="CC90" i="2"/>
  <c r="CB90" i="2"/>
  <c r="CA90" i="2"/>
  <c r="BZ90" i="2"/>
  <c r="BY90" i="2"/>
  <c r="BX90" i="2"/>
  <c r="BW90" i="2"/>
  <c r="BV90" i="2"/>
  <c r="BU90" i="2"/>
  <c r="BT90" i="2"/>
  <c r="BP90" i="2"/>
  <c r="BN90" i="2"/>
  <c r="BK90" i="2"/>
  <c r="BJ90" i="2"/>
  <c r="BI90" i="2"/>
  <c r="BH90" i="2"/>
  <c r="BG90" i="2"/>
  <c r="BE90" i="2"/>
  <c r="BD90" i="2"/>
  <c r="BC90" i="2"/>
  <c r="BB90" i="2"/>
  <c r="BA90" i="2"/>
  <c r="AZ90" i="2"/>
  <c r="AY90" i="2"/>
  <c r="AX90" i="2"/>
  <c r="AW90" i="2"/>
  <c r="AV90" i="2"/>
  <c r="AU90" i="2"/>
  <c r="AT90" i="2"/>
  <c r="AS90" i="2"/>
  <c r="AR90" i="2"/>
  <c r="AQ90" i="2"/>
  <c r="AP90" i="2"/>
  <c r="AO90" i="2"/>
  <c r="AN90" i="2"/>
  <c r="AM90" i="2"/>
  <c r="AL90" i="2"/>
  <c r="AK90" i="2"/>
  <c r="AJ90" i="2"/>
  <c r="AI90" i="2"/>
  <c r="AH90" i="2"/>
  <c r="AG90" i="2"/>
  <c r="AF90" i="2"/>
  <c r="AE90" i="2"/>
  <c r="AC90" i="2"/>
  <c r="AB90" i="2"/>
  <c r="Z90" i="2"/>
  <c r="X90" i="2"/>
  <c r="V90" i="2"/>
  <c r="U90" i="2"/>
  <c r="T90" i="2"/>
  <c r="S90" i="2"/>
  <c r="R90" i="2"/>
  <c r="Q90" i="2"/>
  <c r="L90" i="2"/>
  <c r="CE89" i="2"/>
  <c r="CD89" i="2"/>
  <c r="CC89" i="2"/>
  <c r="CB89" i="2"/>
  <c r="CA89" i="2"/>
  <c r="BZ89" i="2"/>
  <c r="BY89" i="2"/>
  <c r="BX89" i="2"/>
  <c r="BW89" i="2"/>
  <c r="BV89" i="2"/>
  <c r="BU89" i="2"/>
  <c r="BT89" i="2"/>
  <c r="BP89" i="2"/>
  <c r="BN89" i="2"/>
  <c r="BK89" i="2"/>
  <c r="BJ89" i="2"/>
  <c r="BI89" i="2"/>
  <c r="BH89" i="2"/>
  <c r="BG89" i="2"/>
  <c r="BE89" i="2"/>
  <c r="BC89" i="2"/>
  <c r="BB89" i="2"/>
  <c r="BA89" i="2"/>
  <c r="AZ89" i="2"/>
  <c r="AY89" i="2"/>
  <c r="AX89" i="2"/>
  <c r="AW89" i="2"/>
  <c r="AV89" i="2"/>
  <c r="AU89" i="2"/>
  <c r="AT89" i="2"/>
  <c r="AS89" i="2"/>
  <c r="AR89" i="2"/>
  <c r="AQ89" i="2"/>
  <c r="AP89" i="2"/>
  <c r="AO89" i="2"/>
  <c r="AN89" i="2"/>
  <c r="AM89" i="2"/>
  <c r="AL89" i="2"/>
  <c r="AK89" i="2"/>
  <c r="AJ89" i="2"/>
  <c r="AI89" i="2"/>
  <c r="AH89" i="2"/>
  <c r="AG89" i="2"/>
  <c r="AF89" i="2"/>
  <c r="AE89" i="2"/>
  <c r="AC89" i="2"/>
  <c r="AB89" i="2"/>
  <c r="Z89" i="2"/>
  <c r="X89" i="2"/>
  <c r="V89" i="2"/>
  <c r="U89" i="2"/>
  <c r="T89" i="2"/>
  <c r="S89" i="2"/>
  <c r="R89" i="2"/>
  <c r="Q89" i="2"/>
  <c r="L89" i="2"/>
  <c r="CE88" i="2"/>
  <c r="CD88" i="2"/>
  <c r="CC88" i="2"/>
  <c r="CB88" i="2"/>
  <c r="CA88" i="2"/>
  <c r="BZ88" i="2"/>
  <c r="BY88" i="2"/>
  <c r="BX88" i="2"/>
  <c r="BW88" i="2"/>
  <c r="BV88" i="2"/>
  <c r="BU88" i="2"/>
  <c r="BT88" i="2"/>
  <c r="BP88" i="2"/>
  <c r="BN88" i="2"/>
  <c r="BK88" i="2"/>
  <c r="BJ88" i="2"/>
  <c r="BI88" i="2"/>
  <c r="BH88" i="2"/>
  <c r="BG88" i="2"/>
  <c r="BE88" i="2"/>
  <c r="BD88" i="2"/>
  <c r="BC88" i="2"/>
  <c r="BB88" i="2"/>
  <c r="BA88" i="2"/>
  <c r="AZ88" i="2"/>
  <c r="AY88" i="2"/>
  <c r="AX88" i="2"/>
  <c r="AW88" i="2"/>
  <c r="AV88" i="2"/>
  <c r="AU88" i="2"/>
  <c r="AT88" i="2"/>
  <c r="AS88" i="2"/>
  <c r="AR88" i="2"/>
  <c r="AQ88" i="2"/>
  <c r="AP88" i="2"/>
  <c r="AO88" i="2"/>
  <c r="AN88" i="2"/>
  <c r="AM88" i="2"/>
  <c r="AL88" i="2"/>
  <c r="AK88" i="2"/>
  <c r="AJ88" i="2"/>
  <c r="AI88" i="2"/>
  <c r="AH88" i="2"/>
  <c r="AG88" i="2"/>
  <c r="AF88" i="2"/>
  <c r="AE88" i="2"/>
  <c r="AC88" i="2"/>
  <c r="AB88" i="2"/>
  <c r="Z88" i="2"/>
  <c r="X88" i="2"/>
  <c r="V88" i="2"/>
  <c r="U88" i="2"/>
  <c r="T88" i="2"/>
  <c r="S88" i="2"/>
  <c r="R88" i="2"/>
  <c r="Q88" i="2"/>
  <c r="L88" i="2"/>
  <c r="CE87" i="2"/>
  <c r="CD87" i="2"/>
  <c r="CC87" i="2"/>
  <c r="CB87" i="2"/>
  <c r="CA87" i="2"/>
  <c r="BZ87" i="2"/>
  <c r="BY87" i="2"/>
  <c r="BX87" i="2"/>
  <c r="BW87" i="2"/>
  <c r="BV87" i="2"/>
  <c r="BU87" i="2"/>
  <c r="BT87" i="2"/>
  <c r="BP87" i="2"/>
  <c r="BN87" i="2"/>
  <c r="BK87" i="2"/>
  <c r="BJ87" i="2"/>
  <c r="BI87" i="2"/>
  <c r="BH87" i="2"/>
  <c r="BG87" i="2"/>
  <c r="BE87" i="2"/>
  <c r="BD87" i="2"/>
  <c r="BC87" i="2"/>
  <c r="BB87" i="2"/>
  <c r="BA87" i="2"/>
  <c r="AZ87" i="2"/>
  <c r="AY87" i="2"/>
  <c r="AX87" i="2"/>
  <c r="AW87" i="2"/>
  <c r="AV87" i="2"/>
  <c r="AU87" i="2"/>
  <c r="AT87" i="2"/>
  <c r="AS87" i="2"/>
  <c r="AR87" i="2"/>
  <c r="AQ87" i="2"/>
  <c r="AP87" i="2"/>
  <c r="AO87" i="2"/>
  <c r="AN87" i="2"/>
  <c r="AM87" i="2"/>
  <c r="AL87" i="2"/>
  <c r="AK87" i="2"/>
  <c r="AJ87" i="2"/>
  <c r="AI87" i="2"/>
  <c r="AH87" i="2"/>
  <c r="AG87" i="2"/>
  <c r="AF87" i="2"/>
  <c r="AE87" i="2"/>
  <c r="AC87" i="2"/>
  <c r="AB87" i="2"/>
  <c r="Z87" i="2"/>
  <c r="X87" i="2"/>
  <c r="V87" i="2"/>
  <c r="U87" i="2"/>
  <c r="T87" i="2"/>
  <c r="S87" i="2"/>
  <c r="R87" i="2"/>
  <c r="Q87" i="2"/>
  <c r="L87" i="2"/>
  <c r="CE86" i="2"/>
  <c r="CD86" i="2"/>
  <c r="CC86" i="2"/>
  <c r="CB86" i="2"/>
  <c r="CA86" i="2"/>
  <c r="BZ86" i="2"/>
  <c r="BY86" i="2"/>
  <c r="BX86" i="2"/>
  <c r="BW86" i="2"/>
  <c r="BV86" i="2"/>
  <c r="BU86" i="2"/>
  <c r="BT86" i="2"/>
  <c r="BP86" i="2"/>
  <c r="BN86" i="2"/>
  <c r="BK86" i="2"/>
  <c r="BJ86" i="2"/>
  <c r="BI86" i="2"/>
  <c r="BH86" i="2"/>
  <c r="BG86" i="2"/>
  <c r="BE86" i="2"/>
  <c r="BD86" i="2"/>
  <c r="BC86" i="2"/>
  <c r="BB86" i="2"/>
  <c r="BA86" i="2"/>
  <c r="AZ86" i="2"/>
  <c r="AY86" i="2"/>
  <c r="AX86" i="2"/>
  <c r="AW86" i="2"/>
  <c r="AV86" i="2"/>
  <c r="AU86" i="2"/>
  <c r="AT86" i="2"/>
  <c r="AS86" i="2"/>
  <c r="AR86" i="2"/>
  <c r="AQ86" i="2"/>
  <c r="AP86" i="2"/>
  <c r="AO86" i="2"/>
  <c r="AN86" i="2"/>
  <c r="AM86" i="2"/>
  <c r="AL86" i="2"/>
  <c r="AK86" i="2"/>
  <c r="AJ86" i="2"/>
  <c r="AI86" i="2"/>
  <c r="AH86" i="2"/>
  <c r="AG86" i="2"/>
  <c r="AF86" i="2"/>
  <c r="AE86" i="2"/>
  <c r="AC86" i="2"/>
  <c r="AB86" i="2"/>
  <c r="Z86" i="2"/>
  <c r="X86" i="2"/>
  <c r="V86" i="2"/>
  <c r="U86" i="2"/>
  <c r="T86" i="2"/>
  <c r="S86" i="2"/>
  <c r="R86" i="2"/>
  <c r="Q86" i="2"/>
  <c r="L86" i="2"/>
  <c r="CE85" i="2"/>
  <c r="CD85" i="2"/>
  <c r="CC85" i="2"/>
  <c r="CB85" i="2"/>
  <c r="CA85" i="2"/>
  <c r="BZ85" i="2"/>
  <c r="BY85" i="2"/>
  <c r="BX85" i="2"/>
  <c r="BW85" i="2"/>
  <c r="BV85" i="2"/>
  <c r="BU85" i="2"/>
  <c r="BT85" i="2"/>
  <c r="BP85" i="2"/>
  <c r="BN85" i="2"/>
  <c r="BK85" i="2"/>
  <c r="BJ85" i="2"/>
  <c r="BI85" i="2"/>
  <c r="BH85" i="2"/>
  <c r="BG85" i="2"/>
  <c r="BE85" i="2"/>
  <c r="BD85" i="2"/>
  <c r="BC85" i="2"/>
  <c r="BB85" i="2"/>
  <c r="BA85" i="2"/>
  <c r="AZ85" i="2"/>
  <c r="AY85" i="2"/>
  <c r="AX85" i="2"/>
  <c r="AW85" i="2"/>
  <c r="AV85" i="2"/>
  <c r="AU85" i="2"/>
  <c r="AT85" i="2"/>
  <c r="AS85" i="2"/>
  <c r="AR85" i="2"/>
  <c r="AQ85" i="2"/>
  <c r="AP85" i="2"/>
  <c r="AO85" i="2"/>
  <c r="AN85" i="2"/>
  <c r="AM85" i="2"/>
  <c r="AL85" i="2"/>
  <c r="AK85" i="2"/>
  <c r="AJ85" i="2"/>
  <c r="AI85" i="2"/>
  <c r="AH85" i="2"/>
  <c r="AG85" i="2"/>
  <c r="AF85" i="2"/>
  <c r="AE85" i="2"/>
  <c r="AC85" i="2"/>
  <c r="AB85" i="2"/>
  <c r="Z85" i="2"/>
  <c r="X85" i="2"/>
  <c r="V85" i="2"/>
  <c r="U85" i="2"/>
  <c r="T85" i="2"/>
  <c r="S85" i="2"/>
  <c r="R85" i="2"/>
  <c r="Q85" i="2"/>
  <c r="L85" i="2"/>
  <c r="CE84" i="2"/>
  <c r="CD84" i="2"/>
  <c r="CC84" i="2"/>
  <c r="CB84" i="2"/>
  <c r="CA84" i="2"/>
  <c r="BZ84" i="2"/>
  <c r="BY84" i="2"/>
  <c r="BX84" i="2"/>
  <c r="BW84" i="2"/>
  <c r="BV84" i="2"/>
  <c r="BU84" i="2"/>
  <c r="BT84" i="2"/>
  <c r="BP84" i="2"/>
  <c r="BN84" i="2"/>
  <c r="BK84" i="2"/>
  <c r="BJ84" i="2"/>
  <c r="BI84" i="2"/>
  <c r="BH84" i="2"/>
  <c r="BG84" i="2"/>
  <c r="BE84" i="2"/>
  <c r="BD84" i="2"/>
  <c r="BC84" i="2"/>
  <c r="BB84" i="2"/>
  <c r="BA84" i="2"/>
  <c r="AZ84" i="2"/>
  <c r="AY84" i="2"/>
  <c r="AX84" i="2"/>
  <c r="AW84" i="2"/>
  <c r="AV84" i="2"/>
  <c r="AU84" i="2"/>
  <c r="AT84" i="2"/>
  <c r="AS84" i="2"/>
  <c r="AR84" i="2"/>
  <c r="AQ84" i="2"/>
  <c r="AP84" i="2"/>
  <c r="AO84" i="2"/>
  <c r="AN84" i="2"/>
  <c r="AM84" i="2"/>
  <c r="AL84" i="2"/>
  <c r="AK84" i="2"/>
  <c r="AJ84" i="2"/>
  <c r="AI84" i="2"/>
  <c r="AH84" i="2"/>
  <c r="AG84" i="2"/>
  <c r="AF84" i="2"/>
  <c r="AE84" i="2"/>
  <c r="AC84" i="2"/>
  <c r="AB84" i="2"/>
  <c r="Z84" i="2"/>
  <c r="X84" i="2"/>
  <c r="V84" i="2"/>
  <c r="U84" i="2"/>
  <c r="T84" i="2"/>
  <c r="S84" i="2"/>
  <c r="R84" i="2"/>
  <c r="Q84" i="2"/>
  <c r="L84" i="2"/>
  <c r="CE83" i="2"/>
  <c r="CD83" i="2"/>
  <c r="CC83" i="2"/>
  <c r="CB83" i="2"/>
  <c r="CA83" i="2"/>
  <c r="BZ83" i="2"/>
  <c r="BY83" i="2"/>
  <c r="BX83" i="2"/>
  <c r="BW83" i="2"/>
  <c r="BV83" i="2"/>
  <c r="BU83" i="2"/>
  <c r="BT83" i="2"/>
  <c r="BP83" i="2"/>
  <c r="BN83" i="2"/>
  <c r="BK83" i="2"/>
  <c r="BJ83" i="2"/>
  <c r="BI83" i="2"/>
  <c r="BH83" i="2"/>
  <c r="BG83" i="2"/>
  <c r="BE83" i="2"/>
  <c r="BD83" i="2"/>
  <c r="BC83" i="2"/>
  <c r="BB83" i="2"/>
  <c r="BA83" i="2"/>
  <c r="AZ83" i="2"/>
  <c r="AY83" i="2"/>
  <c r="AX83" i="2"/>
  <c r="AW83" i="2"/>
  <c r="AV83" i="2"/>
  <c r="AU83" i="2"/>
  <c r="AT83" i="2"/>
  <c r="AS83" i="2"/>
  <c r="AR83" i="2"/>
  <c r="AQ83" i="2"/>
  <c r="AP83" i="2"/>
  <c r="AO83" i="2"/>
  <c r="AN83" i="2"/>
  <c r="AM83" i="2"/>
  <c r="AL83" i="2"/>
  <c r="AK83" i="2"/>
  <c r="AJ83" i="2"/>
  <c r="AI83" i="2"/>
  <c r="AH83" i="2"/>
  <c r="AG83" i="2"/>
  <c r="AF83" i="2"/>
  <c r="AE83" i="2"/>
  <c r="AC83" i="2"/>
  <c r="AB83" i="2"/>
  <c r="Z83" i="2"/>
  <c r="X83" i="2"/>
  <c r="V83" i="2"/>
  <c r="U83" i="2"/>
  <c r="T83" i="2"/>
  <c r="S83" i="2"/>
  <c r="R83" i="2"/>
  <c r="Q83" i="2"/>
  <c r="L83" i="2"/>
  <c r="CE82" i="2"/>
  <c r="CD82" i="2"/>
  <c r="CC82" i="2"/>
  <c r="CB82" i="2"/>
  <c r="CA82" i="2"/>
  <c r="BZ82" i="2"/>
  <c r="BY82" i="2"/>
  <c r="BX82" i="2"/>
  <c r="BW82" i="2"/>
  <c r="BV82" i="2"/>
  <c r="BU82" i="2"/>
  <c r="BT82" i="2"/>
  <c r="BP82" i="2"/>
  <c r="BN82" i="2"/>
  <c r="BK82" i="2"/>
  <c r="BJ82" i="2"/>
  <c r="BI82" i="2"/>
  <c r="BH82" i="2"/>
  <c r="BG82" i="2"/>
  <c r="BE82" i="2"/>
  <c r="BD82" i="2"/>
  <c r="BC82" i="2"/>
  <c r="BB82" i="2"/>
  <c r="BA82" i="2"/>
  <c r="AZ82" i="2"/>
  <c r="AY82" i="2"/>
  <c r="AX82" i="2"/>
  <c r="AW82" i="2"/>
  <c r="AV82" i="2"/>
  <c r="AU82" i="2"/>
  <c r="AT82" i="2"/>
  <c r="AS82" i="2"/>
  <c r="AR82" i="2"/>
  <c r="AQ82" i="2"/>
  <c r="AP82" i="2"/>
  <c r="AO82" i="2"/>
  <c r="AN82" i="2"/>
  <c r="AM82" i="2"/>
  <c r="AL82" i="2"/>
  <c r="AK82" i="2"/>
  <c r="AJ82" i="2"/>
  <c r="AI82" i="2"/>
  <c r="AH82" i="2"/>
  <c r="AG82" i="2"/>
  <c r="AF82" i="2"/>
  <c r="AE82" i="2"/>
  <c r="AC82" i="2"/>
  <c r="AB82" i="2"/>
  <c r="Z82" i="2"/>
  <c r="X82" i="2"/>
  <c r="V82" i="2"/>
  <c r="U82" i="2"/>
  <c r="T82" i="2"/>
  <c r="S82" i="2"/>
  <c r="R82" i="2"/>
  <c r="Q82" i="2"/>
  <c r="L82" i="2"/>
  <c r="CE81" i="2"/>
  <c r="CD81" i="2"/>
  <c r="CC81" i="2"/>
  <c r="CB81" i="2"/>
  <c r="CA81" i="2"/>
  <c r="BZ81" i="2"/>
  <c r="BY81" i="2"/>
  <c r="BX81" i="2"/>
  <c r="BW81" i="2"/>
  <c r="BV81" i="2"/>
  <c r="BU81" i="2"/>
  <c r="BT81" i="2"/>
  <c r="BP81" i="2"/>
  <c r="BN81" i="2"/>
  <c r="BK81" i="2"/>
  <c r="BJ81" i="2"/>
  <c r="BI81" i="2"/>
  <c r="BH81" i="2"/>
  <c r="BG81" i="2"/>
  <c r="BE81" i="2"/>
  <c r="BD81" i="2"/>
  <c r="BC81" i="2"/>
  <c r="BB81" i="2"/>
  <c r="BA81" i="2"/>
  <c r="AZ81" i="2"/>
  <c r="AY81" i="2"/>
  <c r="AX81" i="2"/>
  <c r="AW81" i="2"/>
  <c r="AV81" i="2"/>
  <c r="AU81" i="2"/>
  <c r="AT81" i="2"/>
  <c r="AS81" i="2"/>
  <c r="AR81" i="2"/>
  <c r="AQ81" i="2"/>
  <c r="AP81" i="2"/>
  <c r="AO81" i="2"/>
  <c r="AN81" i="2"/>
  <c r="AM81" i="2"/>
  <c r="AL81" i="2"/>
  <c r="AK81" i="2"/>
  <c r="AJ81" i="2"/>
  <c r="AI81" i="2"/>
  <c r="AH81" i="2"/>
  <c r="AG81" i="2"/>
  <c r="AF81" i="2"/>
  <c r="AE81" i="2"/>
  <c r="AC81" i="2"/>
  <c r="AB81" i="2"/>
  <c r="Z81" i="2"/>
  <c r="X81" i="2"/>
  <c r="V81" i="2"/>
  <c r="U81" i="2"/>
  <c r="T81" i="2"/>
  <c r="S81" i="2"/>
  <c r="R81" i="2"/>
  <c r="Q81" i="2"/>
  <c r="L81" i="2"/>
  <c r="CE80" i="2"/>
  <c r="CD80" i="2"/>
  <c r="CC80" i="2"/>
  <c r="CB80" i="2"/>
  <c r="CA80" i="2"/>
  <c r="BZ80" i="2"/>
  <c r="BY80" i="2"/>
  <c r="BX80" i="2"/>
  <c r="BW80" i="2"/>
  <c r="BV80" i="2"/>
  <c r="BU80" i="2"/>
  <c r="BT80" i="2"/>
  <c r="BP80" i="2"/>
  <c r="BN80" i="2"/>
  <c r="BK80" i="2"/>
  <c r="BJ80" i="2"/>
  <c r="BI80" i="2"/>
  <c r="BH80" i="2"/>
  <c r="BG80" i="2"/>
  <c r="BE80" i="2"/>
  <c r="BD80" i="2"/>
  <c r="BC80" i="2"/>
  <c r="BB80" i="2"/>
  <c r="BA80" i="2"/>
  <c r="AZ80" i="2"/>
  <c r="AY80" i="2"/>
  <c r="AX80" i="2"/>
  <c r="AW80" i="2"/>
  <c r="AV80" i="2"/>
  <c r="AU80" i="2"/>
  <c r="AT80" i="2"/>
  <c r="AS80" i="2"/>
  <c r="AR80" i="2"/>
  <c r="AQ80" i="2"/>
  <c r="AP80" i="2"/>
  <c r="AO80" i="2"/>
  <c r="AN80" i="2"/>
  <c r="AM80" i="2"/>
  <c r="AL80" i="2"/>
  <c r="AK80" i="2"/>
  <c r="AJ80" i="2"/>
  <c r="AI80" i="2"/>
  <c r="AH80" i="2"/>
  <c r="AG80" i="2"/>
  <c r="AF80" i="2"/>
  <c r="AE80" i="2"/>
  <c r="AC80" i="2"/>
  <c r="AB80" i="2"/>
  <c r="Z80" i="2"/>
  <c r="X80" i="2"/>
  <c r="V80" i="2"/>
  <c r="U80" i="2"/>
  <c r="T80" i="2"/>
  <c r="S80" i="2"/>
  <c r="R80" i="2"/>
  <c r="Q80" i="2"/>
  <c r="L80" i="2"/>
  <c r="CE79" i="2"/>
  <c r="CD79" i="2"/>
  <c r="CC79" i="2"/>
  <c r="CB79" i="2"/>
  <c r="CA79" i="2"/>
  <c r="BZ79" i="2"/>
  <c r="BY79" i="2"/>
  <c r="BX79" i="2"/>
  <c r="BW79" i="2"/>
  <c r="BV79" i="2"/>
  <c r="BU79" i="2"/>
  <c r="BT79" i="2"/>
  <c r="BP79" i="2"/>
  <c r="BN79" i="2"/>
  <c r="BK79" i="2"/>
  <c r="BJ79" i="2"/>
  <c r="BI79" i="2"/>
  <c r="BH79" i="2"/>
  <c r="BG79" i="2"/>
  <c r="BE79" i="2"/>
  <c r="BD79" i="2"/>
  <c r="BC79" i="2"/>
  <c r="BB79" i="2"/>
  <c r="BA79" i="2"/>
  <c r="AZ79" i="2"/>
  <c r="AY79" i="2"/>
  <c r="AX79" i="2"/>
  <c r="AW79" i="2"/>
  <c r="AV79" i="2"/>
  <c r="AU79" i="2"/>
  <c r="AT79" i="2"/>
  <c r="AS79" i="2"/>
  <c r="AR79" i="2"/>
  <c r="AQ79" i="2"/>
  <c r="AP79" i="2"/>
  <c r="AO79" i="2"/>
  <c r="AN79" i="2"/>
  <c r="AM79" i="2"/>
  <c r="AL79" i="2"/>
  <c r="AK79" i="2"/>
  <c r="AJ79" i="2"/>
  <c r="AI79" i="2"/>
  <c r="AH79" i="2"/>
  <c r="AG79" i="2"/>
  <c r="AF79" i="2"/>
  <c r="AE79" i="2"/>
  <c r="AC79" i="2"/>
  <c r="AB79" i="2"/>
  <c r="Z79" i="2"/>
  <c r="X79" i="2"/>
  <c r="V79" i="2"/>
  <c r="U79" i="2"/>
  <c r="T79" i="2"/>
  <c r="S79" i="2"/>
  <c r="R79" i="2"/>
  <c r="Q79" i="2"/>
  <c r="L79" i="2"/>
  <c r="CE78" i="2"/>
  <c r="CD78" i="2"/>
  <c r="CC78" i="2"/>
  <c r="CB78" i="2"/>
  <c r="CA78" i="2"/>
  <c r="BZ78" i="2"/>
  <c r="BY78" i="2"/>
  <c r="BX78" i="2"/>
  <c r="BW78" i="2"/>
  <c r="BV78" i="2"/>
  <c r="BU78" i="2"/>
  <c r="BT78" i="2"/>
  <c r="BP78" i="2"/>
  <c r="BN78" i="2"/>
  <c r="BK78" i="2"/>
  <c r="BJ78" i="2"/>
  <c r="BI78" i="2"/>
  <c r="BH78" i="2"/>
  <c r="BG78" i="2"/>
  <c r="BE78" i="2"/>
  <c r="BD78" i="2"/>
  <c r="BC78" i="2"/>
  <c r="BB78" i="2"/>
  <c r="BA78" i="2"/>
  <c r="AZ78" i="2"/>
  <c r="AY78" i="2"/>
  <c r="AX78" i="2"/>
  <c r="AW78" i="2"/>
  <c r="AV78" i="2"/>
  <c r="AU78" i="2"/>
  <c r="AT78" i="2"/>
  <c r="AS78" i="2"/>
  <c r="AR78" i="2"/>
  <c r="AQ78" i="2"/>
  <c r="AP78" i="2"/>
  <c r="AO78" i="2"/>
  <c r="AN78" i="2"/>
  <c r="AM78" i="2"/>
  <c r="AL78" i="2"/>
  <c r="AK78" i="2"/>
  <c r="AJ78" i="2"/>
  <c r="AI78" i="2"/>
  <c r="AH78" i="2"/>
  <c r="AG78" i="2"/>
  <c r="AF78" i="2"/>
  <c r="AE78" i="2"/>
  <c r="AC78" i="2"/>
  <c r="AB78" i="2"/>
  <c r="Z78" i="2"/>
  <c r="X78" i="2"/>
  <c r="V78" i="2"/>
  <c r="U78" i="2"/>
  <c r="T78" i="2"/>
  <c r="S78" i="2"/>
  <c r="R78" i="2"/>
  <c r="Q78" i="2"/>
  <c r="L78" i="2"/>
  <c r="CE77" i="2"/>
  <c r="CD77" i="2"/>
  <c r="CC77" i="2"/>
  <c r="CB77" i="2"/>
  <c r="CA77" i="2"/>
  <c r="BZ77" i="2"/>
  <c r="BY77" i="2"/>
  <c r="BX77" i="2"/>
  <c r="BW77" i="2"/>
  <c r="BV77" i="2"/>
  <c r="BU77" i="2"/>
  <c r="BT77" i="2"/>
  <c r="BP77" i="2"/>
  <c r="BN77" i="2"/>
  <c r="BK77" i="2"/>
  <c r="BJ77" i="2"/>
  <c r="BI77" i="2"/>
  <c r="BH77" i="2"/>
  <c r="BG77" i="2"/>
  <c r="BE77" i="2"/>
  <c r="BD77" i="2"/>
  <c r="BC77" i="2"/>
  <c r="BB77" i="2"/>
  <c r="BA77" i="2"/>
  <c r="AZ77" i="2"/>
  <c r="AY77" i="2"/>
  <c r="AX77" i="2"/>
  <c r="AW77" i="2"/>
  <c r="AV77" i="2"/>
  <c r="AU77" i="2"/>
  <c r="AT77" i="2"/>
  <c r="AS77" i="2"/>
  <c r="AR77" i="2"/>
  <c r="AQ77" i="2"/>
  <c r="AP77" i="2"/>
  <c r="AO77" i="2"/>
  <c r="AN77" i="2"/>
  <c r="AM77" i="2"/>
  <c r="AL77" i="2"/>
  <c r="AK77" i="2"/>
  <c r="AJ77" i="2"/>
  <c r="AI77" i="2"/>
  <c r="AH77" i="2"/>
  <c r="AG77" i="2"/>
  <c r="AF77" i="2"/>
  <c r="AE77" i="2"/>
  <c r="AC77" i="2"/>
  <c r="AB77" i="2"/>
  <c r="Z77" i="2"/>
  <c r="X77" i="2"/>
  <c r="V77" i="2"/>
  <c r="U77" i="2"/>
  <c r="T77" i="2"/>
  <c r="S77" i="2"/>
  <c r="R77" i="2"/>
  <c r="Q77" i="2"/>
  <c r="L77" i="2"/>
  <c r="CE76" i="2"/>
  <c r="CD76" i="2"/>
  <c r="CC76" i="2"/>
  <c r="CB76" i="2"/>
  <c r="CA76" i="2"/>
  <c r="BZ76" i="2"/>
  <c r="BY76" i="2"/>
  <c r="BX76" i="2"/>
  <c r="BW76" i="2"/>
  <c r="BV76" i="2"/>
  <c r="BU76" i="2"/>
  <c r="BT76" i="2"/>
  <c r="BP76" i="2"/>
  <c r="BN76" i="2"/>
  <c r="BK76" i="2"/>
  <c r="BJ76" i="2"/>
  <c r="BI76" i="2"/>
  <c r="BH76" i="2"/>
  <c r="BG76" i="2"/>
  <c r="BE76" i="2"/>
  <c r="BD76" i="2"/>
  <c r="BC76" i="2"/>
  <c r="BB76" i="2"/>
  <c r="BA76" i="2"/>
  <c r="AZ76" i="2"/>
  <c r="AY76" i="2"/>
  <c r="AX76" i="2"/>
  <c r="AW76" i="2"/>
  <c r="AV76" i="2"/>
  <c r="AU76" i="2"/>
  <c r="AT76" i="2"/>
  <c r="AS76" i="2"/>
  <c r="AR76" i="2"/>
  <c r="AQ76" i="2"/>
  <c r="AP76" i="2"/>
  <c r="AO76" i="2"/>
  <c r="AN76" i="2"/>
  <c r="AM76" i="2"/>
  <c r="AL76" i="2"/>
  <c r="AK76" i="2"/>
  <c r="AJ76" i="2"/>
  <c r="AI76" i="2"/>
  <c r="AH76" i="2"/>
  <c r="AG76" i="2"/>
  <c r="AF76" i="2"/>
  <c r="AE76" i="2"/>
  <c r="AC76" i="2"/>
  <c r="AB76" i="2"/>
  <c r="Z76" i="2"/>
  <c r="X76" i="2"/>
  <c r="V76" i="2"/>
  <c r="U76" i="2"/>
  <c r="T76" i="2"/>
  <c r="S76" i="2"/>
  <c r="R76" i="2"/>
  <c r="Q76" i="2"/>
  <c r="L76" i="2"/>
  <c r="CE75" i="2"/>
  <c r="CD75" i="2"/>
  <c r="CC75" i="2"/>
  <c r="CB75" i="2"/>
  <c r="CA75" i="2"/>
  <c r="BZ75" i="2"/>
  <c r="BY75" i="2"/>
  <c r="BX75" i="2"/>
  <c r="BW75" i="2"/>
  <c r="BV75" i="2"/>
  <c r="BU75" i="2"/>
  <c r="BT75" i="2"/>
  <c r="BP75" i="2"/>
  <c r="BN75" i="2"/>
  <c r="BK75" i="2"/>
  <c r="BJ75" i="2"/>
  <c r="BI75" i="2"/>
  <c r="BH75" i="2"/>
  <c r="BG75" i="2"/>
  <c r="BE75" i="2"/>
  <c r="BD75" i="2"/>
  <c r="BC75" i="2"/>
  <c r="BB75" i="2"/>
  <c r="BA75" i="2"/>
  <c r="AZ75" i="2"/>
  <c r="AY75" i="2"/>
  <c r="AX75" i="2"/>
  <c r="AW75" i="2"/>
  <c r="AV75" i="2"/>
  <c r="AU75" i="2"/>
  <c r="AT75" i="2"/>
  <c r="AS75" i="2"/>
  <c r="AR75" i="2"/>
  <c r="AQ75" i="2"/>
  <c r="AP75" i="2"/>
  <c r="AO75" i="2"/>
  <c r="AN75" i="2"/>
  <c r="AM75" i="2"/>
  <c r="AL75" i="2"/>
  <c r="AK75" i="2"/>
  <c r="AJ75" i="2"/>
  <c r="AI75" i="2"/>
  <c r="AH75" i="2"/>
  <c r="AG75" i="2"/>
  <c r="AF75" i="2"/>
  <c r="AE75" i="2"/>
  <c r="AC75" i="2"/>
  <c r="AB75" i="2"/>
  <c r="Z75" i="2"/>
  <c r="X75" i="2"/>
  <c r="V75" i="2"/>
  <c r="U75" i="2"/>
  <c r="T75" i="2"/>
  <c r="S75" i="2"/>
  <c r="R75" i="2"/>
  <c r="Q75" i="2"/>
  <c r="L75" i="2"/>
  <c r="CE74" i="2"/>
  <c r="CD74" i="2"/>
  <c r="CC74" i="2"/>
  <c r="CB74" i="2"/>
  <c r="CA74" i="2"/>
  <c r="BZ74" i="2"/>
  <c r="BY74" i="2"/>
  <c r="BX74" i="2"/>
  <c r="BW74" i="2"/>
  <c r="BV74" i="2"/>
  <c r="BU74" i="2"/>
  <c r="BT74" i="2"/>
  <c r="BP74" i="2"/>
  <c r="BN74" i="2"/>
  <c r="BK74" i="2"/>
  <c r="BJ74" i="2"/>
  <c r="BI74" i="2"/>
  <c r="BH74" i="2"/>
  <c r="BG74" i="2"/>
  <c r="BE74" i="2"/>
  <c r="BD74" i="2"/>
  <c r="BC74" i="2"/>
  <c r="BB74" i="2"/>
  <c r="BA74" i="2"/>
  <c r="AZ74" i="2"/>
  <c r="AY74" i="2"/>
  <c r="AX74" i="2"/>
  <c r="AW74" i="2"/>
  <c r="AV74" i="2"/>
  <c r="AU74" i="2"/>
  <c r="AT74" i="2"/>
  <c r="AS74" i="2"/>
  <c r="AR74" i="2"/>
  <c r="AQ74" i="2"/>
  <c r="AP74" i="2"/>
  <c r="AO74" i="2"/>
  <c r="AN74" i="2"/>
  <c r="AM74" i="2"/>
  <c r="AL74" i="2"/>
  <c r="AK74" i="2"/>
  <c r="AJ74" i="2"/>
  <c r="AI74" i="2"/>
  <c r="AH74" i="2"/>
  <c r="AG74" i="2"/>
  <c r="AF74" i="2"/>
  <c r="AE74" i="2"/>
  <c r="AC74" i="2"/>
  <c r="AB74" i="2"/>
  <c r="Z74" i="2"/>
  <c r="X74" i="2"/>
  <c r="V74" i="2"/>
  <c r="U74" i="2"/>
  <c r="T74" i="2"/>
  <c r="S74" i="2"/>
  <c r="R74" i="2"/>
  <c r="Q74" i="2"/>
  <c r="L74" i="2"/>
  <c r="CE73" i="2"/>
  <c r="CD73" i="2"/>
  <c r="CC73" i="2"/>
  <c r="CB73" i="2"/>
  <c r="CA73" i="2"/>
  <c r="BZ73" i="2"/>
  <c r="BY73" i="2"/>
  <c r="BX73" i="2"/>
  <c r="BW73" i="2"/>
  <c r="BV73" i="2"/>
  <c r="BU73" i="2"/>
  <c r="BT73" i="2"/>
  <c r="BP73" i="2"/>
  <c r="BN73" i="2"/>
  <c r="BK73" i="2"/>
  <c r="BJ73" i="2"/>
  <c r="BI73" i="2"/>
  <c r="BH73" i="2"/>
  <c r="BG73" i="2"/>
  <c r="BE73" i="2"/>
  <c r="BD73" i="2"/>
  <c r="BC73" i="2"/>
  <c r="BB73" i="2"/>
  <c r="BA73" i="2"/>
  <c r="AZ73" i="2"/>
  <c r="AY73" i="2"/>
  <c r="AX73" i="2"/>
  <c r="AW73" i="2"/>
  <c r="AV73" i="2"/>
  <c r="AU73" i="2"/>
  <c r="AT73" i="2"/>
  <c r="AS73" i="2"/>
  <c r="AR73" i="2"/>
  <c r="AQ73" i="2"/>
  <c r="AP73" i="2"/>
  <c r="AO73" i="2"/>
  <c r="AN73" i="2"/>
  <c r="AM73" i="2"/>
  <c r="AL73" i="2"/>
  <c r="AK73" i="2"/>
  <c r="AJ73" i="2"/>
  <c r="AI73" i="2"/>
  <c r="AH73" i="2"/>
  <c r="AG73" i="2"/>
  <c r="AF73" i="2"/>
  <c r="AE73" i="2"/>
  <c r="AC73" i="2"/>
  <c r="AB73" i="2"/>
  <c r="Z73" i="2"/>
  <c r="X73" i="2"/>
  <c r="V73" i="2"/>
  <c r="U73" i="2"/>
  <c r="T73" i="2"/>
  <c r="S73" i="2"/>
  <c r="R73" i="2"/>
  <c r="Q73" i="2"/>
  <c r="L73" i="2"/>
  <c r="CE72" i="2"/>
  <c r="CD72" i="2"/>
  <c r="CC72" i="2"/>
  <c r="CB72" i="2"/>
  <c r="CA72" i="2"/>
  <c r="BZ72" i="2"/>
  <c r="BY72" i="2"/>
  <c r="BX72" i="2"/>
  <c r="BW72" i="2"/>
  <c r="BV72" i="2"/>
  <c r="BU72" i="2"/>
  <c r="BT72" i="2"/>
  <c r="BP72" i="2"/>
  <c r="BN72" i="2"/>
  <c r="BK72" i="2"/>
  <c r="BJ72" i="2"/>
  <c r="BI72" i="2"/>
  <c r="BH72" i="2"/>
  <c r="BG72" i="2"/>
  <c r="BE72" i="2"/>
  <c r="BD72" i="2"/>
  <c r="BC72" i="2"/>
  <c r="BB72" i="2"/>
  <c r="BA72" i="2"/>
  <c r="AZ72" i="2"/>
  <c r="AY72" i="2"/>
  <c r="AX72" i="2"/>
  <c r="AW72" i="2"/>
  <c r="AV72" i="2"/>
  <c r="AU72" i="2"/>
  <c r="AT72" i="2"/>
  <c r="AS72" i="2"/>
  <c r="AR72" i="2"/>
  <c r="AQ72" i="2"/>
  <c r="AP72" i="2"/>
  <c r="AO72" i="2"/>
  <c r="AN72" i="2"/>
  <c r="AM72" i="2"/>
  <c r="AL72" i="2"/>
  <c r="AK72" i="2"/>
  <c r="AJ72" i="2"/>
  <c r="AI72" i="2"/>
  <c r="AH72" i="2"/>
  <c r="AG72" i="2"/>
  <c r="AF72" i="2"/>
  <c r="AE72" i="2"/>
  <c r="AC72" i="2"/>
  <c r="AB72" i="2"/>
  <c r="Z72" i="2"/>
  <c r="X72" i="2"/>
  <c r="V72" i="2"/>
  <c r="U72" i="2"/>
  <c r="T72" i="2"/>
  <c r="S72" i="2"/>
  <c r="R72" i="2"/>
  <c r="Q72" i="2"/>
  <c r="L72" i="2"/>
  <c r="CE71" i="2"/>
  <c r="CD71" i="2"/>
  <c r="CC71" i="2"/>
  <c r="CB71" i="2"/>
  <c r="CA71" i="2"/>
  <c r="BZ71" i="2"/>
  <c r="BY71" i="2"/>
  <c r="BX71" i="2"/>
  <c r="BW71" i="2"/>
  <c r="BV71" i="2"/>
  <c r="BU71" i="2"/>
  <c r="BT71" i="2"/>
  <c r="BP71" i="2"/>
  <c r="BN71" i="2"/>
  <c r="BK71" i="2"/>
  <c r="BJ71" i="2"/>
  <c r="BI71" i="2"/>
  <c r="BH71" i="2"/>
  <c r="BG71" i="2"/>
  <c r="BE71" i="2"/>
  <c r="BD71" i="2"/>
  <c r="BC71" i="2"/>
  <c r="BB71" i="2"/>
  <c r="BA71" i="2"/>
  <c r="AZ71" i="2"/>
  <c r="AY71" i="2"/>
  <c r="AX71" i="2"/>
  <c r="AW71" i="2"/>
  <c r="AV71" i="2"/>
  <c r="AU71" i="2"/>
  <c r="AT71" i="2"/>
  <c r="AS71" i="2"/>
  <c r="AR71" i="2"/>
  <c r="AQ71" i="2"/>
  <c r="AP71" i="2"/>
  <c r="AO71" i="2"/>
  <c r="AN71" i="2"/>
  <c r="AM71" i="2"/>
  <c r="AL71" i="2"/>
  <c r="AK71" i="2"/>
  <c r="AJ71" i="2"/>
  <c r="AI71" i="2"/>
  <c r="AH71" i="2"/>
  <c r="AG71" i="2"/>
  <c r="AF71" i="2"/>
  <c r="AE71" i="2"/>
  <c r="AC71" i="2"/>
  <c r="AB71" i="2"/>
  <c r="Z71" i="2"/>
  <c r="X71" i="2"/>
  <c r="V71" i="2"/>
  <c r="U71" i="2"/>
  <c r="T71" i="2"/>
  <c r="S71" i="2"/>
  <c r="R71" i="2"/>
  <c r="Q71" i="2"/>
  <c r="L71" i="2"/>
  <c r="CE70" i="2"/>
  <c r="CD70" i="2"/>
  <c r="CC70" i="2"/>
  <c r="CB70" i="2"/>
  <c r="CA70" i="2"/>
  <c r="BZ70" i="2"/>
  <c r="BY70" i="2"/>
  <c r="BX70" i="2"/>
  <c r="BW70" i="2"/>
  <c r="BV70" i="2"/>
  <c r="BU70" i="2"/>
  <c r="BT70" i="2"/>
  <c r="BP70" i="2"/>
  <c r="BN70" i="2"/>
  <c r="BK70" i="2"/>
  <c r="BJ70" i="2"/>
  <c r="BI70" i="2"/>
  <c r="BH70" i="2"/>
  <c r="BG70" i="2"/>
  <c r="BE70" i="2"/>
  <c r="BD70" i="2"/>
  <c r="BC70" i="2"/>
  <c r="BB70" i="2"/>
  <c r="BA70" i="2"/>
  <c r="AZ70" i="2"/>
  <c r="AY70" i="2"/>
  <c r="AX70" i="2"/>
  <c r="AW70" i="2"/>
  <c r="AV70" i="2"/>
  <c r="AU70" i="2"/>
  <c r="AT70" i="2"/>
  <c r="AS70" i="2"/>
  <c r="AR70" i="2"/>
  <c r="AQ70" i="2"/>
  <c r="AP70" i="2"/>
  <c r="AO70" i="2"/>
  <c r="AN70" i="2"/>
  <c r="AM70" i="2"/>
  <c r="AL70" i="2"/>
  <c r="AK70" i="2"/>
  <c r="AJ70" i="2"/>
  <c r="AI70" i="2"/>
  <c r="AH70" i="2"/>
  <c r="AG70" i="2"/>
  <c r="AF70" i="2"/>
  <c r="AE70" i="2"/>
  <c r="AC70" i="2"/>
  <c r="AB70" i="2"/>
  <c r="Z70" i="2"/>
  <c r="X70" i="2"/>
  <c r="V70" i="2"/>
  <c r="U70" i="2"/>
  <c r="T70" i="2"/>
  <c r="S70" i="2"/>
  <c r="R70" i="2"/>
  <c r="Q70" i="2"/>
  <c r="L70" i="2"/>
  <c r="CE69" i="2"/>
  <c r="CD69" i="2"/>
  <c r="CC69" i="2"/>
  <c r="CB69" i="2"/>
  <c r="CA69" i="2"/>
  <c r="BZ69" i="2"/>
  <c r="BY69" i="2"/>
  <c r="BX69" i="2"/>
  <c r="BW69" i="2"/>
  <c r="BV69" i="2"/>
  <c r="BU69" i="2"/>
  <c r="BT69" i="2"/>
  <c r="BP69" i="2"/>
  <c r="BN69" i="2"/>
  <c r="BK69" i="2"/>
  <c r="BJ69" i="2"/>
  <c r="BI69" i="2"/>
  <c r="BH69" i="2"/>
  <c r="BG69" i="2"/>
  <c r="BD69" i="2"/>
  <c r="BC69" i="2"/>
  <c r="BB69" i="2"/>
  <c r="BA69" i="2"/>
  <c r="AZ69" i="2"/>
  <c r="AY69" i="2"/>
  <c r="AX69" i="2"/>
  <c r="AW69" i="2"/>
  <c r="AV69" i="2"/>
  <c r="AU69" i="2"/>
  <c r="AT69" i="2"/>
  <c r="AS69" i="2"/>
  <c r="AR69" i="2"/>
  <c r="AQ69" i="2"/>
  <c r="AP69" i="2"/>
  <c r="AO69" i="2"/>
  <c r="AN69" i="2"/>
  <c r="AM69" i="2"/>
  <c r="AL69" i="2"/>
  <c r="AK69" i="2"/>
  <c r="AJ69" i="2"/>
  <c r="AI69" i="2"/>
  <c r="AH69" i="2"/>
  <c r="AG69" i="2"/>
  <c r="AF69" i="2"/>
  <c r="AE69" i="2"/>
  <c r="AC69" i="2"/>
  <c r="AB69" i="2"/>
  <c r="Z69" i="2"/>
  <c r="X69" i="2"/>
  <c r="V69" i="2"/>
  <c r="U69" i="2"/>
  <c r="T69" i="2"/>
  <c r="S69" i="2"/>
  <c r="R69" i="2"/>
  <c r="Q69" i="2"/>
  <c r="L69" i="2"/>
  <c r="CE68" i="2"/>
  <c r="CD68" i="2"/>
  <c r="CC68" i="2"/>
  <c r="CB68" i="2"/>
  <c r="CA68" i="2"/>
  <c r="BZ68" i="2"/>
  <c r="BY68" i="2"/>
  <c r="BX68" i="2"/>
  <c r="BW68" i="2"/>
  <c r="BV68" i="2"/>
  <c r="BU68" i="2"/>
  <c r="BT68" i="2"/>
  <c r="BP68" i="2"/>
  <c r="BN68" i="2"/>
  <c r="BK68" i="2"/>
  <c r="BJ68" i="2"/>
  <c r="BI68" i="2"/>
  <c r="BH68" i="2"/>
  <c r="BG68" i="2"/>
  <c r="BE68" i="2"/>
  <c r="BC68" i="2"/>
  <c r="BB68" i="2"/>
  <c r="BA68" i="2"/>
  <c r="AZ68" i="2"/>
  <c r="AY68" i="2"/>
  <c r="AX68" i="2"/>
  <c r="AW68" i="2"/>
  <c r="AV68" i="2"/>
  <c r="AU68" i="2"/>
  <c r="AT68" i="2"/>
  <c r="AS68" i="2"/>
  <c r="AR68" i="2"/>
  <c r="AQ68" i="2"/>
  <c r="AP68" i="2"/>
  <c r="AO68" i="2"/>
  <c r="AN68" i="2"/>
  <c r="AM68" i="2"/>
  <c r="AL68" i="2"/>
  <c r="AK68" i="2"/>
  <c r="AJ68" i="2"/>
  <c r="AI68" i="2"/>
  <c r="AH68" i="2"/>
  <c r="AG68" i="2"/>
  <c r="AF68" i="2"/>
  <c r="AE68" i="2"/>
  <c r="AC68" i="2"/>
  <c r="AB68" i="2"/>
  <c r="Z68" i="2"/>
  <c r="X68" i="2"/>
  <c r="V68" i="2"/>
  <c r="U68" i="2"/>
  <c r="T68" i="2"/>
  <c r="S68" i="2"/>
  <c r="R68" i="2"/>
  <c r="Q68" i="2"/>
  <c r="L68" i="2"/>
  <c r="CE67" i="2"/>
  <c r="CD67" i="2"/>
  <c r="CC67" i="2"/>
  <c r="CB67" i="2"/>
  <c r="CA67" i="2"/>
  <c r="BZ67" i="2"/>
  <c r="BY67" i="2"/>
  <c r="BX67" i="2"/>
  <c r="BW67" i="2"/>
  <c r="BV67" i="2"/>
  <c r="BU67" i="2"/>
  <c r="BT67" i="2"/>
  <c r="BP67" i="2"/>
  <c r="BN67" i="2"/>
  <c r="BK67" i="2"/>
  <c r="BJ67" i="2"/>
  <c r="BI67" i="2"/>
  <c r="BH67" i="2"/>
  <c r="BG67" i="2"/>
  <c r="BE67" i="2"/>
  <c r="BC67" i="2"/>
  <c r="BB67" i="2"/>
  <c r="BA67" i="2"/>
  <c r="AZ67" i="2"/>
  <c r="AY67" i="2"/>
  <c r="AX67" i="2"/>
  <c r="AW67" i="2"/>
  <c r="AV67" i="2"/>
  <c r="AU67" i="2"/>
  <c r="AT67" i="2"/>
  <c r="AS67" i="2"/>
  <c r="AR67" i="2"/>
  <c r="AQ67" i="2"/>
  <c r="AP67" i="2"/>
  <c r="AO67" i="2"/>
  <c r="AN67" i="2"/>
  <c r="AM67" i="2"/>
  <c r="AL67" i="2"/>
  <c r="AK67" i="2"/>
  <c r="AJ67" i="2"/>
  <c r="AI67" i="2"/>
  <c r="AH67" i="2"/>
  <c r="AG67" i="2"/>
  <c r="AF67" i="2"/>
  <c r="AE67" i="2"/>
  <c r="AC67" i="2"/>
  <c r="AB67" i="2"/>
  <c r="Z67" i="2"/>
  <c r="X67" i="2"/>
  <c r="V67" i="2"/>
  <c r="U67" i="2"/>
  <c r="T67" i="2"/>
  <c r="S67" i="2"/>
  <c r="R67" i="2"/>
  <c r="Q67" i="2"/>
  <c r="L67" i="2"/>
  <c r="CE66" i="2"/>
  <c r="CD66" i="2"/>
  <c r="CC66" i="2"/>
  <c r="CB66" i="2"/>
  <c r="CA66" i="2"/>
  <c r="BZ66" i="2"/>
  <c r="BY66" i="2"/>
  <c r="BX66" i="2"/>
  <c r="BW66" i="2"/>
  <c r="BV66" i="2"/>
  <c r="BU66" i="2"/>
  <c r="BT66" i="2"/>
  <c r="BP66" i="2"/>
  <c r="BN66" i="2"/>
  <c r="BK66" i="2"/>
  <c r="BJ66" i="2"/>
  <c r="BI66" i="2"/>
  <c r="BH66" i="2"/>
  <c r="BG66" i="2"/>
  <c r="BE66" i="2"/>
  <c r="BD66" i="2"/>
  <c r="BC66" i="2"/>
  <c r="BB66" i="2"/>
  <c r="BA66" i="2"/>
  <c r="AZ66" i="2"/>
  <c r="AY66" i="2"/>
  <c r="AX66" i="2"/>
  <c r="AW66" i="2"/>
  <c r="AV66" i="2"/>
  <c r="AU66" i="2"/>
  <c r="AT66" i="2"/>
  <c r="AS66" i="2"/>
  <c r="AR66" i="2"/>
  <c r="AQ66" i="2"/>
  <c r="AP66" i="2"/>
  <c r="AO66" i="2"/>
  <c r="AN66" i="2"/>
  <c r="AM66" i="2"/>
  <c r="AL66" i="2"/>
  <c r="AK66" i="2"/>
  <c r="AJ66" i="2"/>
  <c r="AI66" i="2"/>
  <c r="AH66" i="2"/>
  <c r="AG66" i="2"/>
  <c r="AF66" i="2"/>
  <c r="AE66" i="2"/>
  <c r="AC66" i="2"/>
  <c r="AB66" i="2"/>
  <c r="Z66" i="2"/>
  <c r="X66" i="2"/>
  <c r="V66" i="2"/>
  <c r="U66" i="2"/>
  <c r="T66" i="2"/>
  <c r="S66" i="2"/>
  <c r="R66" i="2"/>
  <c r="Q66" i="2"/>
  <c r="L66" i="2"/>
  <c r="CE65" i="2"/>
  <c r="CD65" i="2"/>
  <c r="CC65" i="2"/>
  <c r="CB65" i="2"/>
  <c r="CA65" i="2"/>
  <c r="BZ65" i="2"/>
  <c r="BY65" i="2"/>
  <c r="BX65" i="2"/>
  <c r="BW65" i="2"/>
  <c r="BV65" i="2"/>
  <c r="BU65" i="2"/>
  <c r="BT65" i="2"/>
  <c r="BP65" i="2"/>
  <c r="BN65" i="2"/>
  <c r="BK65" i="2"/>
  <c r="BJ65" i="2"/>
  <c r="BI65" i="2"/>
  <c r="BH65" i="2"/>
  <c r="BG65" i="2"/>
  <c r="BE65" i="2"/>
  <c r="BD65" i="2"/>
  <c r="BC65" i="2"/>
  <c r="BB65" i="2"/>
  <c r="BA65" i="2"/>
  <c r="AZ65" i="2"/>
  <c r="AY65" i="2"/>
  <c r="AX65" i="2"/>
  <c r="AW65" i="2"/>
  <c r="AV65" i="2"/>
  <c r="AU65" i="2"/>
  <c r="AT65" i="2"/>
  <c r="AS65" i="2"/>
  <c r="AR65" i="2"/>
  <c r="AQ65" i="2"/>
  <c r="AP65" i="2"/>
  <c r="AO65" i="2"/>
  <c r="AN65" i="2"/>
  <c r="AM65" i="2"/>
  <c r="AL65" i="2"/>
  <c r="AK65" i="2"/>
  <c r="AJ65" i="2"/>
  <c r="AI65" i="2"/>
  <c r="AH65" i="2"/>
  <c r="AG65" i="2"/>
  <c r="AF65" i="2"/>
  <c r="AE65" i="2"/>
  <c r="AC65" i="2"/>
  <c r="AB65" i="2"/>
  <c r="Z65" i="2"/>
  <c r="X65" i="2"/>
  <c r="V65" i="2"/>
  <c r="U65" i="2"/>
  <c r="T65" i="2"/>
  <c r="S65" i="2"/>
  <c r="R65" i="2"/>
  <c r="Q65" i="2"/>
  <c r="L65" i="2"/>
  <c r="CE64" i="2"/>
  <c r="CD64" i="2"/>
  <c r="CC64" i="2"/>
  <c r="CB64" i="2"/>
  <c r="CA64" i="2"/>
  <c r="BZ64" i="2"/>
  <c r="BY64" i="2"/>
  <c r="BX64" i="2"/>
  <c r="BW64" i="2"/>
  <c r="BV64" i="2"/>
  <c r="BU64" i="2"/>
  <c r="BT64" i="2"/>
  <c r="BP64" i="2"/>
  <c r="BN64" i="2"/>
  <c r="BK64" i="2"/>
  <c r="BJ64" i="2"/>
  <c r="BI64" i="2"/>
  <c r="BH64" i="2"/>
  <c r="BG64" i="2"/>
  <c r="BE64" i="2"/>
  <c r="BC64" i="2"/>
  <c r="BB64" i="2"/>
  <c r="BA64" i="2"/>
  <c r="AZ64" i="2"/>
  <c r="AY64" i="2"/>
  <c r="AX64" i="2"/>
  <c r="AW64" i="2"/>
  <c r="AV64" i="2"/>
  <c r="AU64" i="2"/>
  <c r="AT64" i="2"/>
  <c r="AS64" i="2"/>
  <c r="AR64" i="2"/>
  <c r="AQ64" i="2"/>
  <c r="AP64" i="2"/>
  <c r="AO64" i="2"/>
  <c r="AN64" i="2"/>
  <c r="AM64" i="2"/>
  <c r="AL64" i="2"/>
  <c r="AK64" i="2"/>
  <c r="AJ64" i="2"/>
  <c r="AI64" i="2"/>
  <c r="AH64" i="2"/>
  <c r="AG64" i="2"/>
  <c r="AF64" i="2"/>
  <c r="AE64" i="2"/>
  <c r="AC64" i="2"/>
  <c r="AB64" i="2"/>
  <c r="Z64" i="2"/>
  <c r="X64" i="2"/>
  <c r="V64" i="2"/>
  <c r="U64" i="2"/>
  <c r="T64" i="2"/>
  <c r="S64" i="2"/>
  <c r="R64" i="2"/>
  <c r="Q64" i="2"/>
  <c r="L64" i="2"/>
  <c r="CE63" i="2"/>
  <c r="CD63" i="2"/>
  <c r="CC63" i="2"/>
  <c r="CB63" i="2"/>
  <c r="CA63" i="2"/>
  <c r="BZ63" i="2"/>
  <c r="BY63" i="2"/>
  <c r="BX63" i="2"/>
  <c r="BW63" i="2"/>
  <c r="BV63" i="2"/>
  <c r="BU63" i="2"/>
  <c r="BT63" i="2"/>
  <c r="BP63" i="2"/>
  <c r="BN63" i="2"/>
  <c r="BK63" i="2"/>
  <c r="BJ63" i="2"/>
  <c r="BI63" i="2"/>
  <c r="BH63" i="2"/>
  <c r="BG63" i="2"/>
  <c r="BE63" i="2"/>
  <c r="BD63" i="2"/>
  <c r="BC63" i="2"/>
  <c r="BB63" i="2"/>
  <c r="BA63" i="2"/>
  <c r="AZ63" i="2"/>
  <c r="AY63" i="2"/>
  <c r="AX63" i="2"/>
  <c r="AW63" i="2"/>
  <c r="AV63" i="2"/>
  <c r="AU63" i="2"/>
  <c r="AT63" i="2"/>
  <c r="AS63" i="2"/>
  <c r="AR63" i="2"/>
  <c r="AQ63" i="2"/>
  <c r="AP63" i="2"/>
  <c r="AO63" i="2"/>
  <c r="AN63" i="2"/>
  <c r="AM63" i="2"/>
  <c r="AL63" i="2"/>
  <c r="AK63" i="2"/>
  <c r="AJ63" i="2"/>
  <c r="AI63" i="2"/>
  <c r="AH63" i="2"/>
  <c r="AG63" i="2"/>
  <c r="AF63" i="2"/>
  <c r="AE63" i="2"/>
  <c r="AC63" i="2"/>
  <c r="AB63" i="2"/>
  <c r="Z63" i="2"/>
  <c r="X63" i="2"/>
  <c r="V63" i="2"/>
  <c r="U63" i="2"/>
  <c r="T63" i="2"/>
  <c r="S63" i="2"/>
  <c r="R63" i="2"/>
  <c r="Q63" i="2"/>
  <c r="L63" i="2"/>
  <c r="CE62" i="2"/>
  <c r="CD62" i="2"/>
  <c r="CC62" i="2"/>
  <c r="CB62" i="2"/>
  <c r="CA62" i="2"/>
  <c r="BZ62" i="2"/>
  <c r="BY62" i="2"/>
  <c r="BX62" i="2"/>
  <c r="BW62" i="2"/>
  <c r="BV62" i="2"/>
  <c r="BU62" i="2"/>
  <c r="BT62" i="2"/>
  <c r="BP62" i="2"/>
  <c r="BN62" i="2"/>
  <c r="BK62" i="2"/>
  <c r="BJ62" i="2"/>
  <c r="BI62" i="2"/>
  <c r="BH62" i="2"/>
  <c r="BG62" i="2"/>
  <c r="BE62" i="2"/>
  <c r="BD62" i="2"/>
  <c r="BC62" i="2"/>
  <c r="BB62" i="2"/>
  <c r="BA62" i="2"/>
  <c r="AZ62" i="2"/>
  <c r="AY62" i="2"/>
  <c r="AX62" i="2"/>
  <c r="AW62" i="2"/>
  <c r="AV62" i="2"/>
  <c r="AU62" i="2"/>
  <c r="AT62" i="2"/>
  <c r="AS62" i="2"/>
  <c r="AR62" i="2"/>
  <c r="AQ62" i="2"/>
  <c r="AP62" i="2"/>
  <c r="AO62" i="2"/>
  <c r="AN62" i="2"/>
  <c r="AM62" i="2"/>
  <c r="AL62" i="2"/>
  <c r="AK62" i="2"/>
  <c r="AJ62" i="2"/>
  <c r="AI62" i="2"/>
  <c r="AH62" i="2"/>
  <c r="AG62" i="2"/>
  <c r="AF62" i="2"/>
  <c r="AE62" i="2"/>
  <c r="AC62" i="2"/>
  <c r="AB62" i="2"/>
  <c r="Z62" i="2"/>
  <c r="X62" i="2"/>
  <c r="V62" i="2"/>
  <c r="U62" i="2"/>
  <c r="T62" i="2"/>
  <c r="S62" i="2"/>
  <c r="R62" i="2"/>
  <c r="Q62" i="2"/>
  <c r="L62" i="2"/>
  <c r="CE61" i="2"/>
  <c r="CD61" i="2"/>
  <c r="CC61" i="2"/>
  <c r="CB61" i="2"/>
  <c r="CA61" i="2"/>
  <c r="BZ61" i="2"/>
  <c r="BY61" i="2"/>
  <c r="BX61" i="2"/>
  <c r="BW61" i="2"/>
  <c r="BV61" i="2"/>
  <c r="BU61" i="2"/>
  <c r="BT61" i="2"/>
  <c r="BP61" i="2"/>
  <c r="BN61" i="2"/>
  <c r="BK61" i="2"/>
  <c r="BJ61" i="2"/>
  <c r="BI61" i="2"/>
  <c r="BH61" i="2"/>
  <c r="BG61" i="2"/>
  <c r="BE61" i="2"/>
  <c r="BD61" i="2"/>
  <c r="BC61" i="2"/>
  <c r="BB61" i="2"/>
  <c r="BA61" i="2"/>
  <c r="AZ61" i="2"/>
  <c r="AY61" i="2"/>
  <c r="AX61" i="2"/>
  <c r="AW61" i="2"/>
  <c r="AV61" i="2"/>
  <c r="AU61" i="2"/>
  <c r="AT61" i="2"/>
  <c r="AS61" i="2"/>
  <c r="AR61" i="2"/>
  <c r="AQ61" i="2"/>
  <c r="AP61" i="2"/>
  <c r="AO61" i="2"/>
  <c r="AN61" i="2"/>
  <c r="AM61" i="2"/>
  <c r="AL61" i="2"/>
  <c r="AK61" i="2"/>
  <c r="AJ61" i="2"/>
  <c r="AI61" i="2"/>
  <c r="AH61" i="2"/>
  <c r="AG61" i="2"/>
  <c r="AF61" i="2"/>
  <c r="AE61" i="2"/>
  <c r="AC61" i="2"/>
  <c r="AB61" i="2"/>
  <c r="Z61" i="2"/>
  <c r="X61" i="2"/>
  <c r="V61" i="2"/>
  <c r="U61" i="2"/>
  <c r="T61" i="2"/>
  <c r="S61" i="2"/>
  <c r="R61" i="2"/>
  <c r="Q61" i="2"/>
  <c r="L61" i="2"/>
  <c r="CE60" i="2"/>
  <c r="CD60" i="2"/>
  <c r="CC60" i="2"/>
  <c r="CB60" i="2"/>
  <c r="CA60" i="2"/>
  <c r="BZ60" i="2"/>
  <c r="BY60" i="2"/>
  <c r="BX60" i="2"/>
  <c r="BW60" i="2"/>
  <c r="BV60" i="2"/>
  <c r="BU60" i="2"/>
  <c r="BT60" i="2"/>
  <c r="BP60" i="2"/>
  <c r="BN60" i="2"/>
  <c r="BK60" i="2"/>
  <c r="BJ60" i="2"/>
  <c r="BI60" i="2"/>
  <c r="BH60" i="2"/>
  <c r="BG60" i="2"/>
  <c r="BE60" i="2"/>
  <c r="BD60" i="2"/>
  <c r="BC60" i="2"/>
  <c r="BB60" i="2"/>
  <c r="BA60" i="2"/>
  <c r="AZ60" i="2"/>
  <c r="AY60" i="2"/>
  <c r="AX60" i="2"/>
  <c r="AW60" i="2"/>
  <c r="AV60" i="2"/>
  <c r="AU60" i="2"/>
  <c r="AT60" i="2"/>
  <c r="AS60" i="2"/>
  <c r="AR60" i="2"/>
  <c r="AQ60" i="2"/>
  <c r="AP60" i="2"/>
  <c r="AO60" i="2"/>
  <c r="AN60" i="2"/>
  <c r="AM60" i="2"/>
  <c r="AL60" i="2"/>
  <c r="AK60" i="2"/>
  <c r="AJ60" i="2"/>
  <c r="AI60" i="2"/>
  <c r="AH60" i="2"/>
  <c r="AG60" i="2"/>
  <c r="AF60" i="2"/>
  <c r="AE60" i="2"/>
  <c r="AC60" i="2"/>
  <c r="AB60" i="2"/>
  <c r="Z60" i="2"/>
  <c r="X60" i="2"/>
  <c r="V60" i="2"/>
  <c r="U60" i="2"/>
  <c r="T60" i="2"/>
  <c r="S60" i="2"/>
  <c r="R60" i="2"/>
  <c r="Q60" i="2"/>
  <c r="L60" i="2"/>
  <c r="CE59" i="2"/>
  <c r="CD59" i="2"/>
  <c r="CC59" i="2"/>
  <c r="CB59" i="2"/>
  <c r="CA59" i="2"/>
  <c r="BZ59" i="2"/>
  <c r="BY59" i="2"/>
  <c r="BX59" i="2"/>
  <c r="BW59" i="2"/>
  <c r="BV59" i="2"/>
  <c r="BU59" i="2"/>
  <c r="BT59" i="2"/>
  <c r="BP59" i="2"/>
  <c r="BN59" i="2"/>
  <c r="BK59" i="2"/>
  <c r="BJ59" i="2"/>
  <c r="BI59" i="2"/>
  <c r="BH59" i="2"/>
  <c r="BG59" i="2"/>
  <c r="BE59" i="2"/>
  <c r="BD59" i="2"/>
  <c r="BC59" i="2"/>
  <c r="BB59" i="2"/>
  <c r="BA59" i="2"/>
  <c r="AZ59" i="2"/>
  <c r="AY59" i="2"/>
  <c r="AX59" i="2"/>
  <c r="AW59" i="2"/>
  <c r="AV59" i="2"/>
  <c r="AU59" i="2"/>
  <c r="AT59" i="2"/>
  <c r="AS59" i="2"/>
  <c r="AR59" i="2"/>
  <c r="AQ59" i="2"/>
  <c r="AP59" i="2"/>
  <c r="AO59" i="2"/>
  <c r="AN59" i="2"/>
  <c r="AM59" i="2"/>
  <c r="AL59" i="2"/>
  <c r="AK59" i="2"/>
  <c r="AJ59" i="2"/>
  <c r="AI59" i="2"/>
  <c r="AH59" i="2"/>
  <c r="AG59" i="2"/>
  <c r="AF59" i="2"/>
  <c r="AE59" i="2"/>
  <c r="AC59" i="2"/>
  <c r="AB59" i="2"/>
  <c r="Z59" i="2"/>
  <c r="X59" i="2"/>
  <c r="V59" i="2"/>
  <c r="U59" i="2"/>
  <c r="T59" i="2"/>
  <c r="S59" i="2"/>
  <c r="R59" i="2"/>
  <c r="Q59" i="2"/>
  <c r="L59" i="2"/>
  <c r="CE58" i="2"/>
  <c r="CD58" i="2"/>
  <c r="CC58" i="2"/>
  <c r="CB58" i="2"/>
  <c r="CA58" i="2"/>
  <c r="BZ58" i="2"/>
  <c r="BY58" i="2"/>
  <c r="BX58" i="2"/>
  <c r="BW58" i="2"/>
  <c r="BV58" i="2"/>
  <c r="BU58" i="2"/>
  <c r="BT58" i="2"/>
  <c r="BP58" i="2"/>
  <c r="BN58" i="2"/>
  <c r="BK58" i="2"/>
  <c r="BJ58" i="2"/>
  <c r="BI58" i="2"/>
  <c r="BH58" i="2"/>
  <c r="BG58" i="2"/>
  <c r="BE58" i="2"/>
  <c r="BD58" i="2"/>
  <c r="BC58" i="2"/>
  <c r="BB58" i="2"/>
  <c r="BA58" i="2"/>
  <c r="AZ58" i="2"/>
  <c r="AY58" i="2"/>
  <c r="AX58" i="2"/>
  <c r="AW58" i="2"/>
  <c r="AV58" i="2"/>
  <c r="AU58" i="2"/>
  <c r="AT58" i="2"/>
  <c r="AS58" i="2"/>
  <c r="AR58" i="2"/>
  <c r="AQ58" i="2"/>
  <c r="AP58" i="2"/>
  <c r="AO58" i="2"/>
  <c r="AN58" i="2"/>
  <c r="AM58" i="2"/>
  <c r="AL58" i="2"/>
  <c r="AK58" i="2"/>
  <c r="AJ58" i="2"/>
  <c r="AI58" i="2"/>
  <c r="AH58" i="2"/>
  <c r="AG58" i="2"/>
  <c r="AF58" i="2"/>
  <c r="AE58" i="2"/>
  <c r="AC58" i="2"/>
  <c r="AB58" i="2"/>
  <c r="Z58" i="2"/>
  <c r="X58" i="2"/>
  <c r="V58" i="2"/>
  <c r="U58" i="2"/>
  <c r="T58" i="2"/>
  <c r="S58" i="2"/>
  <c r="R58" i="2"/>
  <c r="Q58" i="2"/>
  <c r="L58" i="2"/>
  <c r="CE57" i="2"/>
  <c r="CD57" i="2"/>
  <c r="CC57" i="2"/>
  <c r="CB57" i="2"/>
  <c r="CA57" i="2"/>
  <c r="BZ57" i="2"/>
  <c r="BY57" i="2"/>
  <c r="BX57" i="2"/>
  <c r="BW57" i="2"/>
  <c r="BV57" i="2"/>
  <c r="BU57" i="2"/>
  <c r="BT57" i="2"/>
  <c r="BP57" i="2"/>
  <c r="BN57" i="2"/>
  <c r="BK57" i="2"/>
  <c r="BJ57" i="2"/>
  <c r="BI57" i="2"/>
  <c r="BH57" i="2"/>
  <c r="BG57" i="2"/>
  <c r="BE57" i="2"/>
  <c r="BD57" i="2"/>
  <c r="BC57" i="2"/>
  <c r="BB57" i="2"/>
  <c r="BA57" i="2"/>
  <c r="AZ57" i="2"/>
  <c r="AY57" i="2"/>
  <c r="AX57" i="2"/>
  <c r="AW57" i="2"/>
  <c r="AV57" i="2"/>
  <c r="AU57" i="2"/>
  <c r="AT57" i="2"/>
  <c r="AS57" i="2"/>
  <c r="AR57" i="2"/>
  <c r="AQ57" i="2"/>
  <c r="AP57" i="2"/>
  <c r="AO57" i="2"/>
  <c r="AN57" i="2"/>
  <c r="AM57" i="2"/>
  <c r="AL57" i="2"/>
  <c r="AK57" i="2"/>
  <c r="AJ57" i="2"/>
  <c r="AI57" i="2"/>
  <c r="AH57" i="2"/>
  <c r="AG57" i="2"/>
  <c r="AF57" i="2"/>
  <c r="AE57" i="2"/>
  <c r="AC57" i="2"/>
  <c r="AB57" i="2"/>
  <c r="Z57" i="2"/>
  <c r="X57" i="2"/>
  <c r="V57" i="2"/>
  <c r="U57" i="2"/>
  <c r="T57" i="2"/>
  <c r="S57" i="2"/>
  <c r="R57" i="2"/>
  <c r="Q57" i="2"/>
  <c r="L57" i="2"/>
  <c r="CE56" i="2"/>
  <c r="CD56" i="2"/>
  <c r="CC56" i="2"/>
  <c r="CB56" i="2"/>
  <c r="CA56" i="2"/>
  <c r="BZ56" i="2"/>
  <c r="BY56" i="2"/>
  <c r="BX56" i="2"/>
  <c r="BW56" i="2"/>
  <c r="BV56" i="2"/>
  <c r="BU56" i="2"/>
  <c r="BT56" i="2"/>
  <c r="BP56" i="2"/>
  <c r="BN56" i="2"/>
  <c r="BK56" i="2"/>
  <c r="BJ56" i="2"/>
  <c r="BI56" i="2"/>
  <c r="BH56" i="2"/>
  <c r="BG56" i="2"/>
  <c r="BE56" i="2"/>
  <c r="BD56" i="2"/>
  <c r="BC56" i="2"/>
  <c r="BB56" i="2"/>
  <c r="BA56" i="2"/>
  <c r="AZ56" i="2"/>
  <c r="AY56" i="2"/>
  <c r="AX56" i="2"/>
  <c r="AW56" i="2"/>
  <c r="AV56" i="2"/>
  <c r="AU56" i="2"/>
  <c r="AT56" i="2"/>
  <c r="AS56" i="2"/>
  <c r="AR56" i="2"/>
  <c r="AQ56" i="2"/>
  <c r="AP56" i="2"/>
  <c r="AO56" i="2"/>
  <c r="AN56" i="2"/>
  <c r="AM56" i="2"/>
  <c r="AL56" i="2"/>
  <c r="AK56" i="2"/>
  <c r="AJ56" i="2"/>
  <c r="AI56" i="2"/>
  <c r="AH56" i="2"/>
  <c r="AG56" i="2"/>
  <c r="AF56" i="2"/>
  <c r="AE56" i="2"/>
  <c r="AC56" i="2"/>
  <c r="AB56" i="2"/>
  <c r="Z56" i="2"/>
  <c r="X56" i="2"/>
  <c r="V56" i="2"/>
  <c r="U56" i="2"/>
  <c r="T56" i="2"/>
  <c r="S56" i="2"/>
  <c r="R56" i="2"/>
  <c r="Q56" i="2"/>
  <c r="L56" i="2"/>
  <c r="CE55" i="2"/>
  <c r="CD55" i="2"/>
  <c r="CC55" i="2"/>
  <c r="CB55" i="2"/>
  <c r="CA55" i="2"/>
  <c r="BZ55" i="2"/>
  <c r="BY55" i="2"/>
  <c r="BX55" i="2"/>
  <c r="BW55" i="2"/>
  <c r="BV55" i="2"/>
  <c r="BU55" i="2"/>
  <c r="BT55" i="2"/>
  <c r="BP55" i="2"/>
  <c r="BN55" i="2"/>
  <c r="BK55" i="2"/>
  <c r="BJ55" i="2"/>
  <c r="BI55" i="2"/>
  <c r="BH55" i="2"/>
  <c r="BG55" i="2"/>
  <c r="BE55" i="2"/>
  <c r="BD55" i="2"/>
  <c r="BC55" i="2"/>
  <c r="BB55" i="2"/>
  <c r="BA55" i="2"/>
  <c r="AZ55" i="2"/>
  <c r="AY55" i="2"/>
  <c r="AX55" i="2"/>
  <c r="AW55" i="2"/>
  <c r="AV55" i="2"/>
  <c r="AU55" i="2"/>
  <c r="AT55" i="2"/>
  <c r="AS55" i="2"/>
  <c r="AR55" i="2"/>
  <c r="AQ55" i="2"/>
  <c r="AP55" i="2"/>
  <c r="AO55" i="2"/>
  <c r="AN55" i="2"/>
  <c r="AM55" i="2"/>
  <c r="AL55" i="2"/>
  <c r="AK55" i="2"/>
  <c r="AJ55" i="2"/>
  <c r="AI55" i="2"/>
  <c r="AH55" i="2"/>
  <c r="AG55" i="2"/>
  <c r="AF55" i="2"/>
  <c r="AE55" i="2"/>
  <c r="AC55" i="2"/>
  <c r="AB55" i="2"/>
  <c r="Z55" i="2"/>
  <c r="X55" i="2"/>
  <c r="V55" i="2"/>
  <c r="U55" i="2"/>
  <c r="T55" i="2"/>
  <c r="S55" i="2"/>
  <c r="R55" i="2"/>
  <c r="Q55" i="2"/>
  <c r="L55" i="2"/>
  <c r="CE54" i="2"/>
  <c r="CD54" i="2"/>
  <c r="CC54" i="2"/>
  <c r="CB54" i="2"/>
  <c r="CA54" i="2"/>
  <c r="BZ54" i="2"/>
  <c r="BY54" i="2"/>
  <c r="BX54" i="2"/>
  <c r="BW54" i="2"/>
  <c r="BV54" i="2"/>
  <c r="BU54" i="2"/>
  <c r="BT54" i="2"/>
  <c r="BP54" i="2"/>
  <c r="BN54" i="2"/>
  <c r="BK54" i="2"/>
  <c r="BJ54" i="2"/>
  <c r="BI54" i="2"/>
  <c r="BH54" i="2"/>
  <c r="BG54" i="2"/>
  <c r="BE54" i="2"/>
  <c r="BD54" i="2"/>
  <c r="BC54" i="2"/>
  <c r="BB54" i="2"/>
  <c r="BA54" i="2"/>
  <c r="AZ54" i="2"/>
  <c r="AY54" i="2"/>
  <c r="AX54" i="2"/>
  <c r="AW54" i="2"/>
  <c r="AV54" i="2"/>
  <c r="AU54" i="2"/>
  <c r="AT54" i="2"/>
  <c r="AS54" i="2"/>
  <c r="AR54" i="2"/>
  <c r="AQ54" i="2"/>
  <c r="AP54" i="2"/>
  <c r="AO54" i="2"/>
  <c r="AN54" i="2"/>
  <c r="AM54" i="2"/>
  <c r="AL54" i="2"/>
  <c r="AK54" i="2"/>
  <c r="AJ54" i="2"/>
  <c r="AI54" i="2"/>
  <c r="AH54" i="2"/>
  <c r="AG54" i="2"/>
  <c r="AF54" i="2"/>
  <c r="AE54" i="2"/>
  <c r="AC54" i="2"/>
  <c r="AB54" i="2"/>
  <c r="Z54" i="2"/>
  <c r="X54" i="2"/>
  <c r="V54" i="2"/>
  <c r="U54" i="2"/>
  <c r="T54" i="2"/>
  <c r="S54" i="2"/>
  <c r="R54" i="2"/>
  <c r="Q54" i="2"/>
  <c r="L54" i="2"/>
  <c r="CE53" i="2"/>
  <c r="CD53" i="2"/>
  <c r="CC53" i="2"/>
  <c r="CB53" i="2"/>
  <c r="CA53" i="2"/>
  <c r="BZ53" i="2"/>
  <c r="BY53" i="2"/>
  <c r="BX53" i="2"/>
  <c r="BW53" i="2"/>
  <c r="BV53" i="2"/>
  <c r="BU53" i="2"/>
  <c r="BT53" i="2"/>
  <c r="BP53" i="2"/>
  <c r="BN53" i="2"/>
  <c r="BK53" i="2"/>
  <c r="BJ53" i="2"/>
  <c r="BI53" i="2"/>
  <c r="BH53" i="2"/>
  <c r="BG53" i="2"/>
  <c r="BE53" i="2"/>
  <c r="BD53" i="2"/>
  <c r="BC53" i="2"/>
  <c r="BB53" i="2"/>
  <c r="BA53" i="2"/>
  <c r="AZ53" i="2"/>
  <c r="AY53" i="2"/>
  <c r="AX53" i="2"/>
  <c r="AW53" i="2"/>
  <c r="AV53" i="2"/>
  <c r="AU53" i="2"/>
  <c r="AT53" i="2"/>
  <c r="AS53" i="2"/>
  <c r="AR53" i="2"/>
  <c r="AQ53" i="2"/>
  <c r="AP53" i="2"/>
  <c r="AO53" i="2"/>
  <c r="AN53" i="2"/>
  <c r="AM53" i="2"/>
  <c r="AL53" i="2"/>
  <c r="AK53" i="2"/>
  <c r="AJ53" i="2"/>
  <c r="AI53" i="2"/>
  <c r="AH53" i="2"/>
  <c r="AG53" i="2"/>
  <c r="AF53" i="2"/>
  <c r="AE53" i="2"/>
  <c r="AC53" i="2"/>
  <c r="AB53" i="2"/>
  <c r="Z53" i="2"/>
  <c r="X53" i="2"/>
  <c r="V53" i="2"/>
  <c r="U53" i="2"/>
  <c r="T53" i="2"/>
  <c r="S53" i="2"/>
  <c r="R53" i="2"/>
  <c r="Q53" i="2"/>
  <c r="L53" i="2"/>
  <c r="CE52" i="2"/>
  <c r="CD52" i="2"/>
  <c r="CC52" i="2"/>
  <c r="CB52" i="2"/>
  <c r="CA52" i="2"/>
  <c r="BZ52" i="2"/>
  <c r="BY52" i="2"/>
  <c r="BX52" i="2"/>
  <c r="BW52" i="2"/>
  <c r="BV52" i="2"/>
  <c r="BU52" i="2"/>
  <c r="BT52" i="2"/>
  <c r="BP52" i="2"/>
  <c r="BN52" i="2"/>
  <c r="BK52" i="2"/>
  <c r="BJ52" i="2"/>
  <c r="BI52" i="2"/>
  <c r="BH52" i="2"/>
  <c r="BG52" i="2"/>
  <c r="BE52" i="2"/>
  <c r="BD52" i="2"/>
  <c r="BC52" i="2"/>
  <c r="BB52" i="2"/>
  <c r="BA52" i="2"/>
  <c r="AZ52" i="2"/>
  <c r="AY52" i="2"/>
  <c r="AX52" i="2"/>
  <c r="AW52" i="2"/>
  <c r="AV52" i="2"/>
  <c r="AU52" i="2"/>
  <c r="AT52" i="2"/>
  <c r="AS52" i="2"/>
  <c r="AR52" i="2"/>
  <c r="AQ52" i="2"/>
  <c r="AP52" i="2"/>
  <c r="AO52" i="2"/>
  <c r="AN52" i="2"/>
  <c r="AM52" i="2"/>
  <c r="AL52" i="2"/>
  <c r="AK52" i="2"/>
  <c r="AJ52" i="2"/>
  <c r="AI52" i="2"/>
  <c r="AH52" i="2"/>
  <c r="AG52" i="2"/>
  <c r="AF52" i="2"/>
  <c r="AE52" i="2"/>
  <c r="AC52" i="2"/>
  <c r="AB52" i="2"/>
  <c r="Z52" i="2"/>
  <c r="X52" i="2"/>
  <c r="V52" i="2"/>
  <c r="U52" i="2"/>
  <c r="T52" i="2"/>
  <c r="S52" i="2"/>
  <c r="R52" i="2"/>
  <c r="Q52" i="2"/>
  <c r="L52" i="2"/>
  <c r="CE51" i="2"/>
  <c r="CD51" i="2"/>
  <c r="CC51" i="2"/>
  <c r="CB51" i="2"/>
  <c r="CA51" i="2"/>
  <c r="BZ51" i="2"/>
  <c r="BY51" i="2"/>
  <c r="BX51" i="2"/>
  <c r="BW51" i="2"/>
  <c r="BV51" i="2"/>
  <c r="BU51" i="2"/>
  <c r="BT51" i="2"/>
  <c r="BP51" i="2"/>
  <c r="BN51" i="2"/>
  <c r="BK51" i="2"/>
  <c r="BJ51" i="2"/>
  <c r="BI51" i="2"/>
  <c r="BH51" i="2"/>
  <c r="BG51" i="2"/>
  <c r="BE51" i="2"/>
  <c r="BC51" i="2"/>
  <c r="BB51" i="2"/>
  <c r="BA51" i="2"/>
  <c r="AZ51" i="2"/>
  <c r="AY51" i="2"/>
  <c r="AX51" i="2"/>
  <c r="AW51" i="2"/>
  <c r="AV51" i="2"/>
  <c r="AU51" i="2"/>
  <c r="AT51" i="2"/>
  <c r="AS51" i="2"/>
  <c r="AR51" i="2"/>
  <c r="AQ51" i="2"/>
  <c r="AP51" i="2"/>
  <c r="AO51" i="2"/>
  <c r="AN51" i="2"/>
  <c r="AM51" i="2"/>
  <c r="AL51" i="2"/>
  <c r="AK51" i="2"/>
  <c r="AJ51" i="2"/>
  <c r="AI51" i="2"/>
  <c r="AH51" i="2"/>
  <c r="AG51" i="2"/>
  <c r="AF51" i="2"/>
  <c r="AE51" i="2"/>
  <c r="AC51" i="2"/>
  <c r="AB51" i="2"/>
  <c r="Z51" i="2"/>
  <c r="X51" i="2"/>
  <c r="V51" i="2"/>
  <c r="U51" i="2"/>
  <c r="T51" i="2"/>
  <c r="S51" i="2"/>
  <c r="R51" i="2"/>
  <c r="Q51" i="2"/>
  <c r="L51" i="2"/>
  <c r="CE50" i="2"/>
  <c r="CD50" i="2"/>
  <c r="CC50" i="2"/>
  <c r="CB50" i="2"/>
  <c r="CA50" i="2"/>
  <c r="BZ50" i="2"/>
  <c r="BY50" i="2"/>
  <c r="BX50" i="2"/>
  <c r="BW50" i="2"/>
  <c r="BV50" i="2"/>
  <c r="BU50" i="2"/>
  <c r="BT50" i="2"/>
  <c r="BP50" i="2"/>
  <c r="BN50" i="2"/>
  <c r="BK50" i="2"/>
  <c r="BJ50" i="2"/>
  <c r="BI50" i="2"/>
  <c r="BH50" i="2"/>
  <c r="BG50" i="2"/>
  <c r="BC50" i="2"/>
  <c r="BB50" i="2"/>
  <c r="BA50" i="2"/>
  <c r="AZ50" i="2"/>
  <c r="AY50" i="2"/>
  <c r="AX50" i="2"/>
  <c r="AW50" i="2"/>
  <c r="AV50" i="2"/>
  <c r="AU50" i="2"/>
  <c r="AT50" i="2"/>
  <c r="AS50" i="2"/>
  <c r="AR50" i="2"/>
  <c r="AQ50" i="2"/>
  <c r="AP50" i="2"/>
  <c r="AO50" i="2"/>
  <c r="AN50" i="2"/>
  <c r="AM50" i="2"/>
  <c r="AL50" i="2"/>
  <c r="AK50" i="2"/>
  <c r="AJ50" i="2"/>
  <c r="AI50" i="2"/>
  <c r="AH50" i="2"/>
  <c r="AG50" i="2"/>
  <c r="AF50" i="2"/>
  <c r="AE50" i="2"/>
  <c r="AC50" i="2"/>
  <c r="AB50" i="2"/>
  <c r="Z50" i="2"/>
  <c r="X50" i="2"/>
  <c r="V50" i="2"/>
  <c r="U50" i="2"/>
  <c r="T50" i="2"/>
  <c r="S50" i="2"/>
  <c r="R50" i="2"/>
  <c r="Q50" i="2"/>
  <c r="L50" i="2"/>
  <c r="CE49" i="2"/>
  <c r="CD49" i="2"/>
  <c r="CC49" i="2"/>
  <c r="CB49" i="2"/>
  <c r="CA49" i="2"/>
  <c r="BZ49" i="2"/>
  <c r="BY49" i="2"/>
  <c r="BX49" i="2"/>
  <c r="BW49" i="2"/>
  <c r="BV49" i="2"/>
  <c r="BU49" i="2"/>
  <c r="BT49" i="2"/>
  <c r="BP49" i="2"/>
  <c r="BN49" i="2"/>
  <c r="BK49" i="2"/>
  <c r="BJ49" i="2"/>
  <c r="BI49" i="2"/>
  <c r="BH49" i="2"/>
  <c r="BG49" i="2"/>
  <c r="BE49" i="2"/>
  <c r="BC49" i="2"/>
  <c r="BB49" i="2"/>
  <c r="BA49" i="2"/>
  <c r="AZ49" i="2"/>
  <c r="AY49" i="2"/>
  <c r="AX49" i="2"/>
  <c r="AW49" i="2"/>
  <c r="AV49" i="2"/>
  <c r="AU49" i="2"/>
  <c r="AT49" i="2"/>
  <c r="AS49" i="2"/>
  <c r="AR49" i="2"/>
  <c r="AQ49" i="2"/>
  <c r="AP49" i="2"/>
  <c r="AO49" i="2"/>
  <c r="AN49" i="2"/>
  <c r="AM49" i="2"/>
  <c r="AL49" i="2"/>
  <c r="AK49" i="2"/>
  <c r="AJ49" i="2"/>
  <c r="AI49" i="2"/>
  <c r="AH49" i="2"/>
  <c r="AG49" i="2"/>
  <c r="AF49" i="2"/>
  <c r="AE49" i="2"/>
  <c r="AC49" i="2"/>
  <c r="AB49" i="2"/>
  <c r="Z49" i="2"/>
  <c r="X49" i="2"/>
  <c r="V49" i="2"/>
  <c r="U49" i="2"/>
  <c r="T49" i="2"/>
  <c r="S49" i="2"/>
  <c r="R49" i="2"/>
  <c r="Q49" i="2"/>
  <c r="L49" i="2"/>
  <c r="CE48" i="2"/>
  <c r="CD48" i="2"/>
  <c r="CC48" i="2"/>
  <c r="CB48" i="2"/>
  <c r="CA48" i="2"/>
  <c r="BZ48" i="2"/>
  <c r="BY48" i="2"/>
  <c r="BX48" i="2"/>
  <c r="BW48" i="2"/>
  <c r="BV48" i="2"/>
  <c r="BU48" i="2"/>
  <c r="BT48" i="2"/>
  <c r="BP48" i="2"/>
  <c r="BN48" i="2"/>
  <c r="BK48" i="2"/>
  <c r="BJ48" i="2"/>
  <c r="BI48" i="2"/>
  <c r="BH48" i="2"/>
  <c r="BG48" i="2"/>
  <c r="BE48" i="2"/>
  <c r="BC48" i="2"/>
  <c r="BB48" i="2"/>
  <c r="BA48" i="2"/>
  <c r="AZ48" i="2"/>
  <c r="AY48" i="2"/>
  <c r="AX48" i="2"/>
  <c r="AW48" i="2"/>
  <c r="AV48" i="2"/>
  <c r="AU48" i="2"/>
  <c r="AT48" i="2"/>
  <c r="AS48" i="2"/>
  <c r="AR48" i="2"/>
  <c r="AQ48" i="2"/>
  <c r="AP48" i="2"/>
  <c r="AO48" i="2"/>
  <c r="AN48" i="2"/>
  <c r="AM48" i="2"/>
  <c r="AL48" i="2"/>
  <c r="AK48" i="2"/>
  <c r="AJ48" i="2"/>
  <c r="AI48" i="2"/>
  <c r="AH48" i="2"/>
  <c r="AG48" i="2"/>
  <c r="AF48" i="2"/>
  <c r="AE48" i="2"/>
  <c r="AC48" i="2"/>
  <c r="AB48" i="2"/>
  <c r="Z48" i="2"/>
  <c r="X48" i="2"/>
  <c r="V48" i="2"/>
  <c r="U48" i="2"/>
  <c r="T48" i="2"/>
  <c r="S48" i="2"/>
  <c r="R48" i="2"/>
  <c r="Q48" i="2"/>
  <c r="L48" i="2"/>
  <c r="CE47" i="2"/>
  <c r="CD47" i="2"/>
  <c r="CC47" i="2"/>
  <c r="CB47" i="2"/>
  <c r="CA47" i="2"/>
  <c r="BZ47" i="2"/>
  <c r="BY47" i="2"/>
  <c r="BX47" i="2"/>
  <c r="BW47" i="2"/>
  <c r="BV47" i="2"/>
  <c r="BU47" i="2"/>
  <c r="BT47" i="2"/>
  <c r="BP47" i="2"/>
  <c r="BN47" i="2"/>
  <c r="BK47" i="2"/>
  <c r="BJ47" i="2"/>
  <c r="BI47" i="2"/>
  <c r="BH47" i="2"/>
  <c r="BG47" i="2"/>
  <c r="BC47" i="2"/>
  <c r="BB47" i="2"/>
  <c r="BA47" i="2"/>
  <c r="AZ47" i="2"/>
  <c r="AY47" i="2"/>
  <c r="AX47" i="2"/>
  <c r="AW47" i="2"/>
  <c r="AV47" i="2"/>
  <c r="AU47" i="2"/>
  <c r="AT47" i="2"/>
  <c r="AS47" i="2"/>
  <c r="AR47" i="2"/>
  <c r="AQ47" i="2"/>
  <c r="AP47" i="2"/>
  <c r="AO47" i="2"/>
  <c r="AN47" i="2"/>
  <c r="AM47" i="2"/>
  <c r="AL47" i="2"/>
  <c r="AK47" i="2"/>
  <c r="AJ47" i="2"/>
  <c r="AI47" i="2"/>
  <c r="AH47" i="2"/>
  <c r="AG47" i="2"/>
  <c r="AF47" i="2"/>
  <c r="AE47" i="2"/>
  <c r="AC47" i="2"/>
  <c r="AB47" i="2"/>
  <c r="Z47" i="2"/>
  <c r="X47" i="2"/>
  <c r="V47" i="2"/>
  <c r="U47" i="2"/>
  <c r="T47" i="2"/>
  <c r="S47" i="2"/>
  <c r="R47" i="2"/>
  <c r="Q47" i="2"/>
  <c r="L47" i="2"/>
  <c r="CE46" i="2"/>
  <c r="CD46" i="2"/>
  <c r="CC46" i="2"/>
  <c r="CB46" i="2"/>
  <c r="CA46" i="2"/>
  <c r="BZ46" i="2"/>
  <c r="BY46" i="2"/>
  <c r="BX46" i="2"/>
  <c r="BW46" i="2"/>
  <c r="BV46" i="2"/>
  <c r="BU46" i="2"/>
  <c r="BT46" i="2"/>
  <c r="BP46" i="2"/>
  <c r="BN46" i="2"/>
  <c r="BK46" i="2"/>
  <c r="BJ46" i="2"/>
  <c r="BI46" i="2"/>
  <c r="BH46" i="2"/>
  <c r="BG46" i="2"/>
  <c r="BE46" i="2"/>
  <c r="BC46" i="2"/>
  <c r="BB46" i="2"/>
  <c r="BA46" i="2"/>
  <c r="AZ46" i="2"/>
  <c r="AY46" i="2"/>
  <c r="AX46" i="2"/>
  <c r="AW46" i="2"/>
  <c r="AV46" i="2"/>
  <c r="AU46" i="2"/>
  <c r="AT46" i="2"/>
  <c r="AS46" i="2"/>
  <c r="AR46" i="2"/>
  <c r="AQ46" i="2"/>
  <c r="AP46" i="2"/>
  <c r="AO46" i="2"/>
  <c r="AN46" i="2"/>
  <c r="AM46" i="2"/>
  <c r="AL46" i="2"/>
  <c r="AK46" i="2"/>
  <c r="AJ46" i="2"/>
  <c r="AI46" i="2"/>
  <c r="AH46" i="2"/>
  <c r="AG46" i="2"/>
  <c r="AF46" i="2"/>
  <c r="AE46" i="2"/>
  <c r="AC46" i="2"/>
  <c r="AB46" i="2"/>
  <c r="Z46" i="2"/>
  <c r="X46" i="2"/>
  <c r="V46" i="2"/>
  <c r="U46" i="2"/>
  <c r="T46" i="2"/>
  <c r="S46" i="2"/>
  <c r="R46" i="2"/>
  <c r="Q46" i="2"/>
  <c r="L46" i="2"/>
  <c r="CE45" i="2"/>
  <c r="CD45" i="2"/>
  <c r="CC45" i="2"/>
  <c r="CB45" i="2"/>
  <c r="CA45" i="2"/>
  <c r="BZ45" i="2"/>
  <c r="BY45" i="2"/>
  <c r="BX45" i="2"/>
  <c r="BW45" i="2"/>
  <c r="BV45" i="2"/>
  <c r="BU45" i="2"/>
  <c r="BT45" i="2"/>
  <c r="BP45" i="2"/>
  <c r="BN45" i="2"/>
  <c r="BK45" i="2"/>
  <c r="BJ45" i="2"/>
  <c r="BI45" i="2"/>
  <c r="BH45" i="2"/>
  <c r="BG45" i="2"/>
  <c r="BE45" i="2"/>
  <c r="BC45" i="2"/>
  <c r="BB45" i="2"/>
  <c r="BA45" i="2"/>
  <c r="AZ45" i="2"/>
  <c r="AY45" i="2"/>
  <c r="AX45" i="2"/>
  <c r="AW45" i="2"/>
  <c r="AV45" i="2"/>
  <c r="AU45" i="2"/>
  <c r="AT45" i="2"/>
  <c r="AS45" i="2"/>
  <c r="AR45" i="2"/>
  <c r="AQ45" i="2"/>
  <c r="AP45" i="2"/>
  <c r="AO45" i="2"/>
  <c r="AN45" i="2"/>
  <c r="AM45" i="2"/>
  <c r="AL45" i="2"/>
  <c r="AK45" i="2"/>
  <c r="AJ45" i="2"/>
  <c r="AI45" i="2"/>
  <c r="AH45" i="2"/>
  <c r="AG45" i="2"/>
  <c r="AF45" i="2"/>
  <c r="AE45" i="2"/>
  <c r="AC45" i="2"/>
  <c r="AB45" i="2"/>
  <c r="Z45" i="2"/>
  <c r="X45" i="2"/>
  <c r="V45" i="2"/>
  <c r="U45" i="2"/>
  <c r="T45" i="2"/>
  <c r="S45" i="2"/>
  <c r="R45" i="2"/>
  <c r="Q45" i="2"/>
  <c r="L45" i="2"/>
  <c r="CE44" i="2"/>
  <c r="CD44" i="2"/>
  <c r="CC44" i="2"/>
  <c r="CB44" i="2"/>
  <c r="CA44" i="2"/>
  <c r="BZ44" i="2"/>
  <c r="BY44" i="2"/>
  <c r="BX44" i="2"/>
  <c r="BW44" i="2"/>
  <c r="BV44" i="2"/>
  <c r="BU44" i="2"/>
  <c r="BT44" i="2"/>
  <c r="BP44" i="2"/>
  <c r="BN44" i="2"/>
  <c r="BK44" i="2"/>
  <c r="BJ44" i="2"/>
  <c r="BI44" i="2"/>
  <c r="BH44" i="2"/>
  <c r="BG44" i="2"/>
  <c r="BC44" i="2"/>
  <c r="BB44" i="2"/>
  <c r="BA44" i="2"/>
  <c r="AZ44" i="2"/>
  <c r="AY44" i="2"/>
  <c r="AX44" i="2"/>
  <c r="AW44" i="2"/>
  <c r="AV44" i="2"/>
  <c r="AU44" i="2"/>
  <c r="AT44" i="2"/>
  <c r="AS44" i="2"/>
  <c r="AR44" i="2"/>
  <c r="AQ44" i="2"/>
  <c r="AP44" i="2"/>
  <c r="AO44" i="2"/>
  <c r="AN44" i="2"/>
  <c r="AM44" i="2"/>
  <c r="AL44" i="2"/>
  <c r="AK44" i="2"/>
  <c r="AJ44" i="2"/>
  <c r="AI44" i="2"/>
  <c r="AH44" i="2"/>
  <c r="AG44" i="2"/>
  <c r="AF44" i="2"/>
  <c r="AE44" i="2"/>
  <c r="AC44" i="2"/>
  <c r="AB44" i="2"/>
  <c r="Z44" i="2"/>
  <c r="X44" i="2"/>
  <c r="V44" i="2"/>
  <c r="U44" i="2"/>
  <c r="T44" i="2"/>
  <c r="S44" i="2"/>
  <c r="R44" i="2"/>
  <c r="Q44" i="2"/>
  <c r="L44" i="2"/>
  <c r="CE43" i="2"/>
  <c r="CD43" i="2"/>
  <c r="CC43" i="2"/>
  <c r="CB43" i="2"/>
  <c r="CA43" i="2"/>
  <c r="BZ43" i="2"/>
  <c r="BY43" i="2"/>
  <c r="BX43" i="2"/>
  <c r="BW43" i="2"/>
  <c r="BV43" i="2"/>
  <c r="BU43" i="2"/>
  <c r="BT43" i="2"/>
  <c r="BP43" i="2"/>
  <c r="BN43" i="2"/>
  <c r="BK43" i="2"/>
  <c r="BJ43" i="2"/>
  <c r="BI43" i="2"/>
  <c r="BH43" i="2"/>
  <c r="BG43" i="2"/>
  <c r="BE43" i="2"/>
  <c r="BC43" i="2"/>
  <c r="BB43" i="2"/>
  <c r="BA43" i="2"/>
  <c r="AZ43" i="2"/>
  <c r="AY43" i="2"/>
  <c r="AX43" i="2"/>
  <c r="AW43" i="2"/>
  <c r="AV43" i="2"/>
  <c r="AU43" i="2"/>
  <c r="AT43" i="2"/>
  <c r="AS43" i="2"/>
  <c r="AR43" i="2"/>
  <c r="AQ43" i="2"/>
  <c r="AP43" i="2"/>
  <c r="AO43" i="2"/>
  <c r="AN43" i="2"/>
  <c r="AM43" i="2"/>
  <c r="AL43" i="2"/>
  <c r="AK43" i="2"/>
  <c r="AJ43" i="2"/>
  <c r="AI43" i="2"/>
  <c r="AH43" i="2"/>
  <c r="AG43" i="2"/>
  <c r="AF43" i="2"/>
  <c r="AE43" i="2"/>
  <c r="AC43" i="2"/>
  <c r="AB43" i="2"/>
  <c r="Z43" i="2"/>
  <c r="X43" i="2"/>
  <c r="V43" i="2"/>
  <c r="U43" i="2"/>
  <c r="T43" i="2"/>
  <c r="S43" i="2"/>
  <c r="R43" i="2"/>
  <c r="Q43" i="2"/>
  <c r="L43" i="2"/>
  <c r="CE42" i="2"/>
  <c r="CD42" i="2"/>
  <c r="CC42" i="2"/>
  <c r="CB42" i="2"/>
  <c r="CA42" i="2"/>
  <c r="BZ42" i="2"/>
  <c r="BY42" i="2"/>
  <c r="BX42" i="2"/>
  <c r="BW42" i="2"/>
  <c r="BV42" i="2"/>
  <c r="BU42" i="2"/>
  <c r="BT42" i="2"/>
  <c r="BP42" i="2"/>
  <c r="BN42" i="2"/>
  <c r="BK42" i="2"/>
  <c r="BJ42" i="2"/>
  <c r="BI42" i="2"/>
  <c r="BH42" i="2"/>
  <c r="BG42" i="2"/>
  <c r="BE42" i="2"/>
  <c r="BC42" i="2"/>
  <c r="BB42" i="2"/>
  <c r="BA42" i="2"/>
  <c r="AZ42" i="2"/>
  <c r="AY42" i="2"/>
  <c r="AX42" i="2"/>
  <c r="AW42" i="2"/>
  <c r="AV42" i="2"/>
  <c r="AU42" i="2"/>
  <c r="AT42" i="2"/>
  <c r="AS42" i="2"/>
  <c r="AR42" i="2"/>
  <c r="AQ42" i="2"/>
  <c r="AP42" i="2"/>
  <c r="AO42" i="2"/>
  <c r="AN42" i="2"/>
  <c r="AM42" i="2"/>
  <c r="AL42" i="2"/>
  <c r="AK42" i="2"/>
  <c r="AJ42" i="2"/>
  <c r="AI42" i="2"/>
  <c r="AH42" i="2"/>
  <c r="AG42" i="2"/>
  <c r="AF42" i="2"/>
  <c r="AE42" i="2"/>
  <c r="AC42" i="2"/>
  <c r="AB42" i="2"/>
  <c r="Z42" i="2"/>
  <c r="X42" i="2"/>
  <c r="V42" i="2"/>
  <c r="U42" i="2"/>
  <c r="T42" i="2"/>
  <c r="S42" i="2"/>
  <c r="R42" i="2"/>
  <c r="Q42" i="2"/>
  <c r="L42" i="2"/>
  <c r="CE41" i="2"/>
  <c r="CD41" i="2"/>
  <c r="CC41" i="2"/>
  <c r="CB41" i="2"/>
  <c r="CA41" i="2"/>
  <c r="BZ41" i="2"/>
  <c r="BY41" i="2"/>
  <c r="BX41" i="2"/>
  <c r="BW41" i="2"/>
  <c r="BV41" i="2"/>
  <c r="BU41" i="2"/>
  <c r="BT41" i="2"/>
  <c r="BP41" i="2"/>
  <c r="BN41" i="2"/>
  <c r="BK41" i="2"/>
  <c r="BJ41" i="2"/>
  <c r="BI41" i="2"/>
  <c r="BH41" i="2"/>
  <c r="BG41" i="2"/>
  <c r="BC41" i="2"/>
  <c r="BB41" i="2"/>
  <c r="BA41" i="2"/>
  <c r="AZ41" i="2"/>
  <c r="AY41" i="2"/>
  <c r="AX41" i="2"/>
  <c r="AW41" i="2"/>
  <c r="AV41" i="2"/>
  <c r="AU41" i="2"/>
  <c r="AT41" i="2"/>
  <c r="AS41" i="2"/>
  <c r="AR41" i="2"/>
  <c r="AQ41" i="2"/>
  <c r="AP41" i="2"/>
  <c r="AO41" i="2"/>
  <c r="AN41" i="2"/>
  <c r="AM41" i="2"/>
  <c r="AL41" i="2"/>
  <c r="AK41" i="2"/>
  <c r="AJ41" i="2"/>
  <c r="AI41" i="2"/>
  <c r="AH41" i="2"/>
  <c r="AG41" i="2"/>
  <c r="AF41" i="2"/>
  <c r="AE41" i="2"/>
  <c r="AC41" i="2"/>
  <c r="AB41" i="2"/>
  <c r="Z41" i="2"/>
  <c r="X41" i="2"/>
  <c r="V41" i="2"/>
  <c r="U41" i="2"/>
  <c r="T41" i="2"/>
  <c r="S41" i="2"/>
  <c r="R41" i="2"/>
  <c r="Q41" i="2"/>
  <c r="L41" i="2"/>
  <c r="CE40" i="2"/>
  <c r="CD40" i="2"/>
  <c r="CC40" i="2"/>
  <c r="CB40" i="2"/>
  <c r="CA40" i="2"/>
  <c r="BZ40" i="2"/>
  <c r="BY40" i="2"/>
  <c r="BX40" i="2"/>
  <c r="BW40" i="2"/>
  <c r="BV40" i="2"/>
  <c r="BU40" i="2"/>
  <c r="BT40" i="2"/>
  <c r="BP40" i="2"/>
  <c r="BN40" i="2"/>
  <c r="BK40" i="2"/>
  <c r="BJ40" i="2"/>
  <c r="BI40" i="2"/>
  <c r="BH40" i="2"/>
  <c r="BG40" i="2"/>
  <c r="BE40" i="2"/>
  <c r="BC40" i="2"/>
  <c r="BB40" i="2"/>
  <c r="BA40" i="2"/>
  <c r="AZ40" i="2"/>
  <c r="AY40" i="2"/>
  <c r="AX40" i="2"/>
  <c r="AW40" i="2"/>
  <c r="AV40" i="2"/>
  <c r="AU40" i="2"/>
  <c r="AT40" i="2"/>
  <c r="AS40" i="2"/>
  <c r="AR40" i="2"/>
  <c r="AQ40" i="2"/>
  <c r="AP40" i="2"/>
  <c r="AO40" i="2"/>
  <c r="AN40" i="2"/>
  <c r="AM40" i="2"/>
  <c r="AL40" i="2"/>
  <c r="AK40" i="2"/>
  <c r="AJ40" i="2"/>
  <c r="AI40" i="2"/>
  <c r="AH40" i="2"/>
  <c r="AG40" i="2"/>
  <c r="AF40" i="2"/>
  <c r="AE40" i="2"/>
  <c r="AC40" i="2"/>
  <c r="AB40" i="2"/>
  <c r="Z40" i="2"/>
  <c r="X40" i="2"/>
  <c r="V40" i="2"/>
  <c r="U40" i="2"/>
  <c r="T40" i="2"/>
  <c r="S40" i="2"/>
  <c r="R40" i="2"/>
  <c r="Q40" i="2"/>
  <c r="L40" i="2"/>
  <c r="CE39" i="2"/>
  <c r="CD39" i="2"/>
  <c r="CC39" i="2"/>
  <c r="CB39" i="2"/>
  <c r="CA39" i="2"/>
  <c r="BZ39" i="2"/>
  <c r="BY39" i="2"/>
  <c r="BX39" i="2"/>
  <c r="BW39" i="2"/>
  <c r="BV39" i="2"/>
  <c r="BU39" i="2"/>
  <c r="BT39" i="2"/>
  <c r="BP39" i="2"/>
  <c r="BN39" i="2"/>
  <c r="BK39" i="2"/>
  <c r="BJ39" i="2"/>
  <c r="BI39" i="2"/>
  <c r="BH39" i="2"/>
  <c r="BG39" i="2"/>
  <c r="BE39" i="2"/>
  <c r="BC39" i="2"/>
  <c r="BB39" i="2"/>
  <c r="BA39" i="2"/>
  <c r="AZ39" i="2"/>
  <c r="AY39" i="2"/>
  <c r="AX39" i="2"/>
  <c r="AW39" i="2"/>
  <c r="AV39" i="2"/>
  <c r="AU39" i="2"/>
  <c r="AT39" i="2"/>
  <c r="AS39" i="2"/>
  <c r="AR39" i="2"/>
  <c r="AQ39" i="2"/>
  <c r="AP39" i="2"/>
  <c r="AO39" i="2"/>
  <c r="AN39" i="2"/>
  <c r="AM39" i="2"/>
  <c r="AL39" i="2"/>
  <c r="AK39" i="2"/>
  <c r="AJ39" i="2"/>
  <c r="AI39" i="2"/>
  <c r="AH39" i="2"/>
  <c r="AG39" i="2"/>
  <c r="AF39" i="2"/>
  <c r="AE39" i="2"/>
  <c r="AC39" i="2"/>
  <c r="AB39" i="2"/>
  <c r="Z39" i="2"/>
  <c r="X39" i="2"/>
  <c r="V39" i="2"/>
  <c r="U39" i="2"/>
  <c r="T39" i="2"/>
  <c r="S39" i="2"/>
  <c r="R39" i="2"/>
  <c r="Q39" i="2"/>
  <c r="L39" i="2"/>
  <c r="CE38" i="2"/>
  <c r="CD38" i="2"/>
  <c r="CC38" i="2"/>
  <c r="CB38" i="2"/>
  <c r="CA38" i="2"/>
  <c r="BZ38" i="2"/>
  <c r="BY38" i="2"/>
  <c r="BX38" i="2"/>
  <c r="BW38" i="2"/>
  <c r="BV38" i="2"/>
  <c r="BU38" i="2"/>
  <c r="BT38" i="2"/>
  <c r="BP38" i="2"/>
  <c r="BN38" i="2"/>
  <c r="BK38" i="2"/>
  <c r="BJ38" i="2"/>
  <c r="BI38" i="2"/>
  <c r="BH38" i="2"/>
  <c r="BG38" i="2"/>
  <c r="BE38" i="2"/>
  <c r="BC38" i="2"/>
  <c r="BB38" i="2"/>
  <c r="BA38" i="2"/>
  <c r="AZ38" i="2"/>
  <c r="AY38" i="2"/>
  <c r="AX38" i="2"/>
  <c r="AW38" i="2"/>
  <c r="AV38" i="2"/>
  <c r="AU38" i="2"/>
  <c r="AT38" i="2"/>
  <c r="AS38" i="2"/>
  <c r="AR38" i="2"/>
  <c r="AQ38" i="2"/>
  <c r="AP38" i="2"/>
  <c r="AO38" i="2"/>
  <c r="AN38" i="2"/>
  <c r="AM38" i="2"/>
  <c r="AL38" i="2"/>
  <c r="AK38" i="2"/>
  <c r="AJ38" i="2"/>
  <c r="AI38" i="2"/>
  <c r="AH38" i="2"/>
  <c r="AG38" i="2"/>
  <c r="AF38" i="2"/>
  <c r="AE38" i="2"/>
  <c r="AC38" i="2"/>
  <c r="AB38" i="2"/>
  <c r="Z38" i="2"/>
  <c r="X38" i="2"/>
  <c r="V38" i="2"/>
  <c r="U38" i="2"/>
  <c r="T38" i="2"/>
  <c r="S38" i="2"/>
  <c r="R38" i="2"/>
  <c r="Q38" i="2"/>
  <c r="L38" i="2"/>
  <c r="CE37" i="2"/>
  <c r="CD37" i="2"/>
  <c r="CC37" i="2"/>
  <c r="CB37" i="2"/>
  <c r="CA37" i="2"/>
  <c r="BZ37" i="2"/>
  <c r="BY37" i="2"/>
  <c r="BX37" i="2"/>
  <c r="BW37" i="2"/>
  <c r="BV37" i="2"/>
  <c r="BU37" i="2"/>
  <c r="BT37" i="2"/>
  <c r="BP37" i="2"/>
  <c r="BN37" i="2"/>
  <c r="BK37" i="2"/>
  <c r="BJ37" i="2"/>
  <c r="BI37" i="2"/>
  <c r="BH37" i="2"/>
  <c r="BG37" i="2"/>
  <c r="BE37" i="2"/>
  <c r="BC37" i="2"/>
  <c r="BB37" i="2"/>
  <c r="BA37" i="2"/>
  <c r="AZ37" i="2"/>
  <c r="AY37" i="2"/>
  <c r="AX37" i="2"/>
  <c r="AW37" i="2"/>
  <c r="AV37" i="2"/>
  <c r="AU37" i="2"/>
  <c r="AT37" i="2"/>
  <c r="AS37" i="2"/>
  <c r="AR37" i="2"/>
  <c r="AQ37" i="2"/>
  <c r="AP37" i="2"/>
  <c r="AO37" i="2"/>
  <c r="AN37" i="2"/>
  <c r="AM37" i="2"/>
  <c r="AL37" i="2"/>
  <c r="AK37" i="2"/>
  <c r="AJ37" i="2"/>
  <c r="AI37" i="2"/>
  <c r="AH37" i="2"/>
  <c r="AG37" i="2"/>
  <c r="AF37" i="2"/>
  <c r="AE37" i="2"/>
  <c r="AC37" i="2"/>
  <c r="AB37" i="2"/>
  <c r="Z37" i="2"/>
  <c r="X37" i="2"/>
  <c r="V37" i="2"/>
  <c r="U37" i="2"/>
  <c r="T37" i="2"/>
  <c r="S37" i="2"/>
  <c r="R37" i="2"/>
  <c r="Q37" i="2"/>
  <c r="L37" i="2"/>
  <c r="CE36" i="2"/>
  <c r="CD36" i="2"/>
  <c r="CC36" i="2"/>
  <c r="CB36" i="2"/>
  <c r="CA36" i="2"/>
  <c r="BZ36" i="2"/>
  <c r="BY36" i="2"/>
  <c r="BX36" i="2"/>
  <c r="BW36" i="2"/>
  <c r="BV36" i="2"/>
  <c r="BU36" i="2"/>
  <c r="BT36" i="2"/>
  <c r="BP36" i="2"/>
  <c r="BN36" i="2"/>
  <c r="BK36" i="2"/>
  <c r="BJ36" i="2"/>
  <c r="BI36" i="2"/>
  <c r="BH36" i="2"/>
  <c r="BG36" i="2"/>
  <c r="BE36" i="2"/>
  <c r="BC36" i="2"/>
  <c r="BB36" i="2"/>
  <c r="BA36" i="2"/>
  <c r="AZ36" i="2"/>
  <c r="AY36" i="2"/>
  <c r="AX36" i="2"/>
  <c r="AW36" i="2"/>
  <c r="AV36" i="2"/>
  <c r="AU36" i="2"/>
  <c r="AT36" i="2"/>
  <c r="AS36" i="2"/>
  <c r="AR36" i="2"/>
  <c r="AQ36" i="2"/>
  <c r="AP36" i="2"/>
  <c r="AO36" i="2"/>
  <c r="AN36" i="2"/>
  <c r="AM36" i="2"/>
  <c r="AL36" i="2"/>
  <c r="AK36" i="2"/>
  <c r="AJ36" i="2"/>
  <c r="AI36" i="2"/>
  <c r="AH36" i="2"/>
  <c r="AG36" i="2"/>
  <c r="AF36" i="2"/>
  <c r="AE36" i="2"/>
  <c r="AC36" i="2"/>
  <c r="AB36" i="2"/>
  <c r="Z36" i="2"/>
  <c r="X36" i="2"/>
  <c r="V36" i="2"/>
  <c r="U36" i="2"/>
  <c r="T36" i="2"/>
  <c r="S36" i="2"/>
  <c r="R36" i="2"/>
  <c r="Q36" i="2"/>
  <c r="L36" i="2"/>
  <c r="CE35" i="2"/>
  <c r="CD35" i="2"/>
  <c r="CC35" i="2"/>
  <c r="CB35" i="2"/>
  <c r="CA35" i="2"/>
  <c r="BZ35" i="2"/>
  <c r="BY35" i="2"/>
  <c r="BX35" i="2"/>
  <c r="BW35" i="2"/>
  <c r="BV35" i="2"/>
  <c r="BU35" i="2"/>
  <c r="BT35" i="2"/>
  <c r="BP35" i="2"/>
  <c r="BN35" i="2"/>
  <c r="BK35" i="2"/>
  <c r="BJ35" i="2"/>
  <c r="BI35" i="2"/>
  <c r="BH35" i="2"/>
  <c r="BG35" i="2"/>
  <c r="BE35" i="2"/>
  <c r="BC35" i="2"/>
  <c r="BB35" i="2"/>
  <c r="BA35" i="2"/>
  <c r="AZ35" i="2"/>
  <c r="AY35" i="2"/>
  <c r="AX35" i="2"/>
  <c r="AW35" i="2"/>
  <c r="AV35" i="2"/>
  <c r="AU35" i="2"/>
  <c r="AT35" i="2"/>
  <c r="AS35" i="2"/>
  <c r="AR35" i="2"/>
  <c r="AQ35" i="2"/>
  <c r="AP35" i="2"/>
  <c r="AO35" i="2"/>
  <c r="AN35" i="2"/>
  <c r="AM35" i="2"/>
  <c r="AL35" i="2"/>
  <c r="AK35" i="2"/>
  <c r="AJ35" i="2"/>
  <c r="AI35" i="2"/>
  <c r="AH35" i="2"/>
  <c r="AG35" i="2"/>
  <c r="AF35" i="2"/>
  <c r="AE35" i="2"/>
  <c r="AC35" i="2"/>
  <c r="AB35" i="2"/>
  <c r="Z35" i="2"/>
  <c r="X35" i="2"/>
  <c r="V35" i="2"/>
  <c r="U35" i="2"/>
  <c r="T35" i="2"/>
  <c r="S35" i="2"/>
  <c r="R35" i="2"/>
  <c r="Q35" i="2"/>
  <c r="L35" i="2"/>
  <c r="CE34" i="2"/>
  <c r="CD34" i="2"/>
  <c r="CC34" i="2"/>
  <c r="CB34" i="2"/>
  <c r="CA34" i="2"/>
  <c r="BZ34" i="2"/>
  <c r="BY34" i="2"/>
  <c r="BX34" i="2"/>
  <c r="BW34" i="2"/>
  <c r="BV34" i="2"/>
  <c r="BU34" i="2"/>
  <c r="BT34" i="2"/>
  <c r="BP34" i="2"/>
  <c r="BN34" i="2"/>
  <c r="BK34" i="2"/>
  <c r="BJ34" i="2"/>
  <c r="BI34" i="2"/>
  <c r="BH34" i="2"/>
  <c r="BG34" i="2"/>
  <c r="BE34" i="2"/>
  <c r="BC34" i="2"/>
  <c r="BB34" i="2"/>
  <c r="BA34" i="2"/>
  <c r="AZ34" i="2"/>
  <c r="AY34" i="2"/>
  <c r="AX34" i="2"/>
  <c r="AW34" i="2"/>
  <c r="AV34" i="2"/>
  <c r="AU34" i="2"/>
  <c r="AT34" i="2"/>
  <c r="AS34" i="2"/>
  <c r="AR34" i="2"/>
  <c r="AQ34" i="2"/>
  <c r="AP34" i="2"/>
  <c r="AO34" i="2"/>
  <c r="AN34" i="2"/>
  <c r="AM34" i="2"/>
  <c r="AL34" i="2"/>
  <c r="AK34" i="2"/>
  <c r="AJ34" i="2"/>
  <c r="AI34" i="2"/>
  <c r="AH34" i="2"/>
  <c r="AG34" i="2"/>
  <c r="AF34" i="2"/>
  <c r="AE34" i="2"/>
  <c r="AC34" i="2"/>
  <c r="AB34" i="2"/>
  <c r="Z34" i="2"/>
  <c r="X34" i="2"/>
  <c r="V34" i="2"/>
  <c r="U34" i="2"/>
  <c r="T34" i="2"/>
  <c r="S34" i="2"/>
  <c r="R34" i="2"/>
  <c r="Q34" i="2"/>
  <c r="L34" i="2"/>
  <c r="CE33" i="2"/>
  <c r="CD33" i="2"/>
  <c r="CC33" i="2"/>
  <c r="CB33" i="2"/>
  <c r="CA33" i="2"/>
  <c r="BZ33" i="2"/>
  <c r="BY33" i="2"/>
  <c r="BX33" i="2"/>
  <c r="BW33" i="2"/>
  <c r="BV33" i="2"/>
  <c r="BU33" i="2"/>
  <c r="BT33" i="2"/>
  <c r="BP33" i="2"/>
  <c r="BN33" i="2"/>
  <c r="BK33" i="2"/>
  <c r="BJ33" i="2"/>
  <c r="BI33" i="2"/>
  <c r="BH33" i="2"/>
  <c r="BG33" i="2"/>
  <c r="BE33" i="2"/>
  <c r="BC33" i="2"/>
  <c r="BB33" i="2"/>
  <c r="BA33" i="2"/>
  <c r="AZ33" i="2"/>
  <c r="AY33" i="2"/>
  <c r="AX33" i="2"/>
  <c r="AW33" i="2"/>
  <c r="AV33" i="2"/>
  <c r="AU33" i="2"/>
  <c r="AT33" i="2"/>
  <c r="AS33" i="2"/>
  <c r="AR33" i="2"/>
  <c r="AQ33" i="2"/>
  <c r="AP33" i="2"/>
  <c r="AO33" i="2"/>
  <c r="AN33" i="2"/>
  <c r="AM33" i="2"/>
  <c r="AL33" i="2"/>
  <c r="AK33" i="2"/>
  <c r="AJ33" i="2"/>
  <c r="AI33" i="2"/>
  <c r="AH33" i="2"/>
  <c r="AG33" i="2"/>
  <c r="AF33" i="2"/>
  <c r="AE33" i="2"/>
  <c r="AC33" i="2"/>
  <c r="AB33" i="2"/>
  <c r="Z33" i="2"/>
  <c r="X33" i="2"/>
  <c r="V33" i="2"/>
  <c r="U33" i="2"/>
  <c r="T33" i="2"/>
  <c r="S33" i="2"/>
  <c r="R33" i="2"/>
  <c r="Q33" i="2"/>
  <c r="CE32" i="2"/>
  <c r="CD32" i="2"/>
  <c r="CC32" i="2"/>
  <c r="CB32" i="2"/>
  <c r="CA32" i="2"/>
  <c r="BZ32" i="2"/>
  <c r="BY32" i="2"/>
  <c r="BX32" i="2"/>
  <c r="BW32" i="2"/>
  <c r="BV32" i="2"/>
  <c r="BU32" i="2"/>
  <c r="BT32" i="2"/>
  <c r="BP32" i="2"/>
  <c r="BN32" i="2"/>
  <c r="BK32" i="2"/>
  <c r="BJ32" i="2"/>
  <c r="BI32" i="2"/>
  <c r="BH32" i="2"/>
  <c r="BG32" i="2"/>
  <c r="BE32" i="2"/>
  <c r="BC32" i="2"/>
  <c r="BB32" i="2"/>
  <c r="BA32" i="2"/>
  <c r="AZ32" i="2"/>
  <c r="AY32" i="2"/>
  <c r="AX32" i="2"/>
  <c r="AW32" i="2"/>
  <c r="AV32" i="2"/>
  <c r="AU32" i="2"/>
  <c r="AT32" i="2"/>
  <c r="AS32" i="2"/>
  <c r="AR32" i="2"/>
  <c r="AQ32" i="2"/>
  <c r="AP32" i="2"/>
  <c r="AO32" i="2"/>
  <c r="AN32" i="2"/>
  <c r="AM32" i="2"/>
  <c r="AL32" i="2"/>
  <c r="AK32" i="2"/>
  <c r="AJ32" i="2"/>
  <c r="AI32" i="2"/>
  <c r="AH32" i="2"/>
  <c r="AG32" i="2"/>
  <c r="AF32" i="2"/>
  <c r="AE32" i="2"/>
  <c r="AC32" i="2"/>
  <c r="AB32" i="2"/>
  <c r="Z32" i="2"/>
  <c r="X32" i="2"/>
  <c r="V32" i="2"/>
  <c r="U32" i="2"/>
  <c r="T32" i="2"/>
  <c r="S32" i="2"/>
  <c r="R32" i="2"/>
  <c r="Q32" i="2"/>
  <c r="CE31" i="2"/>
  <c r="CD31" i="2"/>
  <c r="CC31" i="2"/>
  <c r="CB31" i="2"/>
  <c r="CA31" i="2"/>
  <c r="BZ31" i="2"/>
  <c r="BY31" i="2"/>
  <c r="BX31" i="2"/>
  <c r="BW31" i="2"/>
  <c r="BV31" i="2"/>
  <c r="BU31" i="2"/>
  <c r="BT31" i="2"/>
  <c r="BP31" i="2"/>
  <c r="BN31" i="2"/>
  <c r="BK31" i="2"/>
  <c r="BJ31" i="2"/>
  <c r="BI31" i="2"/>
  <c r="BH31" i="2"/>
  <c r="BG31" i="2"/>
  <c r="BE31" i="2"/>
  <c r="BC31" i="2"/>
  <c r="BB31" i="2"/>
  <c r="BA31" i="2"/>
  <c r="AZ31" i="2"/>
  <c r="AY31" i="2"/>
  <c r="AX31" i="2"/>
  <c r="AW31" i="2"/>
  <c r="AV31" i="2"/>
  <c r="AU31" i="2"/>
  <c r="AT31" i="2"/>
  <c r="AS31" i="2"/>
  <c r="AR31" i="2"/>
  <c r="AQ31" i="2"/>
  <c r="AP31" i="2"/>
  <c r="AO31" i="2"/>
  <c r="AN31" i="2"/>
  <c r="AM31" i="2"/>
  <c r="AL31" i="2"/>
  <c r="AK31" i="2"/>
  <c r="AJ31" i="2"/>
  <c r="AI31" i="2"/>
  <c r="AH31" i="2"/>
  <c r="AG31" i="2"/>
  <c r="AF31" i="2"/>
  <c r="AE31" i="2"/>
  <c r="AC31" i="2"/>
  <c r="AB31" i="2"/>
  <c r="Z31" i="2"/>
  <c r="X31" i="2"/>
  <c r="V31" i="2"/>
  <c r="U31" i="2"/>
  <c r="T31" i="2"/>
  <c r="S31" i="2"/>
  <c r="R31" i="2"/>
  <c r="Q31" i="2"/>
  <c r="L31" i="2"/>
  <c r="CE30" i="2"/>
  <c r="CD30" i="2"/>
  <c r="CC30" i="2"/>
  <c r="CB30" i="2"/>
  <c r="CA30" i="2"/>
  <c r="BZ30" i="2"/>
  <c r="BY30" i="2"/>
  <c r="BX30" i="2"/>
  <c r="BW30" i="2"/>
  <c r="BV30" i="2"/>
  <c r="BU30" i="2"/>
  <c r="BT30" i="2"/>
  <c r="BP30" i="2"/>
  <c r="BN30" i="2"/>
  <c r="BK30" i="2"/>
  <c r="BJ30" i="2"/>
  <c r="BI30" i="2"/>
  <c r="BH30" i="2"/>
  <c r="BG30" i="2"/>
  <c r="BE30" i="2"/>
  <c r="BC30" i="2"/>
  <c r="BB30" i="2"/>
  <c r="BA30" i="2"/>
  <c r="AZ30" i="2"/>
  <c r="AY30" i="2"/>
  <c r="AX30" i="2"/>
  <c r="AW30" i="2"/>
  <c r="AV30" i="2"/>
  <c r="AU30" i="2"/>
  <c r="AT30" i="2"/>
  <c r="AS30" i="2"/>
  <c r="AR30" i="2"/>
  <c r="AQ30" i="2"/>
  <c r="AP30" i="2"/>
  <c r="AO30" i="2"/>
  <c r="AN30" i="2"/>
  <c r="AM30" i="2"/>
  <c r="AL30" i="2"/>
  <c r="AK30" i="2"/>
  <c r="AJ30" i="2"/>
  <c r="AI30" i="2"/>
  <c r="AH30" i="2"/>
  <c r="AG30" i="2"/>
  <c r="AF30" i="2"/>
  <c r="AE30" i="2"/>
  <c r="AC30" i="2"/>
  <c r="AB30" i="2"/>
  <c r="Z30" i="2"/>
  <c r="X30" i="2"/>
  <c r="V30" i="2"/>
  <c r="U30" i="2"/>
  <c r="T30" i="2"/>
  <c r="S30" i="2"/>
  <c r="R30" i="2"/>
  <c r="Q30" i="2"/>
  <c r="L30" i="2"/>
  <c r="B30" i="2"/>
  <c r="CE29" i="2"/>
  <c r="CD29" i="2"/>
  <c r="CC29" i="2"/>
  <c r="CB29" i="2"/>
  <c r="CA29" i="2"/>
  <c r="BZ29" i="2"/>
  <c r="BY29" i="2"/>
  <c r="BX29" i="2"/>
  <c r="BW29" i="2"/>
  <c r="BV29" i="2"/>
  <c r="BU29" i="2"/>
  <c r="BT29" i="2"/>
  <c r="BP29" i="2"/>
  <c r="BN29" i="2"/>
  <c r="BK29" i="2"/>
  <c r="BJ29" i="2"/>
  <c r="BI29" i="2"/>
  <c r="BH29" i="2"/>
  <c r="BG29" i="2"/>
  <c r="BE29" i="2"/>
  <c r="BC29" i="2"/>
  <c r="BB29" i="2"/>
  <c r="BA29" i="2"/>
  <c r="AZ29" i="2"/>
  <c r="AY29" i="2"/>
  <c r="AX29" i="2"/>
  <c r="AW29" i="2"/>
  <c r="AV29" i="2"/>
  <c r="AU29" i="2"/>
  <c r="AT29" i="2"/>
  <c r="AS29" i="2"/>
  <c r="AR29" i="2"/>
  <c r="AQ29" i="2"/>
  <c r="AP29" i="2"/>
  <c r="AO29" i="2"/>
  <c r="AN29" i="2"/>
  <c r="AM29" i="2"/>
  <c r="AL29" i="2"/>
  <c r="AK29" i="2"/>
  <c r="AJ29" i="2"/>
  <c r="AI29" i="2"/>
  <c r="AH29" i="2"/>
  <c r="AG29" i="2"/>
  <c r="AF29" i="2"/>
  <c r="AE29" i="2"/>
  <c r="AC29" i="2"/>
  <c r="AB29" i="2"/>
  <c r="Z29" i="2"/>
  <c r="X29" i="2"/>
  <c r="V29" i="2"/>
  <c r="U29" i="2"/>
  <c r="T29" i="2"/>
  <c r="S29" i="2"/>
  <c r="R29" i="2"/>
  <c r="Q29" i="2"/>
  <c r="L29" i="2"/>
  <c r="CE28" i="2"/>
  <c r="CD28" i="2"/>
  <c r="CC28" i="2"/>
  <c r="CB28" i="2"/>
  <c r="CA28" i="2"/>
  <c r="BZ28" i="2"/>
  <c r="BY28" i="2"/>
  <c r="BX28" i="2"/>
  <c r="BW28" i="2"/>
  <c r="BV28" i="2"/>
  <c r="BU28" i="2"/>
  <c r="BT28" i="2"/>
  <c r="BP28" i="2"/>
  <c r="BN28" i="2"/>
  <c r="BK28" i="2"/>
  <c r="BJ28" i="2"/>
  <c r="BI28" i="2"/>
  <c r="BH28" i="2"/>
  <c r="BG28" i="2"/>
  <c r="BE28" i="2"/>
  <c r="BC28" i="2"/>
  <c r="BB28" i="2"/>
  <c r="BA28" i="2"/>
  <c r="AZ28" i="2"/>
  <c r="AY28" i="2"/>
  <c r="AX28" i="2"/>
  <c r="AW28" i="2"/>
  <c r="AV28" i="2"/>
  <c r="AU28" i="2"/>
  <c r="AT28" i="2"/>
  <c r="AS28" i="2"/>
  <c r="AR28" i="2"/>
  <c r="AQ28" i="2"/>
  <c r="AP28" i="2"/>
  <c r="AO28" i="2"/>
  <c r="AN28" i="2"/>
  <c r="AM28" i="2"/>
  <c r="AL28" i="2"/>
  <c r="AK28" i="2"/>
  <c r="AJ28" i="2"/>
  <c r="AI28" i="2"/>
  <c r="AH28" i="2"/>
  <c r="AG28" i="2"/>
  <c r="AF28" i="2"/>
  <c r="AE28" i="2"/>
  <c r="AC28" i="2"/>
  <c r="AB28" i="2"/>
  <c r="Z28" i="2"/>
  <c r="X28" i="2"/>
  <c r="V28" i="2"/>
  <c r="U28" i="2"/>
  <c r="T28" i="2"/>
  <c r="S28" i="2"/>
  <c r="R28" i="2"/>
  <c r="Q28" i="2"/>
  <c r="CE27" i="2"/>
  <c r="CD27" i="2"/>
  <c r="CC27" i="2"/>
  <c r="CB27" i="2"/>
  <c r="CA27" i="2"/>
  <c r="BZ27" i="2"/>
  <c r="BY27" i="2"/>
  <c r="BX27" i="2"/>
  <c r="BW27" i="2"/>
  <c r="BV27" i="2"/>
  <c r="BU27" i="2"/>
  <c r="BT27" i="2"/>
  <c r="BP27" i="2"/>
  <c r="BN27" i="2"/>
  <c r="BK27" i="2"/>
  <c r="BJ27" i="2"/>
  <c r="BI27" i="2"/>
  <c r="BH27" i="2"/>
  <c r="BG27" i="2"/>
  <c r="BE27" i="2"/>
  <c r="BC27" i="2"/>
  <c r="BB27" i="2"/>
  <c r="BA27" i="2"/>
  <c r="AZ27" i="2"/>
  <c r="AY27" i="2"/>
  <c r="AX27" i="2"/>
  <c r="AW27" i="2"/>
  <c r="AV27" i="2"/>
  <c r="AU27" i="2"/>
  <c r="AT27" i="2"/>
  <c r="AS27" i="2"/>
  <c r="AR27" i="2"/>
  <c r="AQ27" i="2"/>
  <c r="AP27" i="2"/>
  <c r="AO27" i="2"/>
  <c r="AN27" i="2"/>
  <c r="AM27" i="2"/>
  <c r="AL27" i="2"/>
  <c r="AK27" i="2"/>
  <c r="AJ27" i="2"/>
  <c r="AI27" i="2"/>
  <c r="AH27" i="2"/>
  <c r="AG27" i="2"/>
  <c r="AF27" i="2"/>
  <c r="AE27" i="2"/>
  <c r="AC27" i="2"/>
  <c r="AB27" i="2"/>
  <c r="Z27" i="2"/>
  <c r="X27" i="2"/>
  <c r="V27" i="2"/>
  <c r="U27" i="2"/>
  <c r="T27" i="2"/>
  <c r="S27" i="2"/>
  <c r="R27" i="2"/>
  <c r="Q27" i="2"/>
  <c r="L27" i="2"/>
  <c r="CE26" i="2"/>
  <c r="CD26" i="2"/>
  <c r="CC26" i="2"/>
  <c r="CB26" i="2"/>
  <c r="CA26" i="2"/>
  <c r="BZ26" i="2"/>
  <c r="BY26" i="2"/>
  <c r="BX26" i="2"/>
  <c r="BW26" i="2"/>
  <c r="BV26" i="2"/>
  <c r="BU26" i="2"/>
  <c r="BT26" i="2"/>
  <c r="BP26" i="2"/>
  <c r="BN26" i="2"/>
  <c r="BK26" i="2"/>
  <c r="BJ26" i="2"/>
  <c r="BI26" i="2"/>
  <c r="BH26" i="2"/>
  <c r="BG26" i="2"/>
  <c r="BE26" i="2"/>
  <c r="BC26" i="2"/>
  <c r="BB26" i="2"/>
  <c r="BA26" i="2"/>
  <c r="AZ26" i="2"/>
  <c r="AY26" i="2"/>
  <c r="AX26" i="2"/>
  <c r="AW26" i="2"/>
  <c r="AV26" i="2"/>
  <c r="AU26" i="2"/>
  <c r="AT26" i="2"/>
  <c r="AS26" i="2"/>
  <c r="AR26" i="2"/>
  <c r="AQ26" i="2"/>
  <c r="AP26" i="2"/>
  <c r="AO26" i="2"/>
  <c r="AN26" i="2"/>
  <c r="AM26" i="2"/>
  <c r="AL26" i="2"/>
  <c r="AK26" i="2"/>
  <c r="AJ26" i="2"/>
  <c r="AI26" i="2"/>
  <c r="AH26" i="2"/>
  <c r="AG26" i="2"/>
  <c r="AF26" i="2"/>
  <c r="AE26" i="2"/>
  <c r="AC26" i="2"/>
  <c r="AB26" i="2"/>
  <c r="AA26" i="2"/>
  <c r="Z26" i="2"/>
  <c r="X26" i="2"/>
  <c r="V26" i="2"/>
  <c r="U26" i="2"/>
  <c r="T26" i="2"/>
  <c r="S26" i="2"/>
  <c r="R26" i="2"/>
  <c r="Q26" i="2"/>
  <c r="L26" i="2"/>
  <c r="K26" i="2"/>
  <c r="J26" i="2"/>
  <c r="E26" i="2"/>
  <c r="D26" i="2"/>
  <c r="C26" i="2"/>
  <c r="B26" i="2"/>
  <c r="CE25" i="2"/>
  <c r="CD25" i="2"/>
  <c r="CC25" i="2"/>
  <c r="CB25" i="2"/>
  <c r="CA25" i="2"/>
  <c r="BZ25" i="2"/>
  <c r="BY25" i="2"/>
  <c r="BX25" i="2"/>
  <c r="BW25" i="2"/>
  <c r="BV25" i="2"/>
  <c r="BU25" i="2"/>
  <c r="BT25" i="2"/>
  <c r="BP25" i="2"/>
  <c r="BN25" i="2"/>
  <c r="BK25" i="2"/>
  <c r="BJ25" i="2"/>
  <c r="BI25" i="2"/>
  <c r="BH25" i="2"/>
  <c r="BG25" i="2"/>
  <c r="BE25" i="2"/>
  <c r="BC25" i="2"/>
  <c r="BB25" i="2"/>
  <c r="BA25" i="2"/>
  <c r="AZ25" i="2"/>
  <c r="AY25" i="2"/>
  <c r="AX25" i="2"/>
  <c r="AW25" i="2"/>
  <c r="AV25" i="2"/>
  <c r="AU25" i="2"/>
  <c r="AT25" i="2"/>
  <c r="AS25" i="2"/>
  <c r="AR25" i="2"/>
  <c r="AQ25" i="2"/>
  <c r="AP25" i="2"/>
  <c r="AO25" i="2"/>
  <c r="AN25" i="2"/>
  <c r="AM25" i="2"/>
  <c r="AL25" i="2"/>
  <c r="AK25" i="2"/>
  <c r="AJ25" i="2"/>
  <c r="AI25" i="2"/>
  <c r="AH25" i="2"/>
  <c r="AG25" i="2"/>
  <c r="AF25" i="2"/>
  <c r="AE25" i="2"/>
  <c r="AC25" i="2"/>
  <c r="AB25" i="2"/>
  <c r="AA25" i="2"/>
  <c r="Z25" i="2"/>
  <c r="X25" i="2"/>
  <c r="V25" i="2"/>
  <c r="U25" i="2"/>
  <c r="T25" i="2"/>
  <c r="S25" i="2"/>
  <c r="R25" i="2"/>
  <c r="Q25" i="2"/>
  <c r="L25" i="2"/>
  <c r="K25" i="2"/>
  <c r="J25" i="2"/>
  <c r="E25" i="2"/>
  <c r="D25" i="2"/>
  <c r="C25" i="2"/>
  <c r="B25" i="2"/>
  <c r="CE24" i="2"/>
  <c r="CD24" i="2"/>
  <c r="CC24" i="2"/>
  <c r="CB24" i="2"/>
  <c r="CA24" i="2"/>
  <c r="BZ24" i="2"/>
  <c r="BY24" i="2"/>
  <c r="BX24" i="2"/>
  <c r="BW24" i="2"/>
  <c r="BV24" i="2"/>
  <c r="BU24" i="2"/>
  <c r="BT24" i="2"/>
  <c r="BP24" i="2"/>
  <c r="BN24" i="2"/>
  <c r="BK24" i="2"/>
  <c r="BJ24" i="2"/>
  <c r="BI24" i="2"/>
  <c r="BH24" i="2"/>
  <c r="BG24" i="2"/>
  <c r="BE24" i="2"/>
  <c r="BC24" i="2"/>
  <c r="BB24" i="2"/>
  <c r="BA24" i="2"/>
  <c r="AZ24" i="2"/>
  <c r="AY24" i="2"/>
  <c r="AX24" i="2"/>
  <c r="AW24" i="2"/>
  <c r="AV24" i="2"/>
  <c r="AU24" i="2"/>
  <c r="AT24" i="2"/>
  <c r="AS24" i="2"/>
  <c r="AR24" i="2"/>
  <c r="AQ24" i="2"/>
  <c r="AP24" i="2"/>
  <c r="AO24" i="2"/>
  <c r="AN24" i="2"/>
  <c r="AM24" i="2"/>
  <c r="AL24" i="2"/>
  <c r="AK24" i="2"/>
  <c r="AJ24" i="2"/>
  <c r="AI24" i="2"/>
  <c r="AH24" i="2"/>
  <c r="AG24" i="2"/>
  <c r="AF24" i="2"/>
  <c r="AE24" i="2"/>
  <c r="AC24" i="2"/>
  <c r="AB24" i="2"/>
  <c r="AA24" i="2"/>
  <c r="Z24" i="2"/>
  <c r="X24" i="2"/>
  <c r="V24" i="2"/>
  <c r="U24" i="2"/>
  <c r="T24" i="2"/>
  <c r="S24" i="2"/>
  <c r="R24" i="2"/>
  <c r="Q24" i="2"/>
  <c r="L24" i="2"/>
  <c r="K24" i="2"/>
  <c r="J24" i="2"/>
  <c r="CE23" i="2"/>
  <c r="CD23" i="2"/>
  <c r="CC23" i="2"/>
  <c r="CB23" i="2"/>
  <c r="CA23" i="2"/>
  <c r="BZ23" i="2"/>
  <c r="BY23" i="2"/>
  <c r="BX23" i="2"/>
  <c r="BW23" i="2"/>
  <c r="BV23" i="2"/>
  <c r="BU23" i="2"/>
  <c r="BT23" i="2"/>
  <c r="BP23" i="2"/>
  <c r="BN23" i="2"/>
  <c r="BK23" i="2"/>
  <c r="BJ23" i="2"/>
  <c r="BI23" i="2"/>
  <c r="BH23" i="2"/>
  <c r="BG23" i="2"/>
  <c r="BE23" i="2"/>
  <c r="BC23" i="2"/>
  <c r="BB23" i="2"/>
  <c r="BA23" i="2"/>
  <c r="AZ23" i="2"/>
  <c r="AY23" i="2"/>
  <c r="AX23" i="2"/>
  <c r="AW23" i="2"/>
  <c r="AV23" i="2"/>
  <c r="AU23" i="2"/>
  <c r="AT23" i="2"/>
  <c r="AS23" i="2"/>
  <c r="AR23" i="2"/>
  <c r="AQ23" i="2"/>
  <c r="AP23" i="2"/>
  <c r="AO23" i="2"/>
  <c r="AN23" i="2"/>
  <c r="AM23" i="2"/>
  <c r="AL23" i="2"/>
  <c r="AK23" i="2"/>
  <c r="AJ23" i="2"/>
  <c r="AI23" i="2"/>
  <c r="AH23" i="2"/>
  <c r="AG23" i="2"/>
  <c r="AF23" i="2"/>
  <c r="AE23" i="2"/>
  <c r="AC23" i="2"/>
  <c r="AB23" i="2"/>
  <c r="Z23" i="2"/>
  <c r="X23" i="2"/>
  <c r="V23" i="2"/>
  <c r="U23" i="2"/>
  <c r="T23" i="2"/>
  <c r="S23" i="2"/>
  <c r="R23" i="2"/>
  <c r="Q23" i="2"/>
  <c r="L23" i="2"/>
  <c r="CE22" i="2"/>
  <c r="CD22" i="2"/>
  <c r="CC22" i="2"/>
  <c r="CB22" i="2"/>
  <c r="CA22" i="2"/>
  <c r="BZ22" i="2"/>
  <c r="BY22" i="2"/>
  <c r="BX22" i="2"/>
  <c r="BW22" i="2"/>
  <c r="BV22" i="2"/>
  <c r="BU22" i="2"/>
  <c r="BT22" i="2"/>
  <c r="BP22" i="2"/>
  <c r="BN22" i="2"/>
  <c r="BK22" i="2"/>
  <c r="BJ22" i="2"/>
  <c r="BI22" i="2"/>
  <c r="BH22" i="2"/>
  <c r="BG22" i="2"/>
  <c r="BE22" i="2"/>
  <c r="BC22" i="2"/>
  <c r="BB22" i="2"/>
  <c r="BA22" i="2"/>
  <c r="AZ22" i="2"/>
  <c r="AY22" i="2"/>
  <c r="AX22" i="2"/>
  <c r="AW22" i="2"/>
  <c r="AV22" i="2"/>
  <c r="AU22" i="2"/>
  <c r="AT22" i="2"/>
  <c r="AS22" i="2"/>
  <c r="AR22" i="2"/>
  <c r="AQ22" i="2"/>
  <c r="AP22" i="2"/>
  <c r="AO22" i="2"/>
  <c r="AN22" i="2"/>
  <c r="AM22" i="2"/>
  <c r="AL22" i="2"/>
  <c r="AK22" i="2"/>
  <c r="AJ22" i="2"/>
  <c r="AI22" i="2"/>
  <c r="AH22" i="2"/>
  <c r="AG22" i="2"/>
  <c r="AF22" i="2"/>
  <c r="AE22" i="2"/>
  <c r="AC22" i="2"/>
  <c r="AB22" i="2"/>
  <c r="Z22" i="2"/>
  <c r="X22" i="2"/>
  <c r="V22" i="2"/>
  <c r="U22" i="2"/>
  <c r="T22" i="2"/>
  <c r="S22" i="2"/>
  <c r="R22" i="2"/>
  <c r="Q22" i="2"/>
  <c r="L22" i="2"/>
  <c r="CE21" i="2"/>
  <c r="CD21" i="2"/>
  <c r="CC21" i="2"/>
  <c r="CB21" i="2"/>
  <c r="CA21" i="2"/>
  <c r="BZ21" i="2"/>
  <c r="BY21" i="2"/>
  <c r="BX21" i="2"/>
  <c r="BW21" i="2"/>
  <c r="BV21" i="2"/>
  <c r="BU21" i="2"/>
  <c r="BT21" i="2"/>
  <c r="BP21" i="2"/>
  <c r="BN21" i="2"/>
  <c r="BK21" i="2"/>
  <c r="BJ21" i="2"/>
  <c r="BI21" i="2"/>
  <c r="BH21" i="2"/>
  <c r="BG21" i="2"/>
  <c r="BE21" i="2"/>
  <c r="BC21" i="2"/>
  <c r="BB21" i="2"/>
  <c r="BA21" i="2"/>
  <c r="AZ21" i="2"/>
  <c r="AY21" i="2"/>
  <c r="AX21" i="2"/>
  <c r="AW21" i="2"/>
  <c r="AV21" i="2"/>
  <c r="AU21" i="2"/>
  <c r="AT21" i="2"/>
  <c r="AS21" i="2"/>
  <c r="AR21" i="2"/>
  <c r="AQ21" i="2"/>
  <c r="AP21" i="2"/>
  <c r="AO21" i="2"/>
  <c r="AN21" i="2"/>
  <c r="AM21" i="2"/>
  <c r="AL21" i="2"/>
  <c r="AK21" i="2"/>
  <c r="AJ21" i="2"/>
  <c r="AI21" i="2"/>
  <c r="AH21" i="2"/>
  <c r="AG21" i="2"/>
  <c r="AF21" i="2"/>
  <c r="AE21" i="2"/>
  <c r="AC21" i="2"/>
  <c r="AB21" i="2"/>
  <c r="Z21" i="2"/>
  <c r="X21" i="2"/>
  <c r="V21" i="2"/>
  <c r="U21" i="2"/>
  <c r="T21" i="2"/>
  <c r="S21" i="2"/>
  <c r="R21" i="2"/>
  <c r="Q21" i="2"/>
  <c r="L21" i="2"/>
  <c r="CE20" i="2"/>
  <c r="CD20" i="2"/>
  <c r="CC20" i="2"/>
  <c r="CB20" i="2"/>
  <c r="CA20" i="2"/>
  <c r="BZ20" i="2"/>
  <c r="BY20" i="2"/>
  <c r="BX20" i="2"/>
  <c r="BW20" i="2"/>
  <c r="BV20" i="2"/>
  <c r="BU20" i="2"/>
  <c r="BT20" i="2"/>
  <c r="BP20" i="2"/>
  <c r="BN20" i="2"/>
  <c r="BK20" i="2"/>
  <c r="BJ20" i="2"/>
  <c r="BI20" i="2"/>
  <c r="BH20" i="2"/>
  <c r="BG20" i="2"/>
  <c r="BE20" i="2"/>
  <c r="BC20" i="2"/>
  <c r="BB20" i="2"/>
  <c r="BA20" i="2"/>
  <c r="AZ20" i="2"/>
  <c r="AY20" i="2"/>
  <c r="AX20" i="2"/>
  <c r="AW20" i="2"/>
  <c r="AV20" i="2"/>
  <c r="AU20" i="2"/>
  <c r="AT20" i="2"/>
  <c r="AS20" i="2"/>
  <c r="AR20" i="2"/>
  <c r="AQ20" i="2"/>
  <c r="AP20" i="2"/>
  <c r="AO20" i="2"/>
  <c r="AN20" i="2"/>
  <c r="AM20" i="2"/>
  <c r="AL20" i="2"/>
  <c r="AK20" i="2"/>
  <c r="AJ20" i="2"/>
  <c r="AI20" i="2"/>
  <c r="AH20" i="2"/>
  <c r="AG20" i="2"/>
  <c r="AF20" i="2"/>
  <c r="AE20" i="2"/>
  <c r="AC20" i="2"/>
  <c r="AB20" i="2"/>
  <c r="Z20" i="2"/>
  <c r="X20" i="2"/>
  <c r="V20" i="2"/>
  <c r="U20" i="2"/>
  <c r="T20" i="2"/>
  <c r="S20" i="2"/>
  <c r="R20" i="2"/>
  <c r="Q20" i="2"/>
  <c r="L20" i="2"/>
  <c r="CE19" i="2"/>
  <c r="CD19" i="2"/>
  <c r="CC19" i="2"/>
  <c r="CB19" i="2"/>
  <c r="CA19" i="2"/>
  <c r="BZ19" i="2"/>
  <c r="BY19" i="2"/>
  <c r="BX19" i="2"/>
  <c r="BW19" i="2"/>
  <c r="BV19" i="2"/>
  <c r="BU19" i="2"/>
  <c r="BT19" i="2"/>
  <c r="BP19" i="2"/>
  <c r="BN19" i="2"/>
  <c r="BK19" i="2"/>
  <c r="BJ19" i="2"/>
  <c r="BI19" i="2"/>
  <c r="BH19" i="2"/>
  <c r="BG19" i="2"/>
  <c r="BE19" i="2"/>
  <c r="BC19" i="2"/>
  <c r="BB19" i="2"/>
  <c r="BA19" i="2"/>
  <c r="AZ19" i="2"/>
  <c r="AY19" i="2"/>
  <c r="AX19" i="2"/>
  <c r="AW19" i="2"/>
  <c r="AV19" i="2"/>
  <c r="AU19" i="2"/>
  <c r="AT19" i="2"/>
  <c r="AS19" i="2"/>
  <c r="AR19" i="2"/>
  <c r="AQ19" i="2"/>
  <c r="AP19" i="2"/>
  <c r="AO19" i="2"/>
  <c r="AN19" i="2"/>
  <c r="AM19" i="2"/>
  <c r="AL19" i="2"/>
  <c r="AK19" i="2"/>
  <c r="AJ19" i="2"/>
  <c r="AI19" i="2"/>
  <c r="AH19" i="2"/>
  <c r="AG19" i="2"/>
  <c r="AF19" i="2"/>
  <c r="AE19" i="2"/>
  <c r="AC19" i="2"/>
  <c r="AB19" i="2"/>
  <c r="Z19" i="2"/>
  <c r="X19" i="2"/>
  <c r="V19" i="2"/>
  <c r="U19" i="2"/>
  <c r="T19" i="2"/>
  <c r="S19" i="2"/>
  <c r="R19" i="2"/>
  <c r="Q19" i="2"/>
  <c r="L19" i="2"/>
  <c r="CE18" i="2"/>
  <c r="CD18" i="2"/>
  <c r="CC18" i="2"/>
  <c r="CB18" i="2"/>
  <c r="CA18" i="2"/>
  <c r="BZ18" i="2"/>
  <c r="BY18" i="2"/>
  <c r="BX18" i="2"/>
  <c r="BW18" i="2"/>
  <c r="BV18" i="2"/>
  <c r="BU18" i="2"/>
  <c r="BT18" i="2"/>
  <c r="BP18" i="2"/>
  <c r="BN18" i="2"/>
  <c r="BK18" i="2"/>
  <c r="BJ18" i="2"/>
  <c r="BI18" i="2"/>
  <c r="BH18" i="2"/>
  <c r="BG18" i="2"/>
  <c r="BE18" i="2"/>
  <c r="BC18" i="2"/>
  <c r="BB18" i="2"/>
  <c r="BA18" i="2"/>
  <c r="AZ18" i="2"/>
  <c r="AY18" i="2"/>
  <c r="AX18" i="2"/>
  <c r="AW18" i="2"/>
  <c r="AV18" i="2"/>
  <c r="AU18" i="2"/>
  <c r="AT18" i="2"/>
  <c r="AS18" i="2"/>
  <c r="AR18" i="2"/>
  <c r="AQ18" i="2"/>
  <c r="AP18" i="2"/>
  <c r="AO18" i="2"/>
  <c r="AN18" i="2"/>
  <c r="AM18" i="2"/>
  <c r="AL18" i="2"/>
  <c r="AK18" i="2"/>
  <c r="AJ18" i="2"/>
  <c r="AI18" i="2"/>
  <c r="AH18" i="2"/>
  <c r="AG18" i="2"/>
  <c r="AF18" i="2"/>
  <c r="AE18" i="2"/>
  <c r="AC18" i="2"/>
  <c r="AB18" i="2"/>
  <c r="Z18" i="2"/>
  <c r="X18" i="2"/>
  <c r="V18" i="2"/>
  <c r="U18" i="2"/>
  <c r="T18" i="2"/>
  <c r="S18" i="2"/>
  <c r="R18" i="2"/>
  <c r="Q18" i="2"/>
  <c r="L18" i="2"/>
  <c r="CE17" i="2"/>
  <c r="CD17" i="2"/>
  <c r="CC17" i="2"/>
  <c r="CB17" i="2"/>
  <c r="CA17" i="2"/>
  <c r="BZ17" i="2"/>
  <c r="BY17" i="2"/>
  <c r="BX17" i="2"/>
  <c r="BW17" i="2"/>
  <c r="BV17" i="2"/>
  <c r="BU17" i="2"/>
  <c r="BT17" i="2"/>
  <c r="BP17" i="2"/>
  <c r="BN17" i="2"/>
  <c r="BK17" i="2"/>
  <c r="BJ17" i="2"/>
  <c r="BI17" i="2"/>
  <c r="BH17" i="2"/>
  <c r="BG17" i="2"/>
  <c r="BE17" i="2"/>
  <c r="BC17" i="2"/>
  <c r="BB17" i="2"/>
  <c r="BA17" i="2"/>
  <c r="AZ17" i="2"/>
  <c r="AY17" i="2"/>
  <c r="AX17" i="2"/>
  <c r="AW17" i="2"/>
  <c r="AV17" i="2"/>
  <c r="AU17" i="2"/>
  <c r="AT17" i="2"/>
  <c r="AS17" i="2"/>
  <c r="AR17" i="2"/>
  <c r="AQ17" i="2"/>
  <c r="AP17" i="2"/>
  <c r="AO17" i="2"/>
  <c r="AN17" i="2"/>
  <c r="AM17" i="2"/>
  <c r="AL17" i="2"/>
  <c r="AK17" i="2"/>
  <c r="AJ17" i="2"/>
  <c r="AI17" i="2"/>
  <c r="AH17" i="2"/>
  <c r="AG17" i="2"/>
  <c r="AF17" i="2"/>
  <c r="AE17" i="2"/>
  <c r="AC17" i="2"/>
  <c r="AB17" i="2"/>
  <c r="Z17" i="2"/>
  <c r="X17" i="2"/>
  <c r="V17" i="2"/>
  <c r="U17" i="2"/>
  <c r="T17" i="2"/>
  <c r="S17" i="2"/>
  <c r="R17" i="2"/>
  <c r="Q17" i="2"/>
  <c r="L17" i="2"/>
  <c r="CE16" i="2"/>
  <c r="CD16" i="2"/>
  <c r="CC16" i="2"/>
  <c r="CB16" i="2"/>
  <c r="CA16" i="2"/>
  <c r="BZ16" i="2"/>
  <c r="BY16" i="2"/>
  <c r="BX16" i="2"/>
  <c r="BW16" i="2"/>
  <c r="BV16" i="2"/>
  <c r="BU16" i="2"/>
  <c r="BT16" i="2"/>
  <c r="BP16" i="2"/>
  <c r="BN16" i="2"/>
  <c r="BK16" i="2"/>
  <c r="BJ16" i="2"/>
  <c r="BI16" i="2"/>
  <c r="BH16" i="2"/>
  <c r="BG16" i="2"/>
  <c r="BE16" i="2"/>
  <c r="BC16" i="2"/>
  <c r="BB16" i="2"/>
  <c r="BA16" i="2"/>
  <c r="AZ16" i="2"/>
  <c r="AY16" i="2"/>
  <c r="AX16" i="2"/>
  <c r="AW16" i="2"/>
  <c r="AV16" i="2"/>
  <c r="AU16" i="2"/>
  <c r="AT16" i="2"/>
  <c r="AS16" i="2"/>
  <c r="AR16" i="2"/>
  <c r="AQ16" i="2"/>
  <c r="AP16" i="2"/>
  <c r="AO16" i="2"/>
  <c r="AN16" i="2"/>
  <c r="AM16" i="2"/>
  <c r="AL16" i="2"/>
  <c r="AK16" i="2"/>
  <c r="AJ16" i="2"/>
  <c r="AI16" i="2"/>
  <c r="AH16" i="2"/>
  <c r="AG16" i="2"/>
  <c r="AF16" i="2"/>
  <c r="AE16" i="2"/>
  <c r="AC16" i="2"/>
  <c r="AB16" i="2"/>
  <c r="Z16" i="2"/>
  <c r="X16" i="2"/>
  <c r="V16" i="2"/>
  <c r="U16" i="2"/>
  <c r="T16" i="2"/>
  <c r="S16" i="2"/>
  <c r="R16" i="2"/>
  <c r="Q16" i="2"/>
  <c r="L16" i="2"/>
  <c r="CE15" i="2"/>
  <c r="CD15" i="2"/>
  <c r="CC15" i="2"/>
  <c r="CB15" i="2"/>
  <c r="CA15" i="2"/>
  <c r="BZ15" i="2"/>
  <c r="BY15" i="2"/>
  <c r="BX15" i="2"/>
  <c r="BW15" i="2"/>
  <c r="BV15" i="2"/>
  <c r="BU15" i="2"/>
  <c r="BT15" i="2"/>
  <c r="BP15" i="2"/>
  <c r="BN15" i="2"/>
  <c r="BK15" i="2"/>
  <c r="BJ15" i="2"/>
  <c r="BI15" i="2"/>
  <c r="BH15" i="2"/>
  <c r="BG15" i="2"/>
  <c r="BE15" i="2"/>
  <c r="BC15" i="2"/>
  <c r="BB15" i="2"/>
  <c r="BA15" i="2"/>
  <c r="AZ15" i="2"/>
  <c r="AY15" i="2"/>
  <c r="AX15" i="2"/>
  <c r="AW15" i="2"/>
  <c r="AV15" i="2"/>
  <c r="AU15" i="2"/>
  <c r="AT15" i="2"/>
  <c r="AS15" i="2"/>
  <c r="AR15" i="2"/>
  <c r="AQ15" i="2"/>
  <c r="AP15" i="2"/>
  <c r="AO15" i="2"/>
  <c r="AN15" i="2"/>
  <c r="AM15" i="2"/>
  <c r="AL15" i="2"/>
  <c r="AK15" i="2"/>
  <c r="AJ15" i="2"/>
  <c r="AI15" i="2"/>
  <c r="AH15" i="2"/>
  <c r="AG15" i="2"/>
  <c r="AF15" i="2"/>
  <c r="AE15" i="2"/>
  <c r="AC15" i="2"/>
  <c r="AB15" i="2"/>
  <c r="Z15" i="2"/>
  <c r="X15" i="2"/>
  <c r="V15" i="2"/>
  <c r="U15" i="2"/>
  <c r="T15" i="2"/>
  <c r="S15" i="2"/>
  <c r="R15" i="2"/>
  <c r="Q15" i="2"/>
  <c r="L15" i="2"/>
  <c r="CE14" i="2"/>
  <c r="CD14" i="2"/>
  <c r="CC14" i="2"/>
  <c r="CB14" i="2"/>
  <c r="CA14" i="2"/>
  <c r="BZ14" i="2"/>
  <c r="BY14" i="2"/>
  <c r="BX14" i="2"/>
  <c r="BW14" i="2"/>
  <c r="BV14" i="2"/>
  <c r="BU14" i="2"/>
  <c r="BT14" i="2"/>
  <c r="BP14" i="2"/>
  <c r="BN14" i="2"/>
  <c r="BK14" i="2"/>
  <c r="BJ14" i="2"/>
  <c r="BI14" i="2"/>
  <c r="BH14" i="2"/>
  <c r="BG14" i="2"/>
  <c r="BE14" i="2"/>
  <c r="BC14" i="2"/>
  <c r="BB14" i="2"/>
  <c r="BA14" i="2"/>
  <c r="AZ14" i="2"/>
  <c r="AY14" i="2"/>
  <c r="AX14" i="2"/>
  <c r="AW14" i="2"/>
  <c r="AV14" i="2"/>
  <c r="AU14" i="2"/>
  <c r="AT14" i="2"/>
  <c r="AS14" i="2"/>
  <c r="AR14" i="2"/>
  <c r="AQ14" i="2"/>
  <c r="AP14" i="2"/>
  <c r="AO14" i="2"/>
  <c r="AN14" i="2"/>
  <c r="AM14" i="2"/>
  <c r="AL14" i="2"/>
  <c r="AK14" i="2"/>
  <c r="AJ14" i="2"/>
  <c r="AI14" i="2"/>
  <c r="AH14" i="2"/>
  <c r="AG14" i="2"/>
  <c r="AF14" i="2"/>
  <c r="AE14" i="2"/>
  <c r="AC14" i="2"/>
  <c r="AB14" i="2"/>
  <c r="Z14" i="2"/>
  <c r="X14" i="2"/>
  <c r="V14" i="2"/>
  <c r="U14" i="2"/>
  <c r="T14" i="2"/>
  <c r="S14" i="2"/>
  <c r="R14" i="2"/>
  <c r="Q14" i="2"/>
  <c r="L14" i="2"/>
  <c r="CE13" i="2"/>
  <c r="CD13" i="2"/>
  <c r="CC13" i="2"/>
  <c r="CB13" i="2"/>
  <c r="CA13" i="2"/>
  <c r="BZ13" i="2"/>
  <c r="BY13" i="2"/>
  <c r="BX13" i="2"/>
  <c r="BW13" i="2"/>
  <c r="BV13" i="2"/>
  <c r="BU13" i="2"/>
  <c r="BT13" i="2"/>
  <c r="BP13" i="2"/>
  <c r="BN13" i="2"/>
  <c r="BK13" i="2"/>
  <c r="BJ13" i="2"/>
  <c r="BI13" i="2"/>
  <c r="BH13" i="2"/>
  <c r="BG13" i="2"/>
  <c r="BE13" i="2"/>
  <c r="BC13" i="2"/>
  <c r="BB13" i="2"/>
  <c r="BA13" i="2"/>
  <c r="AZ13" i="2"/>
  <c r="AY13" i="2"/>
  <c r="AX13" i="2"/>
  <c r="AW13" i="2"/>
  <c r="AV13" i="2"/>
  <c r="AU13" i="2"/>
  <c r="AT13" i="2"/>
  <c r="AS13" i="2"/>
  <c r="AR13" i="2"/>
  <c r="AQ13" i="2"/>
  <c r="AP13" i="2"/>
  <c r="AO13" i="2"/>
  <c r="AN13" i="2"/>
  <c r="AM13" i="2"/>
  <c r="AL13" i="2"/>
  <c r="AK13" i="2"/>
  <c r="AJ13" i="2"/>
  <c r="AI13" i="2"/>
  <c r="AG13" i="2"/>
  <c r="AF13" i="2"/>
  <c r="AE13" i="2"/>
  <c r="AC13" i="2"/>
  <c r="AB13" i="2"/>
  <c r="Z13" i="2"/>
  <c r="X13" i="2"/>
  <c r="V13" i="2"/>
  <c r="U13" i="2"/>
  <c r="T13" i="2"/>
  <c r="S13" i="2"/>
  <c r="R13" i="2"/>
  <c r="Q13" i="2"/>
  <c r="L13" i="2"/>
  <c r="CE12" i="2"/>
  <c r="CD12" i="2"/>
  <c r="CC12" i="2"/>
  <c r="CB12" i="2"/>
  <c r="CA12" i="2"/>
  <c r="BZ12" i="2"/>
  <c r="BY12" i="2"/>
  <c r="BX12" i="2"/>
  <c r="BW12" i="2"/>
  <c r="BV12" i="2"/>
  <c r="BU12" i="2"/>
  <c r="BT12" i="2"/>
  <c r="BP12" i="2"/>
  <c r="BN12" i="2"/>
  <c r="BK12" i="2"/>
  <c r="BJ12" i="2"/>
  <c r="BI12" i="2"/>
  <c r="BH12" i="2"/>
  <c r="BG12" i="2"/>
  <c r="BE12" i="2"/>
  <c r="BC12" i="2"/>
  <c r="BB12" i="2"/>
  <c r="BA12" i="2"/>
  <c r="AZ12" i="2"/>
  <c r="AY12" i="2"/>
  <c r="AX12" i="2"/>
  <c r="AW12" i="2"/>
  <c r="AV12" i="2"/>
  <c r="AU12" i="2"/>
  <c r="AT12" i="2"/>
  <c r="AS12" i="2"/>
  <c r="AR12" i="2"/>
  <c r="AQ12" i="2"/>
  <c r="AP12" i="2"/>
  <c r="AO12" i="2"/>
  <c r="AN12" i="2"/>
  <c r="AM12" i="2"/>
  <c r="AL12" i="2"/>
  <c r="AK12" i="2"/>
  <c r="AJ12" i="2"/>
  <c r="AI12" i="2"/>
  <c r="AH12" i="2"/>
  <c r="AG12" i="2"/>
  <c r="AF12" i="2"/>
  <c r="AE12" i="2"/>
  <c r="AC12" i="2"/>
  <c r="AB12" i="2"/>
  <c r="Z12" i="2"/>
  <c r="X12" i="2"/>
  <c r="V12" i="2"/>
  <c r="U12" i="2"/>
  <c r="T12" i="2"/>
  <c r="S12" i="2"/>
  <c r="R12" i="2"/>
  <c r="Q12" i="2"/>
  <c r="L12" i="2"/>
  <c r="CE11" i="2"/>
  <c r="CD11" i="2"/>
  <c r="CC11" i="2"/>
  <c r="CB11" i="2"/>
  <c r="CA11" i="2"/>
  <c r="BZ11" i="2"/>
  <c r="BY11" i="2"/>
  <c r="BX11" i="2"/>
  <c r="BW11" i="2"/>
  <c r="BV11" i="2"/>
  <c r="BU11" i="2"/>
  <c r="BT11" i="2"/>
  <c r="BP11" i="2"/>
  <c r="BN11" i="2"/>
  <c r="BK11" i="2"/>
  <c r="BJ11" i="2"/>
  <c r="BI11" i="2"/>
  <c r="BH11" i="2"/>
  <c r="BG11" i="2"/>
  <c r="BE11" i="2"/>
  <c r="BC11" i="2"/>
  <c r="BB11" i="2"/>
  <c r="BA11" i="2"/>
  <c r="AZ11" i="2"/>
  <c r="AY11" i="2"/>
  <c r="AX11" i="2"/>
  <c r="AW11" i="2"/>
  <c r="AV11" i="2"/>
  <c r="AU11" i="2"/>
  <c r="AT11" i="2"/>
  <c r="AS11" i="2"/>
  <c r="AR11" i="2"/>
  <c r="AQ11" i="2"/>
  <c r="AP11" i="2"/>
  <c r="AO11" i="2"/>
  <c r="AN11" i="2"/>
  <c r="AM11" i="2"/>
  <c r="AL11" i="2"/>
  <c r="AK11" i="2"/>
  <c r="AJ11" i="2"/>
  <c r="AI11" i="2"/>
  <c r="AH11" i="2"/>
  <c r="AG11" i="2"/>
  <c r="AF11" i="2"/>
  <c r="AE11" i="2"/>
  <c r="AC11" i="2"/>
  <c r="AB11" i="2"/>
  <c r="Z11" i="2"/>
  <c r="X11" i="2"/>
  <c r="V11" i="2"/>
  <c r="U11" i="2"/>
  <c r="T11" i="2"/>
  <c r="S11" i="2"/>
  <c r="R11" i="2"/>
  <c r="Q11" i="2"/>
  <c r="L11" i="2"/>
  <c r="CE10" i="2"/>
  <c r="CD10" i="2"/>
  <c r="CC10" i="2"/>
  <c r="CB10" i="2"/>
  <c r="CA10" i="2"/>
  <c r="BZ10" i="2"/>
  <c r="BY10" i="2"/>
  <c r="BX10" i="2"/>
  <c r="BW10" i="2"/>
  <c r="BV10" i="2"/>
  <c r="BU10" i="2"/>
  <c r="BT10" i="2"/>
  <c r="BP10" i="2"/>
  <c r="BN10" i="2"/>
  <c r="BK10" i="2"/>
  <c r="BJ10" i="2"/>
  <c r="BI10" i="2"/>
  <c r="BH10" i="2"/>
  <c r="BG10" i="2"/>
  <c r="BE10" i="2"/>
  <c r="BC10" i="2"/>
  <c r="BB10" i="2"/>
  <c r="BA10" i="2"/>
  <c r="AZ10" i="2"/>
  <c r="AY10" i="2"/>
  <c r="AX10" i="2"/>
  <c r="AW10" i="2"/>
  <c r="AV10" i="2"/>
  <c r="AU10" i="2"/>
  <c r="AT10" i="2"/>
  <c r="AS10" i="2"/>
  <c r="AR10" i="2"/>
  <c r="AQ10" i="2"/>
  <c r="AP10" i="2"/>
  <c r="AO10" i="2"/>
  <c r="AN10" i="2"/>
  <c r="AM10" i="2"/>
  <c r="AL10" i="2"/>
  <c r="AK10" i="2"/>
  <c r="AJ10" i="2"/>
  <c r="AI10" i="2"/>
  <c r="AH10" i="2"/>
  <c r="AG10" i="2"/>
  <c r="AF10" i="2"/>
  <c r="AE10" i="2"/>
  <c r="AC10" i="2"/>
  <c r="AB10" i="2"/>
  <c r="Z10" i="2"/>
  <c r="X10" i="2"/>
  <c r="V10" i="2"/>
  <c r="U10" i="2"/>
  <c r="T10" i="2"/>
  <c r="S10" i="2"/>
  <c r="R10" i="2"/>
  <c r="Q10" i="2"/>
  <c r="L10" i="2"/>
  <c r="CE9" i="2"/>
  <c r="CD9" i="2"/>
  <c r="CC9" i="2"/>
  <c r="CB9" i="2"/>
  <c r="CA9" i="2"/>
  <c r="BZ9" i="2"/>
  <c r="BY9" i="2"/>
  <c r="BX9" i="2"/>
  <c r="BW9" i="2"/>
  <c r="BV9" i="2"/>
  <c r="BU9" i="2"/>
  <c r="BT9" i="2"/>
  <c r="BP9" i="2"/>
  <c r="BN9" i="2"/>
  <c r="BK9" i="2"/>
  <c r="BJ9" i="2"/>
  <c r="BI9" i="2"/>
  <c r="BH9" i="2"/>
  <c r="BG9" i="2"/>
  <c r="BE9" i="2"/>
  <c r="BC9" i="2"/>
  <c r="BB9" i="2"/>
  <c r="BA9" i="2"/>
  <c r="AZ9" i="2"/>
  <c r="AY9" i="2"/>
  <c r="AX9" i="2"/>
  <c r="AW9" i="2"/>
  <c r="AV9" i="2"/>
  <c r="AU9" i="2"/>
  <c r="AT9" i="2"/>
  <c r="AS9" i="2"/>
  <c r="AR9" i="2"/>
  <c r="AQ9" i="2"/>
  <c r="AP9" i="2"/>
  <c r="AO9" i="2"/>
  <c r="AN9" i="2"/>
  <c r="AM9" i="2"/>
  <c r="AL9" i="2"/>
  <c r="AK9" i="2"/>
  <c r="AJ9" i="2"/>
  <c r="AI9" i="2"/>
  <c r="AH9" i="2"/>
  <c r="AG9" i="2"/>
  <c r="AF9" i="2"/>
  <c r="AE9" i="2"/>
  <c r="AC9" i="2"/>
  <c r="AB9" i="2"/>
  <c r="Z9" i="2"/>
  <c r="X9" i="2"/>
  <c r="V9" i="2"/>
  <c r="U9" i="2"/>
  <c r="T9" i="2"/>
  <c r="S9" i="2"/>
  <c r="R9" i="2"/>
  <c r="Q9" i="2"/>
  <c r="L9" i="2"/>
  <c r="AU3" i="2"/>
  <c r="AV2" i="2"/>
  <c r="AU2" i="2"/>
  <c r="AR2" i="2"/>
  <c r="AP2" i="2"/>
  <c r="G28" i="4"/>
  <c r="G27" i="4"/>
  <c r="F27" i="4"/>
  <c r="G26" i="4"/>
  <c r="G25" i="4"/>
  <c r="G24" i="4"/>
  <c r="G23" i="4"/>
  <c r="F23" i="4"/>
  <c r="E23" i="4"/>
  <c r="A23" i="4"/>
  <c r="G21" i="4"/>
  <c r="G20" i="4"/>
  <c r="F20" i="4"/>
  <c r="G19" i="4"/>
  <c r="F19" i="4"/>
  <c r="G18" i="4"/>
  <c r="F18" i="4"/>
  <c r="E18" i="4"/>
  <c r="G17" i="4"/>
  <c r="F17" i="4"/>
  <c r="E17" i="4"/>
  <c r="G16" i="4"/>
  <c r="F16" i="4"/>
  <c r="E16" i="4"/>
  <c r="G15" i="4"/>
  <c r="F15" i="4"/>
  <c r="E15" i="4"/>
  <c r="G14" i="4"/>
  <c r="F14" i="4"/>
  <c r="E14" i="4"/>
  <c r="C11" i="4"/>
  <c r="C10" i="4"/>
  <c r="C9" i="4"/>
  <c r="C8" i="4"/>
  <c r="C7" i="4"/>
  <c r="F4" i="4"/>
  <c r="F3" i="4"/>
  <c r="F2" i="4"/>
  <c r="A31" i="1"/>
  <c r="D26" i="1"/>
  <c r="D25" i="1"/>
  <c r="D24" i="1"/>
  <c r="D23" i="1"/>
  <c r="D22" i="1"/>
  <c r="D21" i="1"/>
  <c r="A21" i="1"/>
  <c r="D20" i="1"/>
  <c r="D19" i="1"/>
  <c r="D18" i="1"/>
  <c r="D17" i="1"/>
  <c r="D16" i="1"/>
  <c r="D15" i="1"/>
  <c r="D14" i="1"/>
  <c r="D13" i="1"/>
  <c r="D12" i="1"/>
  <c r="D11" i="1"/>
  <c r="D10" i="1"/>
  <c r="D9" i="1"/>
  <c r="D8" i="1"/>
  <c r="D7" i="1"/>
  <c r="D6" i="1"/>
  <c r="D5" i="1"/>
  <c r="D3" i="1"/>
  <c r="G93" i="16"/>
  <c r="G95" i="16"/>
  <c r="G116" i="16"/>
  <c r="G101" i="16"/>
  <c r="G121" i="16"/>
  <c r="G109" i="16"/>
  <c r="G60" i="16"/>
  <c r="G111" i="16"/>
  <c r="G96" i="16"/>
  <c r="G118" i="16"/>
  <c r="G119" i="16"/>
  <c r="G106" i="16"/>
  <c r="G107" i="16"/>
  <c r="G59" i="16"/>
  <c r="G112" i="16"/>
  <c r="G63" i="16"/>
  <c r="G53" i="16"/>
  <c r="G123" i="16"/>
  <c r="G117" i="16"/>
  <c r="G110" i="16"/>
  <c r="G54" i="16"/>
  <c r="G125" i="16"/>
  <c r="G56" i="16"/>
  <c r="G94" i="16"/>
  <c r="G86" i="16"/>
  <c r="G81" i="16"/>
  <c r="G84" i="16"/>
  <c r="G87" i="16"/>
  <c r="G66" i="16"/>
  <c r="G67" i="16"/>
  <c r="G62" i="16"/>
  <c r="G57" i="16"/>
  <c r="G64" i="16"/>
  <c r="G126" i="16"/>
  <c r="G79" i="16"/>
  <c r="G98" i="16"/>
  <c r="G99" i="16"/>
  <c r="G113" i="16"/>
  <c r="G124" i="16"/>
  <c r="G104" i="16"/>
  <c r="G105" i="16"/>
  <c r="G114" i="16"/>
  <c r="G115" i="16"/>
  <c r="G58" i="16"/>
  <c r="G78" i="16"/>
  <c r="G122" i="16"/>
  <c r="G120" i="16"/>
  <c r="G108" i="16"/>
  <c r="G82" i="16"/>
  <c r="G77" i="16"/>
  <c r="G80" i="16"/>
  <c r="G83" i="16"/>
  <c r="G65" i="16"/>
  <c r="G102" i="16"/>
  <c r="G97" i="16"/>
  <c r="G100" i="16"/>
  <c r="G103" i="16"/>
  <c r="G92" i="16"/>
  <c r="G90" i="16"/>
  <c r="G85" i="16"/>
  <c r="G88" i="16"/>
  <c r="G91" i="16"/>
  <c r="G89" i="16"/>
  <c r="G61" i="16"/>
  <c r="G55" i="16"/>
</calcChain>
</file>

<file path=xl/sharedStrings.xml><?xml version="1.0" encoding="utf-8"?>
<sst xmlns="http://schemas.openxmlformats.org/spreadsheetml/2006/main" count="2346" uniqueCount="1116">
  <si>
    <t>NOM</t>
  </si>
  <si>
    <t>PRENOM</t>
  </si>
  <si>
    <t>N° TEL</t>
  </si>
  <si>
    <t>EMAIL</t>
  </si>
  <si>
    <t>DATE ARRIVEE</t>
  </si>
  <si>
    <t>DATE DEPART</t>
  </si>
  <si>
    <t>CHAMBRE BLEUE</t>
  </si>
  <si>
    <t>CHAMBRE GRISE</t>
  </si>
  <si>
    <t>TOTAL CHAMBRE BLEUE</t>
  </si>
  <si>
    <t>TOTAL CHAMBRE GRISE</t>
  </si>
  <si>
    <t>CHAMBRE BLANCHE 2 P</t>
  </si>
  <si>
    <t>CHAMBRE BLANCHE 3 P</t>
  </si>
  <si>
    <t>TOTAL GLOBAL</t>
  </si>
  <si>
    <t>CHAMBRE BLEUE                        1- 2 P</t>
  </si>
  <si>
    <t>CHAMBRE BLANCHE                        1- 2 P</t>
  </si>
  <si>
    <t>CHAMBRE GRISE                        1- 2 P</t>
  </si>
  <si>
    <t>CHAMBRE BLANCHE                        3  P</t>
  </si>
  <si>
    <t>NBR         PERSONNE</t>
  </si>
  <si>
    <t>nom</t>
  </si>
  <si>
    <t>prenom</t>
  </si>
  <si>
    <t>telephone</t>
  </si>
  <si>
    <t>nombrepersonne</t>
  </si>
  <si>
    <t>datearrivee</t>
  </si>
  <si>
    <t>datedepart</t>
  </si>
  <si>
    <t>nombrenuitee</t>
  </si>
  <si>
    <t>chambrebleueunitaire</t>
  </si>
  <si>
    <t>chambrebleuetotal</t>
  </si>
  <si>
    <t>chambregriseunitaire</t>
  </si>
  <si>
    <t>chambregrisetotal</t>
  </si>
  <si>
    <t>nuiteetotal</t>
  </si>
  <si>
    <t>numero</t>
  </si>
  <si>
    <t>chambreblancheunitaire2p</t>
  </si>
  <si>
    <t>chambreblancheunitaire3p</t>
  </si>
  <si>
    <t>nombrepetitdejeuner</t>
  </si>
  <si>
    <t>RESERVE     30%</t>
  </si>
  <si>
    <t>reservation</t>
  </si>
  <si>
    <t>solde</t>
  </si>
  <si>
    <t>datereservation</t>
  </si>
  <si>
    <t>datesolde</t>
  </si>
  <si>
    <t>SOLDE</t>
  </si>
  <si>
    <t>date    reserv</t>
  </si>
  <si>
    <t>DATE     SOLDE</t>
  </si>
  <si>
    <t>DATE CONTRAT</t>
  </si>
  <si>
    <t>datecontrat</t>
  </si>
  <si>
    <t>Chambre d'hôte La Teste de Buch</t>
  </si>
  <si>
    <t>by madorre.com</t>
  </si>
  <si>
    <t>Numéro de reservation</t>
  </si>
  <si>
    <t>Nom</t>
  </si>
  <si>
    <t>Prénom</t>
  </si>
  <si>
    <t>Téléphone</t>
  </si>
  <si>
    <t>Mail</t>
  </si>
  <si>
    <t>Nombre de personnes</t>
  </si>
  <si>
    <t>Date de Contrat</t>
  </si>
  <si>
    <t>Date d'arrivée</t>
  </si>
  <si>
    <t>Date de départ</t>
  </si>
  <si>
    <t>Nombre de nuitée</t>
  </si>
  <si>
    <t>Chambre Blanche unitaire 2 p / Total</t>
  </si>
  <si>
    <t>Chambre Blanche unitaire 3 p / Total</t>
  </si>
  <si>
    <t>Prix Séjour Total</t>
  </si>
  <si>
    <t>Reservation 30 %</t>
  </si>
  <si>
    <t xml:space="preserve">A payer par virement avant le </t>
  </si>
  <si>
    <t>Solde du séjour</t>
  </si>
  <si>
    <t>Jean-Louis Madorre</t>
  </si>
  <si>
    <t xml:space="preserve">Heure d'arrivée après </t>
  </si>
  <si>
    <t>15 H</t>
  </si>
  <si>
    <t xml:space="preserve">Heure de Départ avant </t>
  </si>
  <si>
    <t>PLAN 1ER ETAGE</t>
  </si>
  <si>
    <t>Acompte</t>
  </si>
  <si>
    <t>Solde</t>
  </si>
  <si>
    <t>PAYE</t>
  </si>
  <si>
    <t>Paye</t>
  </si>
  <si>
    <t>ANNULE</t>
  </si>
  <si>
    <t>Proprétaire</t>
  </si>
  <si>
    <t>CRLYFRPP</t>
  </si>
  <si>
    <t>CODE BIC</t>
  </si>
  <si>
    <t>VALIDE</t>
  </si>
  <si>
    <t>N° FACTURE</t>
  </si>
  <si>
    <t>numerofacture</t>
  </si>
  <si>
    <t>taxesejour</t>
  </si>
  <si>
    <t>Chambre d'hôte La Teste de Buch                  by madorre.com</t>
  </si>
  <si>
    <t>Facture n°</t>
  </si>
  <si>
    <t>Nom du Proprietaire :</t>
  </si>
  <si>
    <t>TOTAL TTC</t>
  </si>
  <si>
    <t>Adresse de la propriété :</t>
  </si>
  <si>
    <t>25 rue du 14 Juillet 33260 La Teste de Buch</t>
  </si>
  <si>
    <t>Adresse mail du Locataire :</t>
  </si>
  <si>
    <t>datefacture</t>
  </si>
  <si>
    <t>DATE FACTURE</t>
  </si>
  <si>
    <t>DateFacture :</t>
  </si>
  <si>
    <t>Séjour :</t>
  </si>
  <si>
    <t>Nombre de personne :</t>
  </si>
  <si>
    <t xml:space="preserve">Nombre de Chambre : </t>
  </si>
  <si>
    <t>Désignation</t>
  </si>
  <si>
    <t>Quantité</t>
  </si>
  <si>
    <t>Prix unitaire TTC</t>
  </si>
  <si>
    <t>Total TTC</t>
  </si>
  <si>
    <t>Nuitée Chambre Grise 1 ou 2 personnes</t>
  </si>
  <si>
    <t>Nuitée Chambre Blanche 1 ou 2 personnes</t>
  </si>
  <si>
    <t>Nuitée Chambre Blanche 3 personnes</t>
  </si>
  <si>
    <t>repas d'hôte</t>
  </si>
  <si>
    <t>prixrepasdhote</t>
  </si>
  <si>
    <t>nbrepasdhote</t>
  </si>
  <si>
    <t>NB REPAS HOTE</t>
  </si>
  <si>
    <t>totalrepashote</t>
  </si>
  <si>
    <t>TVA :</t>
  </si>
  <si>
    <t xml:space="preserve"> TVA non applicable - article 293 B du CGI </t>
  </si>
  <si>
    <t>REPAS D'HÔTE</t>
  </si>
  <si>
    <t>TAXE       SEJOUR       AOUT</t>
  </si>
  <si>
    <t>TAXE       SEJOUR              JUIN</t>
  </si>
  <si>
    <t>TAXE       SEJOUR               JUILLET</t>
  </si>
  <si>
    <t>TAXE       SEJOUR              SEPTEMBRE</t>
  </si>
  <si>
    <t>TAXE       SEJOUR              OCTOBRE</t>
  </si>
  <si>
    <t>TAXE       SEJOUR               NOVEMBRE</t>
  </si>
  <si>
    <t>TAXE       SEJOUR      DECEMBRE</t>
  </si>
  <si>
    <t>PAYE       STEPHANIE             JUIN</t>
  </si>
  <si>
    <t>PAYE       STEPHANIE             JUILLET</t>
  </si>
  <si>
    <t>PAYE       STEPHANIE            AOUT</t>
  </si>
  <si>
    <t>PAYE       STEPHANIE             SEPTEMBRE</t>
  </si>
  <si>
    <t>PAYE       STEPHANIE             OCTOBRE</t>
  </si>
  <si>
    <t>PAYE       STEPHANIE             NOVEMBRE</t>
  </si>
  <si>
    <t>PAYE       STEPHANIE            DECEMBRE</t>
  </si>
  <si>
    <t>CADEAU</t>
  </si>
  <si>
    <t>VALIDE         ANNULE</t>
  </si>
  <si>
    <t>X</t>
  </si>
  <si>
    <t>DUREE   NUIT</t>
  </si>
  <si>
    <t>Nombre de Nuitée</t>
  </si>
  <si>
    <t>Autre type de paiement :</t>
  </si>
  <si>
    <t>PETIT DEJEUNER COMPRIS:</t>
  </si>
  <si>
    <t xml:space="preserve">CAFE + LAIT + THE + JUS D'ORANGE + CHOCOLAT + CEREALES + CONFITURE + BEURRE + PAIN FRAIS </t>
  </si>
  <si>
    <t>Photos et documentation</t>
  </si>
  <si>
    <t>FR81 3000 2018 4800 0005 8986 U39</t>
  </si>
  <si>
    <t>http://lateste.madorre.com/</t>
  </si>
  <si>
    <t>Taxe de séjour Juin</t>
  </si>
  <si>
    <t>Taxe de séjour Juillet</t>
  </si>
  <si>
    <t>Taxe de séjour aout</t>
  </si>
  <si>
    <t>Taxe de séjour septembre</t>
  </si>
  <si>
    <t>Taxe de séjour octobre</t>
  </si>
  <si>
    <t>Taxe de séjour novembre</t>
  </si>
  <si>
    <t>Taxe de séjour décembre</t>
  </si>
  <si>
    <t>Taxe de Séjour offerte</t>
  </si>
  <si>
    <t>service nettoyage</t>
  </si>
  <si>
    <t>Service Nettoyage offert</t>
  </si>
  <si>
    <t>Client :</t>
  </si>
  <si>
    <t>REMISE       %</t>
  </si>
  <si>
    <t>totalhebergement</t>
  </si>
  <si>
    <t>remisepourcentage</t>
  </si>
  <si>
    <t>Total Hebergement</t>
  </si>
  <si>
    <t>Annexes :   Plan etage -   Habilitation Mairie de La Teste de Buch -   Présentation Sud Bassin</t>
  </si>
  <si>
    <t>Frais</t>
  </si>
  <si>
    <t>RENTREE</t>
  </si>
  <si>
    <t>Date</t>
  </si>
  <si>
    <t>Designation</t>
  </si>
  <si>
    <t>Les revenus tirés de la location meublée peuvent être imposés en micro-BIC si les revenus de l'année précédente n'excèdent pas 70 000 €. Dans ce cas, les recettes sont abattues de 50 % avant imposition. L'abattement minimum est de 305 €.</t>
  </si>
  <si>
    <t>DEVIS</t>
  </si>
  <si>
    <t xml:space="preserve">Total devis </t>
  </si>
  <si>
    <t>Reserv 30 %</t>
  </si>
  <si>
    <t>Total Payés</t>
  </si>
  <si>
    <t>chambreblanchetotal3p</t>
  </si>
  <si>
    <t>chambreblanchetotal2p</t>
  </si>
  <si>
    <t>TOTAL CHAMBRE BLANCHE    3P</t>
  </si>
  <si>
    <t>TOTAL CHAMBRE BLANCHE    2P</t>
  </si>
  <si>
    <t>COMPTE  MADORRE        IBAN</t>
  </si>
  <si>
    <t>NB JOURS</t>
  </si>
  <si>
    <t>FINI</t>
  </si>
  <si>
    <t>JOUR</t>
  </si>
  <si>
    <t>PLANNING CHAMBRE D'HÔTE LATESTE.MADORRE.COM</t>
  </si>
  <si>
    <t>CONTRAT</t>
  </si>
  <si>
    <t>CHIEN</t>
  </si>
  <si>
    <t>GRIS</t>
  </si>
  <si>
    <t>Pensez à mettre en référence du virement votre nom de famille pour vous retrouver</t>
  </si>
  <si>
    <t>chien</t>
  </si>
  <si>
    <t>Manque</t>
  </si>
  <si>
    <t>NBR            PT       DEJEUNER</t>
  </si>
  <si>
    <t>Acompte payé</t>
  </si>
  <si>
    <t>RESTE A PAYE</t>
  </si>
  <si>
    <t>nbnuiteebleue</t>
  </si>
  <si>
    <t>nbnuiteeblanche2p</t>
  </si>
  <si>
    <t>nbnuiteeblanche3p</t>
  </si>
  <si>
    <t>nbnuiteegrise</t>
  </si>
  <si>
    <t>soldepaye</t>
  </si>
  <si>
    <t>Solde payé</t>
  </si>
  <si>
    <t>NB</t>
  </si>
  <si>
    <t>JUILLET</t>
  </si>
  <si>
    <t>AOUT</t>
  </si>
  <si>
    <t>JUIN</t>
  </si>
  <si>
    <t>CARTE SOLDE</t>
  </si>
  <si>
    <t>CARTE TOTAL</t>
  </si>
  <si>
    <t>11H</t>
  </si>
  <si>
    <t>totaldevis</t>
  </si>
  <si>
    <t>totalpaye</t>
  </si>
  <si>
    <t>% validation</t>
  </si>
  <si>
    <t>pourcentagevalidation</t>
  </si>
  <si>
    <t>Nombre nuit de location</t>
  </si>
  <si>
    <t>totalplannifie</t>
  </si>
  <si>
    <t>ANNULATION</t>
  </si>
  <si>
    <t>CONTRAT PLANIF</t>
  </si>
  <si>
    <t>CONTRAT VALIDE</t>
  </si>
  <si>
    <t>TOTAL PLANIF</t>
  </si>
  <si>
    <t>Total Plannifié</t>
  </si>
  <si>
    <t>Adresse Chambre d'hôte</t>
  </si>
  <si>
    <t>TAXE SEJOUR JUIN</t>
  </si>
  <si>
    <t>TAXE SEJOUR JUILLET</t>
  </si>
  <si>
    <t>TAXE SEJOUR AOUT</t>
  </si>
  <si>
    <t>TAXE SEJOUR SEPTEMBRE</t>
  </si>
  <si>
    <t>TAXE SEJOUR OCTOBRE</t>
  </si>
  <si>
    <t>TAXE SEJOUR NOVEMBRE</t>
  </si>
  <si>
    <t>TAXE SEJOUR DECEMBRE</t>
  </si>
  <si>
    <t>Taxe séjour Juin</t>
  </si>
  <si>
    <t>Taxe séjour Juillet</t>
  </si>
  <si>
    <t>Taxe séjour Aout</t>
  </si>
  <si>
    <t>PAGE 01</t>
  </si>
  <si>
    <t>Taxe séjour  Septembre</t>
  </si>
  <si>
    <t>Taxe séjour  Octobre</t>
  </si>
  <si>
    <t>Taxe séjour  Novembre</t>
  </si>
  <si>
    <t>Taxe séjour  Décembre</t>
  </si>
  <si>
    <t>Taxe séjour ANNUEL</t>
  </si>
  <si>
    <t>EN COURS</t>
  </si>
  <si>
    <t>Dif entre Frais réels et imposables</t>
  </si>
  <si>
    <t>TVA</t>
  </si>
  <si>
    <t xml:space="preserve">TVA non applicable - article 293 B du CGI </t>
  </si>
  <si>
    <t>ADRESSE</t>
  </si>
  <si>
    <t>CLIENTS 2020</t>
  </si>
  <si>
    <t>VALEUR</t>
  </si>
  <si>
    <t>SOMME</t>
  </si>
  <si>
    <t>sommefraissup</t>
  </si>
  <si>
    <t>SOMME PAYEE</t>
  </si>
  <si>
    <t>sommefraissuppaye</t>
  </si>
  <si>
    <t>nbrenuitlocation</t>
  </si>
  <si>
    <t>RENTABILITE CHAMBRE D HOTE BY MADORRE.COM</t>
  </si>
  <si>
    <t>Supplement_electricite</t>
  </si>
  <si>
    <t>VARIABLE</t>
  </si>
  <si>
    <t>Supplement_eau</t>
  </si>
  <si>
    <t>mail</t>
  </si>
  <si>
    <t>madorre</t>
  </si>
  <si>
    <t>FRAIS</t>
  </si>
  <si>
    <t>RESTANT</t>
  </si>
  <si>
    <t>CLIENT</t>
  </si>
  <si>
    <t>Auger David</t>
  </si>
  <si>
    <t>Marre Mathilde</t>
  </si>
  <si>
    <t>Cabaret Eric</t>
  </si>
  <si>
    <t>Bohem Jean-Luc</t>
  </si>
  <si>
    <t>DATE SUMUP</t>
  </si>
  <si>
    <t>Poitras Charles</t>
  </si>
  <si>
    <t>Borderon Caroline</t>
  </si>
  <si>
    <t>Ferron Priscilla</t>
  </si>
  <si>
    <t>Brossier Clarisse</t>
  </si>
  <si>
    <t>Madorre Michel</t>
  </si>
  <si>
    <t>N° SUMUP</t>
  </si>
  <si>
    <t>GESTION SUMUP</t>
  </si>
  <si>
    <t>Dispoprevisionnel_banque</t>
  </si>
  <si>
    <t>REP</t>
  </si>
  <si>
    <t>STEPHANIE</t>
  </si>
  <si>
    <t>TAXE SEJOUR</t>
  </si>
  <si>
    <t>BON</t>
  </si>
  <si>
    <t>Maxifraisdeduitimpots</t>
  </si>
  <si>
    <t>NB NUIT</t>
  </si>
  <si>
    <t>PAS BON</t>
  </si>
  <si>
    <t>S</t>
  </si>
  <si>
    <t>LCL</t>
  </si>
  <si>
    <t>Teste Sumup</t>
  </si>
  <si>
    <t>test carte sumup</t>
  </si>
  <si>
    <t>adresse</t>
  </si>
  <si>
    <t xml:space="preserve">LebrucheK </t>
  </si>
  <si>
    <t>Marie-France</t>
  </si>
  <si>
    <t>Retour cheque ou virement</t>
  </si>
  <si>
    <t>Maxi frais deduit impots</t>
  </si>
  <si>
    <t>TAXE       SEJOUR              MAI</t>
  </si>
  <si>
    <t>TAXE       SEJOUR              AVRIL</t>
  </si>
  <si>
    <t>TAXE       SEJOUR             JANVIER</t>
  </si>
  <si>
    <t>TAXE       SEJOUR              FEVRIER</t>
  </si>
  <si>
    <t>TAXE       SEJOUR              MARS</t>
  </si>
  <si>
    <t>Taxe de séjour Janvier</t>
  </si>
  <si>
    <t>Taxe de séjour Ferier</t>
  </si>
  <si>
    <t>Taxe de séjour Mars</t>
  </si>
  <si>
    <t>Taxe de séjourAvril</t>
  </si>
  <si>
    <t>Taxe de séjour Mai</t>
  </si>
  <si>
    <t>Stéphanie Janvier</t>
  </si>
  <si>
    <t>Stéphanie Fevrier</t>
  </si>
  <si>
    <t>Stéphanie Mars</t>
  </si>
  <si>
    <t>PAYE       STEPHANIE             JANVIER</t>
  </si>
  <si>
    <t>PAYE       STEPHANIE             FEVRIER</t>
  </si>
  <si>
    <t>PAYE       STEPHANIE            MARS</t>
  </si>
  <si>
    <t>PAYE       STEPHANIE            AVRIL</t>
  </si>
  <si>
    <t>PAYE       STEPHANIE            MAI</t>
  </si>
  <si>
    <t>Total Payé</t>
  </si>
  <si>
    <t>BLEUE</t>
  </si>
  <si>
    <t>Chambre Bleue unitaire / Total</t>
  </si>
  <si>
    <t>Chambre Grise unitaire / Total</t>
  </si>
  <si>
    <t>nbrepashote</t>
  </si>
  <si>
    <t>prixrepashote</t>
  </si>
  <si>
    <t xml:space="preserve">Nombre repas / Prix unitaire /Total </t>
  </si>
  <si>
    <t>totalglobal</t>
  </si>
  <si>
    <t>TAXE SEJOUR JANVIER</t>
  </si>
  <si>
    <t>TAXE SEJOUR FEVRIER</t>
  </si>
  <si>
    <t>TAXE SEJOUR MARS</t>
  </si>
  <si>
    <t>TAXE SEJOUR AVRIL</t>
  </si>
  <si>
    <t>TAXE SEJOUR MAI</t>
  </si>
  <si>
    <t>Taxe séjour Janvier</t>
  </si>
  <si>
    <t>Taxe séjour Fevrier</t>
  </si>
  <si>
    <t>Taxe séjour Mars</t>
  </si>
  <si>
    <t>Taxe séjour Avril</t>
  </si>
  <si>
    <t>Taxe séjour MAI</t>
  </si>
  <si>
    <t>REPAS</t>
  </si>
  <si>
    <t>pourcentagerefus</t>
  </si>
  <si>
    <t>pourcentageattente</t>
  </si>
  <si>
    <t>datereservdepassee</t>
  </si>
  <si>
    <t>Supplément Eau</t>
  </si>
  <si>
    <t>Supplement Eléctricité</t>
  </si>
  <si>
    <t xml:space="preserve">Taxes de séjour </t>
  </si>
  <si>
    <t>Offert</t>
  </si>
  <si>
    <t xml:space="preserve">Service Nettoyage </t>
  </si>
  <si>
    <t>repasstephanie</t>
  </si>
  <si>
    <t>REPAS STEPHANIE JANVIER</t>
  </si>
  <si>
    <t>REPAS STEPHANIE FEVRIER</t>
  </si>
  <si>
    <t>REPAS STEPHANIE MARS</t>
  </si>
  <si>
    <t>REPAS STEPHANIE AVRIL</t>
  </si>
  <si>
    <t>REPAS STEPHANIE MAI</t>
  </si>
  <si>
    <t>REPAS STEPHANIE JUIN</t>
  </si>
  <si>
    <t>REPAS STEPHANIE JUILLET</t>
  </si>
  <si>
    <t>REPAS STEPHANIE AOUT</t>
  </si>
  <si>
    <t>REPAS STEPHANIE    SEPTEMBRE</t>
  </si>
  <si>
    <t>REPAS STEPHANIE OCTOBRE</t>
  </si>
  <si>
    <t>REPAS STEPHANIE NOVEMBRE</t>
  </si>
  <si>
    <t>REPAS STEPHANIE DECEMBRE</t>
  </si>
  <si>
    <t xml:space="preserve">Repas Septembre </t>
  </si>
  <si>
    <t>Repas Octobre</t>
  </si>
  <si>
    <t xml:space="preserve">Repas Novembre </t>
  </si>
  <si>
    <t xml:space="preserve">Repas Decembre </t>
  </si>
  <si>
    <t>remisecom</t>
  </si>
  <si>
    <t>BLANC</t>
  </si>
  <si>
    <t>remisepresentation</t>
  </si>
  <si>
    <t>stephanieavril</t>
  </si>
  <si>
    <t>stephaniemai</t>
  </si>
  <si>
    <t>stephaniejuin</t>
  </si>
  <si>
    <t>stephaniejuillet</t>
  </si>
  <si>
    <t>stephanieaout</t>
  </si>
  <si>
    <t>stephanieseptembre</t>
  </si>
  <si>
    <t>stephanieoctobre</t>
  </si>
  <si>
    <t>stephanienovembre</t>
  </si>
  <si>
    <t>stephaniedecembte</t>
  </si>
  <si>
    <t>lessive</t>
  </si>
  <si>
    <t>MOIS DE JUIN</t>
  </si>
  <si>
    <t>GRI</t>
  </si>
  <si>
    <t>MOIS DE JUILLET</t>
  </si>
  <si>
    <t>BLA</t>
  </si>
  <si>
    <t>BLE</t>
  </si>
  <si>
    <t>MAIL</t>
  </si>
  <si>
    <t>J</t>
  </si>
  <si>
    <t>V</t>
  </si>
  <si>
    <t>D</t>
  </si>
  <si>
    <t>L</t>
  </si>
  <si>
    <t>M</t>
  </si>
  <si>
    <t>SEPTEMBRE / MAI</t>
  </si>
  <si>
    <t>achat produits menagers</t>
  </si>
  <si>
    <t>divers houses</t>
  </si>
  <si>
    <t>nettoyage semaine 23-24-25-26</t>
  </si>
  <si>
    <t>sup04_</t>
  </si>
  <si>
    <t>sup05_</t>
  </si>
  <si>
    <t>sup06_</t>
  </si>
  <si>
    <t>sup07_</t>
  </si>
  <si>
    <t>sup08_</t>
  </si>
  <si>
    <t>reserve30</t>
  </si>
  <si>
    <t>soldetotal</t>
  </si>
  <si>
    <t>sup03_01</t>
  </si>
  <si>
    <t>sup06_04</t>
  </si>
  <si>
    <t xml:space="preserve">Repas_Mars </t>
  </si>
  <si>
    <t xml:space="preserve">Repas_Avril </t>
  </si>
  <si>
    <t xml:space="preserve">Repas_Mai </t>
  </si>
  <si>
    <t xml:space="preserve">Repas_Juin </t>
  </si>
  <si>
    <t xml:space="preserve">Repas_Juillet </t>
  </si>
  <si>
    <t xml:space="preserve">Repas_Aout </t>
  </si>
  <si>
    <t xml:space="preserve">Repas_Fevrier </t>
  </si>
  <si>
    <t xml:space="preserve">Repas_Janvier </t>
  </si>
  <si>
    <t>TOTAL ATTENTE</t>
  </si>
  <si>
    <t>totalattente</t>
  </si>
  <si>
    <t>totalattente-totaldepense</t>
  </si>
  <si>
    <t>totalpaye-totaldepense</t>
  </si>
  <si>
    <t>Total Attente</t>
  </si>
  <si>
    <t>stephanie juillet 2021</t>
  </si>
  <si>
    <t>stephanie juin 2021</t>
  </si>
  <si>
    <t>+</t>
  </si>
  <si>
    <t>-</t>
  </si>
  <si>
    <t>Lecteur de carte Sumup</t>
  </si>
  <si>
    <t>Non imposable si revenu &lt; 760 €               déclaration n° 2042-C-PRO</t>
  </si>
  <si>
    <t>Conformément à la Loi Informatique et Libertés du 6 janvier 1978 modifiée, et au Règlement Général sur la protection des données personnelles du 27 avril 2016, vous bénéficiez d’un droit d’accès, de rectification, de suppression, de limitation, de portabilité (lorsqu’il s’applique) et d’opposition aux informations qui vous concernent. Vous pouvez exercer ces droits en vous adressant à controle@madorre.com. Vous disposez également du droit d’introduire une réclamation auprès de la CNIL.</t>
  </si>
  <si>
    <t>N°</t>
  </si>
  <si>
    <t>TELEPHONE</t>
  </si>
  <si>
    <t>sup08_01</t>
  </si>
  <si>
    <t>TOTAL PAYE</t>
  </si>
  <si>
    <t>sup08_02</t>
  </si>
  <si>
    <t>tableau  salle de bain</t>
  </si>
  <si>
    <t>sup09_01</t>
  </si>
  <si>
    <t>nettoyage semaine 36-37-38-39</t>
  </si>
  <si>
    <t>Salaire nettoyage</t>
  </si>
  <si>
    <t>stephanie Aout 2021</t>
  </si>
  <si>
    <t>(40 €) nettoyage semaine 31-32-33-34-35</t>
  </si>
  <si>
    <t>PAYE STEPHANIE</t>
  </si>
  <si>
    <t>sup09_02</t>
  </si>
  <si>
    <t>paye_08_01- trop payé aout 12/07/2021 - 10 €</t>
  </si>
  <si>
    <t>Sup Elec +eau+electro</t>
  </si>
  <si>
    <t>Retour Sup Elec +eau+electro</t>
  </si>
  <si>
    <t>sup10_01</t>
  </si>
  <si>
    <t>sup09_03</t>
  </si>
  <si>
    <t>stephanie Septembre 2021</t>
  </si>
  <si>
    <t>NB PERSONNE</t>
  </si>
  <si>
    <t xml:space="preserve">Nettoyage </t>
  </si>
  <si>
    <t>sup10_02</t>
  </si>
  <si>
    <t>sup11_01</t>
  </si>
  <si>
    <t>courant</t>
  </si>
  <si>
    <t>location</t>
  </si>
  <si>
    <t>LDD</t>
  </si>
  <si>
    <t>livret A</t>
  </si>
  <si>
    <t>CASPS</t>
  </si>
  <si>
    <t>sumup</t>
  </si>
  <si>
    <t>TOTAL</t>
  </si>
  <si>
    <t>- don  12 000 rémi</t>
  </si>
  <si>
    <t>+ av  2 000 Amandine</t>
  </si>
  <si>
    <t>TRANSFERT POUR ADRESSE special-humour@madorre.com</t>
  </si>
  <si>
    <t>duhandicap2021@madorre.com</t>
  </si>
  <si>
    <t>+ av  4 000 Amandine</t>
  </si>
  <si>
    <t>sup12_01</t>
  </si>
  <si>
    <t>by madorre.com vers 6.41</t>
  </si>
  <si>
    <t>2022-001</t>
  </si>
  <si>
    <t>2022-002</t>
  </si>
  <si>
    <t>2022-003</t>
  </si>
  <si>
    <t>2022-004</t>
  </si>
  <si>
    <t>2022-005</t>
  </si>
  <si>
    <t>2022-006</t>
  </si>
  <si>
    <t>2022-007</t>
  </si>
  <si>
    <t>2022-008</t>
  </si>
  <si>
    <t>2022-009</t>
  </si>
  <si>
    <t>2022-010</t>
  </si>
  <si>
    <t>2022-011</t>
  </si>
  <si>
    <t>2022-012</t>
  </si>
  <si>
    <t>2022-013</t>
  </si>
  <si>
    <t>2022-014</t>
  </si>
  <si>
    <t>2022-015</t>
  </si>
  <si>
    <t>2022-016</t>
  </si>
  <si>
    <t>2022-017</t>
  </si>
  <si>
    <t>2022-018</t>
  </si>
  <si>
    <t>2022-019</t>
  </si>
  <si>
    <t>2022-020</t>
  </si>
  <si>
    <t>2022-021</t>
  </si>
  <si>
    <t>2022-022</t>
  </si>
  <si>
    <t>2022-023</t>
  </si>
  <si>
    <t>2022-024</t>
  </si>
  <si>
    <t>2022-025</t>
  </si>
  <si>
    <t>2022-026</t>
  </si>
  <si>
    <t>2022-027</t>
  </si>
  <si>
    <t>2022-028</t>
  </si>
  <si>
    <t>2022-029</t>
  </si>
  <si>
    <t>2022-030</t>
  </si>
  <si>
    <t>2022-031</t>
  </si>
  <si>
    <t>2022-032</t>
  </si>
  <si>
    <t>2022-033</t>
  </si>
  <si>
    <t>2022-034</t>
  </si>
  <si>
    <t>2022-035</t>
  </si>
  <si>
    <t>2022-037</t>
  </si>
  <si>
    <t>2022-038</t>
  </si>
  <si>
    <t>2022-039</t>
  </si>
  <si>
    <t>2022-040</t>
  </si>
  <si>
    <t>2022-043</t>
  </si>
  <si>
    <t>2022-044</t>
  </si>
  <si>
    <t>2022-045</t>
  </si>
  <si>
    <t>2022-046</t>
  </si>
  <si>
    <t>2022-047</t>
  </si>
  <si>
    <t>2022-048</t>
  </si>
  <si>
    <t>2022-049</t>
  </si>
  <si>
    <t>2022-050</t>
  </si>
  <si>
    <t>2022-051</t>
  </si>
  <si>
    <t>2022-052</t>
  </si>
  <si>
    <t>2022-053</t>
  </si>
  <si>
    <t>2022-054</t>
  </si>
  <si>
    <t>2022-055</t>
  </si>
  <si>
    <t>2022-056</t>
  </si>
  <si>
    <t>2022-057</t>
  </si>
  <si>
    <t>2022-058</t>
  </si>
  <si>
    <t>2022-059</t>
  </si>
  <si>
    <t>2022-060</t>
  </si>
  <si>
    <t>2022-061</t>
  </si>
  <si>
    <t>2022-062</t>
  </si>
  <si>
    <t>2022-063</t>
  </si>
  <si>
    <t>2022-064</t>
  </si>
  <si>
    <t>2022-065</t>
  </si>
  <si>
    <t>2022-066</t>
  </si>
  <si>
    <t>2022-067</t>
  </si>
  <si>
    <t>2022-068</t>
  </si>
  <si>
    <t>2022-069</t>
  </si>
  <si>
    <t>2022-070</t>
  </si>
  <si>
    <t>2022-071</t>
  </si>
  <si>
    <t>2022-072</t>
  </si>
  <si>
    <t>2022-073</t>
  </si>
  <si>
    <t>2022-074</t>
  </si>
  <si>
    <t>2022-075</t>
  </si>
  <si>
    <t>2022-076</t>
  </si>
  <si>
    <t>2022-077</t>
  </si>
  <si>
    <t>2022-078</t>
  </si>
  <si>
    <t>2022-080</t>
  </si>
  <si>
    <t>2022-081</t>
  </si>
  <si>
    <t>2022-082</t>
  </si>
  <si>
    <t>2022-083</t>
  </si>
  <si>
    <t>2022-084</t>
  </si>
  <si>
    <t>2022-085</t>
  </si>
  <si>
    <t>2022-086</t>
  </si>
  <si>
    <t>2022-087</t>
  </si>
  <si>
    <t>2022-088</t>
  </si>
  <si>
    <t>2022-089</t>
  </si>
  <si>
    <t>2022-090</t>
  </si>
  <si>
    <t>2022-091</t>
  </si>
  <si>
    <t>2022-092</t>
  </si>
  <si>
    <t>2022-093</t>
  </si>
  <si>
    <t>2022-094</t>
  </si>
  <si>
    <t>2022-095</t>
  </si>
  <si>
    <t>2022-096</t>
  </si>
  <si>
    <t>2022-097</t>
  </si>
  <si>
    <t>2022-098</t>
  </si>
  <si>
    <t>2022-099</t>
  </si>
  <si>
    <t>2022-100</t>
  </si>
  <si>
    <t>2022-101</t>
  </si>
  <si>
    <t>2022-102</t>
  </si>
  <si>
    <t>2022-103</t>
  </si>
  <si>
    <t>2022-104</t>
  </si>
  <si>
    <t>2022-105</t>
  </si>
  <si>
    <t>2022-106</t>
  </si>
  <si>
    <t>2022-107</t>
  </si>
  <si>
    <t>2022-108</t>
  </si>
  <si>
    <t>2022-109</t>
  </si>
  <si>
    <t>2022-110</t>
  </si>
  <si>
    <t>2022-111</t>
  </si>
  <si>
    <t>2022-112</t>
  </si>
  <si>
    <t>2022-113</t>
  </si>
  <si>
    <t>2022-114</t>
  </si>
  <si>
    <t>2022-115</t>
  </si>
  <si>
    <t>2022-116</t>
  </si>
  <si>
    <t>2022-117</t>
  </si>
  <si>
    <t>2022-118</t>
  </si>
  <si>
    <t>2022-119</t>
  </si>
  <si>
    <t>2022-120</t>
  </si>
  <si>
    <t>2022-121</t>
  </si>
  <si>
    <t>2022-122</t>
  </si>
  <si>
    <t>2022-123</t>
  </si>
  <si>
    <t>2022-124</t>
  </si>
  <si>
    <t>2022-125</t>
  </si>
  <si>
    <t>2022-126</t>
  </si>
  <si>
    <t>2022-127</t>
  </si>
  <si>
    <t>2022-128</t>
  </si>
  <si>
    <t>2022-129</t>
  </si>
  <si>
    <t>2022-130</t>
  </si>
  <si>
    <t>2022-131</t>
  </si>
  <si>
    <t>2022-132</t>
  </si>
  <si>
    <t>2022-133</t>
  </si>
  <si>
    <t>2022-134</t>
  </si>
  <si>
    <t>2022-135</t>
  </si>
  <si>
    <t>2022-136</t>
  </si>
  <si>
    <t>2022-137</t>
  </si>
  <si>
    <t>2022-138</t>
  </si>
  <si>
    <t>2022-139</t>
  </si>
  <si>
    <t>2022-140</t>
  </si>
  <si>
    <t>2022-141</t>
  </si>
  <si>
    <t>2022-142</t>
  </si>
  <si>
    <t>2022-143</t>
  </si>
  <si>
    <t>2022-144</t>
  </si>
  <si>
    <t>2022-145</t>
  </si>
  <si>
    <t>2022-146</t>
  </si>
  <si>
    <t>2022-147</t>
  </si>
  <si>
    <t>2022-148</t>
  </si>
  <si>
    <t>2022-149</t>
  </si>
  <si>
    <t>2022-150</t>
  </si>
  <si>
    <t>2022-151</t>
  </si>
  <si>
    <t>2022-152</t>
  </si>
  <si>
    <t>2022-153</t>
  </si>
  <si>
    <t>2022-154</t>
  </si>
  <si>
    <t>2022-155</t>
  </si>
  <si>
    <t>2022-156</t>
  </si>
  <si>
    <t>2022-157</t>
  </si>
  <si>
    <t>2022-158</t>
  </si>
  <si>
    <t>2022-159</t>
  </si>
  <si>
    <t>2022-160</t>
  </si>
  <si>
    <t>2022-161</t>
  </si>
  <si>
    <t>2022-162</t>
  </si>
  <si>
    <t>2022-163</t>
  </si>
  <si>
    <t>2022-164</t>
  </si>
  <si>
    <t>2022-165</t>
  </si>
  <si>
    <t>2022-166</t>
  </si>
  <si>
    <t>2022-167</t>
  </si>
  <si>
    <t>2022-168</t>
  </si>
  <si>
    <t>2022-169</t>
  </si>
  <si>
    <t>2022-170</t>
  </si>
  <si>
    <t>2022-171</t>
  </si>
  <si>
    <t>2022-172</t>
  </si>
  <si>
    <t>2022-173</t>
  </si>
  <si>
    <t>2022-174</t>
  </si>
  <si>
    <t>2022-175</t>
  </si>
  <si>
    <t>2022-176</t>
  </si>
  <si>
    <t>2022-177</t>
  </si>
  <si>
    <t>2022-178</t>
  </si>
  <si>
    <t>2022-179</t>
  </si>
  <si>
    <t>2022-180</t>
  </si>
  <si>
    <t>2022-181</t>
  </si>
  <si>
    <t>2022-182</t>
  </si>
  <si>
    <t>2022-183</t>
  </si>
  <si>
    <t>2022-184</t>
  </si>
  <si>
    <t>2022-185</t>
  </si>
  <si>
    <t>2022-186</t>
  </si>
  <si>
    <t>2022-187</t>
  </si>
  <si>
    <t>2022-188</t>
  </si>
  <si>
    <t>2022-189</t>
  </si>
  <si>
    <t>2022-190</t>
  </si>
  <si>
    <t>2022-191</t>
  </si>
  <si>
    <t>2022-192</t>
  </si>
  <si>
    <t>annee</t>
  </si>
  <si>
    <t xml:space="preserve">aujourdhui  </t>
  </si>
  <si>
    <t>Madorre</t>
  </si>
  <si>
    <t>Quentin</t>
  </si>
  <si>
    <t>val num date départ</t>
  </si>
  <si>
    <t>val num date arrivée</t>
  </si>
  <si>
    <t>Guillaume</t>
  </si>
  <si>
    <t>glorfi@free.fr</t>
  </si>
  <si>
    <t>Total Taxe de séjour 2022</t>
  </si>
  <si>
    <t>Total Stéphanie 2022</t>
  </si>
  <si>
    <t>nettoyage 40 € / semaine</t>
  </si>
  <si>
    <t>sup01_01</t>
  </si>
  <si>
    <t>nettoyage semaine 1+2+3+4+5</t>
  </si>
  <si>
    <t>Delos</t>
  </si>
  <si>
    <t>Isabelle</t>
  </si>
  <si>
    <t>70 € / 80 €</t>
  </si>
  <si>
    <t>90 € / 100 €</t>
  </si>
  <si>
    <t>65 € / 75 €</t>
  </si>
  <si>
    <t>85 € / 95 €</t>
  </si>
  <si>
    <t>MARGE THEORIQUE 2022</t>
  </si>
  <si>
    <t>MARGE REELLE 2022</t>
  </si>
  <si>
    <t>A PAYER</t>
  </si>
  <si>
    <t>TAXE DE SEJOUR 2022 LATESTE BY MADORRE.COM</t>
  </si>
  <si>
    <t>Valeur TS 2022</t>
  </si>
  <si>
    <t>ts (taxe de séjour)</t>
  </si>
  <si>
    <t>???????????????</t>
  </si>
  <si>
    <t>001 - produits nettoyage</t>
  </si>
  <si>
    <t>002 - Pain</t>
  </si>
  <si>
    <t>003 - Pain</t>
  </si>
  <si>
    <t>acomptepaye</t>
  </si>
  <si>
    <t>Duboeuf</t>
  </si>
  <si>
    <t>Richard</t>
  </si>
  <si>
    <t>richard.duboeuf@bbox.fr</t>
  </si>
  <si>
    <t>O</t>
  </si>
  <si>
    <t>nettoyage semaine 6+7+8+9</t>
  </si>
  <si>
    <t>sup02_01</t>
  </si>
  <si>
    <t>totalfraisreel</t>
  </si>
  <si>
    <t>totalfraisrembourses</t>
  </si>
  <si>
    <t>total Frais Rembourses 2022</t>
  </si>
  <si>
    <t>Total Frais Reel 2022</t>
  </si>
  <si>
    <t>Janvier</t>
  </si>
  <si>
    <t>Mars</t>
  </si>
  <si>
    <t>Avril</t>
  </si>
  <si>
    <t>Mai</t>
  </si>
  <si>
    <t>Juin</t>
  </si>
  <si>
    <t>Juillet</t>
  </si>
  <si>
    <t>Septembre</t>
  </si>
  <si>
    <t>Octobre</t>
  </si>
  <si>
    <t>Novembre</t>
  </si>
  <si>
    <t>Decembre</t>
  </si>
  <si>
    <t>nettoyage semaine 10+11+12+13</t>
  </si>
  <si>
    <t>Totaltaxesejour_2022</t>
  </si>
  <si>
    <t>DE PALACIO</t>
  </si>
  <si>
    <t>Axelle</t>
  </si>
  <si>
    <t>axelledepalacio@gmail.com</t>
  </si>
  <si>
    <t>014 - occultant fenetres</t>
  </si>
  <si>
    <t>015 - seuil large de porte</t>
  </si>
  <si>
    <t>016 - seuil de porte standard</t>
  </si>
  <si>
    <t>017 - Restaurant</t>
  </si>
  <si>
    <t>018 - cadeau autocollant</t>
  </si>
  <si>
    <t>019 - cadeau disque station</t>
  </si>
  <si>
    <t>020 - television chambre</t>
  </si>
  <si>
    <t xml:space="preserve">virement </t>
  </si>
  <si>
    <t>021 - double clefs</t>
  </si>
  <si>
    <t>022 -  occultant fenetres</t>
  </si>
  <si>
    <t>bentsche</t>
  </si>
  <si>
    <t>ghuter</t>
  </si>
  <si>
    <t>bentsche@netcologne.de</t>
  </si>
  <si>
    <t>Jean Luc</t>
  </si>
  <si>
    <t>jlucdepalacio@gmail.com</t>
  </si>
  <si>
    <t>Nuitée Chambre Bleue 1 ou 2 personnes</t>
  </si>
  <si>
    <t>025 - vis poignet de porte</t>
  </si>
  <si>
    <t>026 - Carre de  porte</t>
  </si>
  <si>
    <t>027 - travaux terrasse</t>
  </si>
  <si>
    <t>028 - restaurant</t>
  </si>
  <si>
    <t>029 - vis poignet de porte</t>
  </si>
  <si>
    <t>Roulois</t>
  </si>
  <si>
    <t>06 34 02 83 97</t>
  </si>
  <si>
    <t>guillaume.roulois@gmail.com</t>
  </si>
  <si>
    <t>030 - televiseur samsung</t>
  </si>
  <si>
    <t>031 - restaurant</t>
  </si>
  <si>
    <t>sup06_05</t>
  </si>
  <si>
    <t>sup04_01</t>
  </si>
  <si>
    <t>sup03_02</t>
  </si>
  <si>
    <t>nettoyage semaine 14+15+16+17</t>
  </si>
  <si>
    <t>sup04_02</t>
  </si>
  <si>
    <t>sup05_01</t>
  </si>
  <si>
    <t>sup06_01</t>
  </si>
  <si>
    <t>sup06_02</t>
  </si>
  <si>
    <t>sup06_03</t>
  </si>
  <si>
    <t>sup07_01</t>
  </si>
  <si>
    <t>sup07_02</t>
  </si>
  <si>
    <t>sup07_03</t>
  </si>
  <si>
    <t>tableaux + bibelots</t>
  </si>
  <si>
    <t>032 - paye stephanie</t>
  </si>
  <si>
    <t>033 - hotel campanile creteil</t>
  </si>
  <si>
    <t>034 - restaurant au bureau</t>
  </si>
  <si>
    <t>035  - restaurant epernay</t>
  </si>
  <si>
    <t>nettoyage sup stephanie+ fille</t>
  </si>
  <si>
    <t>sup04_03</t>
  </si>
  <si>
    <t>achat pour repas du 12/04</t>
  </si>
  <si>
    <t>Caminade</t>
  </si>
  <si>
    <t>Charles</t>
  </si>
  <si>
    <t>06 22 34 53 58</t>
  </si>
  <si>
    <t>ch.caminade@orange.fr</t>
  </si>
  <si>
    <t>036 - Pain</t>
  </si>
  <si>
    <t>Pasqualini</t>
  </si>
  <si>
    <t>Dominique</t>
  </si>
  <si>
    <t>06 82 60 89 40</t>
  </si>
  <si>
    <t>dominiquepasqualini@gmail.com</t>
  </si>
  <si>
    <t>Boussuge</t>
  </si>
  <si>
    <t>Maud</t>
  </si>
  <si>
    <t>06 72 48 61 40</t>
  </si>
  <si>
    <t>maud.boussuge@outlook.com</t>
  </si>
  <si>
    <t>sup04_04</t>
  </si>
  <si>
    <t>nettoyage sup fille</t>
  </si>
  <si>
    <t>Marliere</t>
  </si>
  <si>
    <t>Sylvain</t>
  </si>
  <si>
    <t>sylvain2204@marliere.org</t>
  </si>
  <si>
    <t>salaire chambre d hote</t>
  </si>
  <si>
    <t>sup04_05</t>
  </si>
  <si>
    <t>nettoyage sup samedi 16</t>
  </si>
  <si>
    <t>sup04_06</t>
  </si>
  <si>
    <t>preparation le 16 avril</t>
  </si>
  <si>
    <t>037 - appareils menagers</t>
  </si>
  <si>
    <t>038 - produits menagers</t>
  </si>
  <si>
    <t>039 - produits repas</t>
  </si>
  <si>
    <t>040 - pain</t>
  </si>
  <si>
    <t>041 - double clefs securité</t>
  </si>
  <si>
    <t>Frais 2022 Chambre d'hôte</t>
  </si>
  <si>
    <t>totalresterembourser</t>
  </si>
  <si>
    <t xml:space="preserve">Taton </t>
  </si>
  <si>
    <t>Sullivan</t>
  </si>
  <si>
    <t>sullitaton@hotmail.fr</t>
  </si>
  <si>
    <t>nettoyage semaine 18+19+20+21</t>
  </si>
  <si>
    <t>042 - Pain</t>
  </si>
  <si>
    <t>Dupeyron</t>
  </si>
  <si>
    <t>Marie-Claude</t>
  </si>
  <si>
    <t>dupeyronch@wanadoo.fr</t>
  </si>
  <si>
    <t>Versavaud</t>
  </si>
  <si>
    <t>Claude</t>
  </si>
  <si>
    <t>06 74 43 50 58</t>
  </si>
  <si>
    <t>claude.versavaud@orange.fr</t>
  </si>
  <si>
    <t>Griffon</t>
  </si>
  <si>
    <t>Gaetan</t>
  </si>
  <si>
    <t>g,griffon@cgt.fr</t>
  </si>
  <si>
    <t>nettoyage semaine 22+23+24+25+26</t>
  </si>
  <si>
    <t>Bisschop</t>
  </si>
  <si>
    <t>Mikael</t>
  </si>
  <si>
    <t xml:space="preserve"> m_bisschop@hotmail.fr</t>
  </si>
  <si>
    <t xml:space="preserve">
06 68 27 91 16</t>
  </si>
  <si>
    <t>043 - pain</t>
  </si>
  <si>
    <t>Dreyfus</t>
  </si>
  <si>
    <t>Niloufar</t>
  </si>
  <si>
    <t xml:space="preserve"> 06 10 90 58 76</t>
  </si>
  <si>
    <t>nilou90@hotmail.com</t>
  </si>
  <si>
    <t>frais droguerie</t>
  </si>
  <si>
    <t>Neiva da silva</t>
  </si>
  <si>
    <t>claudie</t>
  </si>
  <si>
    <t>claudie.nevadasilva@sfr.fr</t>
  </si>
  <si>
    <t>16 rue claude durand 79210 Mauzé sur le mignon</t>
  </si>
  <si>
    <t>Fleureau</t>
  </si>
  <si>
    <t>Christophe</t>
  </si>
  <si>
    <t>christophe.fleureau@gmail.com</t>
  </si>
  <si>
    <t>24 rue gracchus Babeuf 45400 fleury les aubrais</t>
  </si>
  <si>
    <t>044 - produits menagers</t>
  </si>
  <si>
    <t>045 - pain</t>
  </si>
  <si>
    <t>046 - pain</t>
  </si>
  <si>
    <t>Galmiche</t>
  </si>
  <si>
    <t>Barbara</t>
  </si>
  <si>
    <t>06 08 17 22 93</t>
  </si>
  <si>
    <t>fournier.barbara@gmail.com</t>
  </si>
  <si>
    <t>sup06_06</t>
  </si>
  <si>
    <t>sup06_07</t>
  </si>
  <si>
    <t>Prime Mme versavaud</t>
  </si>
  <si>
    <t>client mai Bischop Mickael</t>
  </si>
  <si>
    <t>client mai griffon gaetan</t>
  </si>
  <si>
    <t>client mai Mme Versavaud</t>
  </si>
  <si>
    <t>client mai  Fleureau Christophe</t>
  </si>
  <si>
    <t>047 - Petit dejeuner</t>
  </si>
  <si>
    <t>sup06_08</t>
  </si>
  <si>
    <t>sup06_09</t>
  </si>
  <si>
    <t>frais petit dejeuner</t>
  </si>
  <si>
    <t>Bidoggia</t>
  </si>
  <si>
    <t>Sandra</t>
  </si>
  <si>
    <t>sandra.bidoggia@gmail.com</t>
  </si>
  <si>
    <t>Aumont</t>
  </si>
  <si>
    <t>Andrée</t>
  </si>
  <si>
    <t>aumontandree21@gmail.com</t>
  </si>
  <si>
    <t>312 le panorama des vannaux 83340 cadasse</t>
  </si>
  <si>
    <t>Zuercher</t>
  </si>
  <si>
    <t>Josiane</t>
  </si>
  <si>
    <t>zuercherdjo@hotmail.com</t>
  </si>
  <si>
    <t>Veil</t>
  </si>
  <si>
    <t>Mme</t>
  </si>
  <si>
    <t>fr.veil@orange.fr</t>
  </si>
  <si>
    <t>06 44 86 17 46</t>
  </si>
  <si>
    <t>date arrivee</t>
  </si>
  <si>
    <t xml:space="preserve">Quenault </t>
  </si>
  <si>
    <t>Gérard</t>
  </si>
  <si>
    <t>06 25 68 10 20</t>
  </si>
  <si>
    <t>gquenault@hotmail.com</t>
  </si>
  <si>
    <t>Morin</t>
  </si>
  <si>
    <t>Marik</t>
  </si>
  <si>
    <t xml:space="preserve"> Marik</t>
  </si>
  <si>
    <t>marjo_368@hotmail.fr</t>
  </si>
  <si>
    <t>Lhez</t>
  </si>
  <si>
    <t>isabellelhez@gmail.com</t>
  </si>
  <si>
    <t>Salzet</t>
  </si>
  <si>
    <t>Adeline</t>
  </si>
  <si>
    <t>06 85 44 32 22</t>
  </si>
  <si>
    <t>adeline.salzet@wanadoo.fr</t>
  </si>
  <si>
    <t>Martine</t>
  </si>
  <si>
    <t>duren.martine@neuf.fr</t>
  </si>
  <si>
    <t>divers appareils deco</t>
  </si>
  <si>
    <t>Mikem</t>
  </si>
  <si>
    <t>Debi</t>
  </si>
  <si>
    <t>terfloriange13@gmail.com</t>
  </si>
  <si>
    <t>048 - Echelle</t>
  </si>
  <si>
    <t>049 - restau debut saison</t>
  </si>
  <si>
    <t>050 - boulangerie</t>
  </si>
  <si>
    <t>051 -boulangerie</t>
  </si>
  <si>
    <t>052 - boulangerie</t>
  </si>
  <si>
    <t>Durel</t>
  </si>
  <si>
    <t>Lamotte</t>
  </si>
  <si>
    <t>Daniel</t>
  </si>
  <si>
    <t>d.lamotte@free.fr</t>
  </si>
  <si>
    <t>053 - gaine fibre</t>
  </si>
  <si>
    <t>054 - gaine fibre</t>
  </si>
  <si>
    <t>055 - meche beton diam 20</t>
  </si>
  <si>
    <t>Jimenez</t>
  </si>
  <si>
    <t>Laurence</t>
  </si>
  <si>
    <t>06 75 13 58 79</t>
  </si>
  <si>
    <t>laurence.jimenez@hotmail.fr</t>
  </si>
  <si>
    <t>Bernardet</t>
  </si>
  <si>
    <t>Fabienne</t>
  </si>
  <si>
    <t>fabienne.bernadet40500@gmail.com</t>
  </si>
  <si>
    <t>Total dépense</t>
  </si>
  <si>
    <t>totaldepense</t>
  </si>
  <si>
    <t>totaltaxesejour</t>
  </si>
  <si>
    <t>totalstephanie</t>
  </si>
  <si>
    <t>Doucher</t>
  </si>
  <si>
    <t>Sophie</t>
  </si>
  <si>
    <t>06 37 02 62 92</t>
  </si>
  <si>
    <t>sophiedoucher@gmail.com</t>
  </si>
  <si>
    <t>Saillard</t>
  </si>
  <si>
    <t>Clement</t>
  </si>
  <si>
    <t>clemsaill@gmail.com</t>
  </si>
  <si>
    <t>92 200 Neuilly sur seyne</t>
  </si>
  <si>
    <t>nettoyage semaine 27+28+29+30</t>
  </si>
  <si>
    <t>TS ANNEE 2020 (09-01-2021)</t>
  </si>
  <si>
    <t>TS Juin-Aout 2021 (07-10-2021)</t>
  </si>
  <si>
    <t>TS octobre 2021-juin 2022 (04-07-2022)</t>
  </si>
  <si>
    <t>Levy</t>
  </si>
  <si>
    <t>Corinne</t>
  </si>
  <si>
    <t>corinne.levy19@gmail.com</t>
  </si>
  <si>
    <t>Brive</t>
  </si>
  <si>
    <t xml:space="preserve">Information : Il y a des places de parking à côté de la maison. Possibilité de stationner des motos dans le passage entre les maison car je suis coproprétaire de ce passage.                                                                 Conformément à la Loi Informatique et Libertés du 6 janvier 1978 modifiée, et au Règlement Général sur la protection des données personnelles du 27 avril 2016, vous bénéficiez d’un droit d’accès, de rectification, de suppression, de limitation, de portabilité (lorsqu’il s’applique) et d’opposition aux informations qui vous concernent. Vous pouvez exercer ces droits en vous adressant à administratif@madorre.com. Vous disposez également du droit d’introduire une réclamation auprès de la CNIL.
</t>
  </si>
  <si>
    <t>Soulat</t>
  </si>
  <si>
    <t>Severine</t>
  </si>
  <si>
    <t xml:space="preserve"> 06 30 90 99 92</t>
  </si>
  <si>
    <t>seve.soulat@gmail.com</t>
  </si>
  <si>
    <t>056 - boulangerie</t>
  </si>
  <si>
    <t>057 - boulangerie</t>
  </si>
  <si>
    <t>058 - boulangerie</t>
  </si>
  <si>
    <t>059 - boulangerie</t>
  </si>
  <si>
    <t>060 - produits repas et divers</t>
  </si>
  <si>
    <t>061 - restaurant</t>
  </si>
  <si>
    <t>Mazzone</t>
  </si>
  <si>
    <t>Francoise</t>
  </si>
  <si>
    <t>francoise.mazzone@sfr.fr</t>
  </si>
  <si>
    <t>Saubonnet</t>
  </si>
  <si>
    <t>Jean Pierre</t>
  </si>
  <si>
    <t>joumpir@hotmail.fr</t>
  </si>
  <si>
    <t>Bermering (57340)</t>
  </si>
  <si>
    <t>Nb de Jours</t>
  </si>
  <si>
    <t>Destarac</t>
  </si>
  <si>
    <t>Louis</t>
  </si>
  <si>
    <t>louis.destarac@orange.fr</t>
  </si>
  <si>
    <t>26 rue des granges 16160 gond-pontouvre</t>
  </si>
  <si>
    <t>Totalstephanie</t>
  </si>
  <si>
    <t xml:space="preserve">Noiriel </t>
  </si>
  <si>
    <t>Stéphanie</t>
  </si>
  <si>
    <t>stephanie.noiriel@gmail.com</t>
  </si>
  <si>
    <t>07 66 83 75 25</t>
  </si>
  <si>
    <t>Beatrice</t>
  </si>
  <si>
    <t>flamantb@yahoo.fr</t>
  </si>
  <si>
    <t>8 allee des coquelicots 91630 Marolles en hurepoix</t>
  </si>
  <si>
    <t>Flamant</t>
  </si>
  <si>
    <t>Menu</t>
  </si>
  <si>
    <t>Ingrid</t>
  </si>
  <si>
    <t>imenu1006@gmail.com</t>
  </si>
  <si>
    <t>PART DE SUMUP  1,75 %</t>
  </si>
  <si>
    <t>062 - boulangerie</t>
  </si>
  <si>
    <t>063 - epicerie</t>
  </si>
  <si>
    <t>064 - boulangerie</t>
  </si>
  <si>
    <t>divers bibelots</t>
  </si>
  <si>
    <t>2022-079</t>
  </si>
  <si>
    <t>065 - produits repas et divers</t>
  </si>
  <si>
    <t>divers couchages</t>
  </si>
  <si>
    <t>Tanays</t>
  </si>
  <si>
    <t>Ophelie</t>
  </si>
  <si>
    <t xml:space="preserve"> 06 26 48 89 80</t>
  </si>
  <si>
    <t>ophelie.tanays@hotmail.com</t>
  </si>
  <si>
    <t>RETOUR CHEQUE OU VIREMENT</t>
  </si>
  <si>
    <t>virement</t>
  </si>
  <si>
    <t>066 - boulangerie</t>
  </si>
  <si>
    <t>Amandine</t>
  </si>
  <si>
    <t>067 - boulangerie</t>
  </si>
  <si>
    <t>068 - produits repas et divers</t>
  </si>
  <si>
    <t>amandinem02@gmail.com</t>
  </si>
  <si>
    <t>069 - boulangerie</t>
  </si>
  <si>
    <t>coef_electricite</t>
  </si>
  <si>
    <t>coef_eau</t>
  </si>
  <si>
    <t>coef_electro</t>
  </si>
  <si>
    <t>nombre de nuit x coef_electro</t>
  </si>
  <si>
    <t>nombre de nuit x coef_eau</t>
  </si>
  <si>
    <t>nombre de nuit x coef_electricite</t>
  </si>
  <si>
    <t>supplement electromenager</t>
  </si>
  <si>
    <t>supplement_electro</t>
  </si>
  <si>
    <t>ANNULE FEUX</t>
  </si>
  <si>
    <t>070 - boulangerie</t>
  </si>
  <si>
    <t>071 - produits repas et divers</t>
  </si>
  <si>
    <t>Conan</t>
  </si>
  <si>
    <t>Lolita</t>
  </si>
  <si>
    <t>06 11 31 41 66</t>
  </si>
  <si>
    <t>conan.lolita22@gmail.com</t>
  </si>
  <si>
    <t>072 - boulangerie</t>
  </si>
  <si>
    <t>073 - soiree clients</t>
  </si>
  <si>
    <t>074 - Boules pour client</t>
  </si>
  <si>
    <t>075 - Lessive + outillage</t>
  </si>
  <si>
    <t>076 - refroidisseurs chambres</t>
  </si>
  <si>
    <t>077 - refroidisseurs chambres</t>
  </si>
  <si>
    <t>078 - refroidisseurs chambres</t>
  </si>
  <si>
    <t>4100,98 le 20/07/2022</t>
  </si>
  <si>
    <t>079 - restaurant gestion</t>
  </si>
  <si>
    <t>080 - Pain</t>
  </si>
  <si>
    <t>023 - double face</t>
  </si>
  <si>
    <t>024 - restaurant</t>
  </si>
  <si>
    <t>004 - Pain</t>
  </si>
  <si>
    <t>005 - Pain</t>
  </si>
  <si>
    <t>006 - Pain</t>
  </si>
  <si>
    <t>007 - Pain</t>
  </si>
  <si>
    <t>008 - Pain</t>
  </si>
  <si>
    <t>009 - Paye stephanie fevrier</t>
  </si>
  <si>
    <t>010 - protege sol</t>
  </si>
  <si>
    <t>011 - Cafetiere</t>
  </si>
  <si>
    <t>012 - restaurant</t>
  </si>
  <si>
    <t>013 - Pain</t>
  </si>
  <si>
    <t>UTILITAIRE</t>
  </si>
  <si>
    <t>081 - Pain</t>
  </si>
  <si>
    <t>Freygefond</t>
  </si>
  <si>
    <t>brenige@hotmail.fr</t>
  </si>
  <si>
    <t>Duchossois</t>
  </si>
  <si>
    <t>Michel</t>
  </si>
  <si>
    <t>duchossoismiche@gmail.com</t>
  </si>
  <si>
    <t xml:space="preserve"> 06 85 93 82 31</t>
  </si>
  <si>
    <t>Jules</t>
  </si>
  <si>
    <t>Dabos</t>
  </si>
  <si>
    <t>Lesenecal</t>
  </si>
  <si>
    <t>Maria</t>
  </si>
  <si>
    <t>06 49 04 99 17</t>
  </si>
  <si>
    <t>lesenecal.rodriguez@gmail.com</t>
  </si>
  <si>
    <t>Reineville</t>
  </si>
  <si>
    <t>Francis</t>
  </si>
  <si>
    <t>082 - Pain</t>
  </si>
  <si>
    <t>083 - Pain</t>
  </si>
  <si>
    <t>084  - paye stephanie</t>
  </si>
  <si>
    <t>085 - Pain</t>
  </si>
  <si>
    <t>nettoyage semaine 31+32+33+34+35</t>
  </si>
  <si>
    <t>086 - Pain</t>
  </si>
  <si>
    <t>087 - Pain</t>
  </si>
  <si>
    <t>Lepoutre</t>
  </si>
  <si>
    <t>Thibaut</t>
  </si>
  <si>
    <t>lepoutrethibaut@gmail.com</t>
  </si>
  <si>
    <t>06 80 54 19 16</t>
  </si>
  <si>
    <t>088 - Pain</t>
  </si>
  <si>
    <t>089 - produits petit dejeuner</t>
  </si>
  <si>
    <t>090 - les chouquettes</t>
  </si>
  <si>
    <t>091 - pain</t>
  </si>
  <si>
    <t>092 - sup pain</t>
  </si>
  <si>
    <t>Marie-claude</t>
  </si>
  <si>
    <t>093 - Pain</t>
  </si>
  <si>
    <t>094 - apero chambre d hôte</t>
  </si>
  <si>
    <t>095 - apero chambre d hôte</t>
  </si>
  <si>
    <t>096 - apero chambre d hôte</t>
  </si>
  <si>
    <t>097 - apero chambre d hôte</t>
  </si>
  <si>
    <t>098 - Pain</t>
  </si>
  <si>
    <t>099 - Pain</t>
  </si>
  <si>
    <t>mois</t>
  </si>
  <si>
    <t>100 - Pain</t>
  </si>
  <si>
    <t>101 - Pain</t>
  </si>
  <si>
    <t>102 - Pain</t>
  </si>
  <si>
    <t>Annie</t>
  </si>
  <si>
    <t>07 44 57 41 89</t>
  </si>
  <si>
    <t>anniejuliacmarousconstan@gmail.com</t>
  </si>
  <si>
    <t>103 - Pain</t>
  </si>
  <si>
    <t>Verlenne</t>
  </si>
  <si>
    <t>Olivia</t>
  </si>
  <si>
    <t>olivia.verlenne@yahoo.fr</t>
  </si>
  <si>
    <t>104 - Pain</t>
  </si>
  <si>
    <t>Cipiere</t>
  </si>
  <si>
    <t>Pierre</t>
  </si>
  <si>
    <t>p.cipiere@orange.fr</t>
  </si>
  <si>
    <t>IBAN             FR81 3000 2018 4800 0005 8986 U39</t>
  </si>
  <si>
    <t>CODE BIC     CRLYFRPP</t>
  </si>
  <si>
    <t>105 - cannelés</t>
  </si>
  <si>
    <t>106 - Pain</t>
  </si>
  <si>
    <t>107 - Pain</t>
  </si>
  <si>
    <t>108 - produits petit dejeuner</t>
  </si>
  <si>
    <t>109 - lit ikea pour chambre</t>
  </si>
  <si>
    <t>110 - Pain</t>
  </si>
  <si>
    <t>de Cozar</t>
  </si>
  <si>
    <t xml:space="preserve"> Anthony</t>
  </si>
  <si>
    <t>anthony.decozar@gmail.com</t>
  </si>
  <si>
    <t>06 81 18 88 92</t>
  </si>
  <si>
    <t>111 - restaurant avec hotes</t>
  </si>
  <si>
    <t>112 - Pain</t>
  </si>
  <si>
    <t>113 - divers pour hotes</t>
  </si>
  <si>
    <t>114 - plaque murale</t>
  </si>
  <si>
    <t>115 - pain</t>
  </si>
  <si>
    <t>Juliac Marous Constan</t>
  </si>
  <si>
    <t>116 - pain</t>
  </si>
  <si>
    <t>117- Pain</t>
  </si>
  <si>
    <t>118 - Pain</t>
  </si>
  <si>
    <t>Total Frais Reels</t>
  </si>
  <si>
    <t>total frais rembourses</t>
  </si>
  <si>
    <t>reste a rembourser</t>
  </si>
  <si>
    <t>Gaillot</t>
  </si>
  <si>
    <t>Cecile</t>
  </si>
  <si>
    <t>cecilegaillot@yahoo.com</t>
  </si>
  <si>
    <t>119 - produits petit dejeuner</t>
  </si>
  <si>
    <t>120 - Pain</t>
  </si>
  <si>
    <t>Desforges</t>
  </si>
  <si>
    <t>Bertrand</t>
  </si>
  <si>
    <t>bertranddesforges@yahoo.fr</t>
  </si>
  <si>
    <t>06 09 80 00 54</t>
  </si>
  <si>
    <t>121 - Pain</t>
  </si>
  <si>
    <t>122 - Pain</t>
  </si>
  <si>
    <t>123 - Pain</t>
  </si>
  <si>
    <t>124 - Pain</t>
  </si>
  <si>
    <t>Daniel et Monique</t>
  </si>
  <si>
    <t>daniel.poitevin@orange.fr</t>
  </si>
  <si>
    <t>Potevin</t>
  </si>
  <si>
    <t>sup08_03</t>
  </si>
  <si>
    <t>125 - Pain</t>
  </si>
  <si>
    <t>128 - Pain</t>
  </si>
  <si>
    <t>129 - Pain</t>
  </si>
  <si>
    <t>nettoyage semaine 36+37+38+39</t>
  </si>
  <si>
    <t>126 - support tableaux</t>
  </si>
  <si>
    <t>130 - Pain</t>
  </si>
  <si>
    <t>132 - Pain</t>
  </si>
  <si>
    <t>133 - Pain</t>
  </si>
  <si>
    <t>135 - Pain</t>
  </si>
  <si>
    <t>136 - Pain</t>
  </si>
  <si>
    <t>137 - Pain</t>
  </si>
  <si>
    <t>127 - plaques pour poele a pellets</t>
  </si>
  <si>
    <t>131 - action</t>
  </si>
  <si>
    <t>Ralazamahaleo</t>
  </si>
  <si>
    <t>Tiana</t>
  </si>
  <si>
    <t>tiana.ralazamahaleo@laposte.net</t>
  </si>
  <si>
    <t>134 - nappe terrasse</t>
  </si>
  <si>
    <t>Franck</t>
  </si>
  <si>
    <t>06 81 64 89 44</t>
  </si>
  <si>
    <t>franckmabilon@gmail.com</t>
  </si>
  <si>
    <t xml:space="preserve">Reineville </t>
  </si>
  <si>
    <t>achat deflecteurs</t>
  </si>
  <si>
    <t>nettoyage semaine 40+41+42+43</t>
  </si>
  <si>
    <t>Février</t>
  </si>
  <si>
    <t>Août</t>
  </si>
  <si>
    <t>138 - Pain</t>
  </si>
  <si>
    <t>139 - Pain</t>
  </si>
  <si>
    <t>142 - Pain</t>
  </si>
  <si>
    <t>144 - Pain</t>
  </si>
  <si>
    <t>Mabillon</t>
  </si>
  <si>
    <t>achat divers pour petits dejeuners</t>
  </si>
  <si>
    <t>Papon</t>
  </si>
  <si>
    <t>Claire</t>
  </si>
  <si>
    <t>dovasi@hotmail.fr</t>
  </si>
  <si>
    <t>Ponthier</t>
  </si>
  <si>
    <t>Chantal</t>
  </si>
  <si>
    <t>tatoune44380@gmail.com</t>
  </si>
  <si>
    <t>19 route du prieuré 44500 la Baule escoublac</t>
  </si>
  <si>
    <t>Arnaud</t>
  </si>
  <si>
    <t>Sylvie</t>
  </si>
  <si>
    <t>sylviearnaud31@outlook.fr</t>
  </si>
  <si>
    <t>Dugue</t>
  </si>
  <si>
    <t>sup11_02</t>
  </si>
  <si>
    <t>olivierxdudue@gmail.com</t>
  </si>
  <si>
    <t>Olivier</t>
  </si>
  <si>
    <t>Bertorello</t>
  </si>
  <si>
    <t>sup10_03</t>
  </si>
  <si>
    <t>sup10_04</t>
  </si>
  <si>
    <t>prime gestion arrivée</t>
  </si>
  <si>
    <t>140 - petit dejeuner</t>
  </si>
  <si>
    <t>141 - petit dejeuner</t>
  </si>
  <si>
    <t>145 - Pain</t>
  </si>
  <si>
    <t>146 - Pain</t>
  </si>
  <si>
    <t>147 - Pain</t>
  </si>
  <si>
    <t>148 - Pain</t>
  </si>
  <si>
    <t>149 - Pain</t>
  </si>
  <si>
    <t>150 - Pain</t>
  </si>
  <si>
    <t>151 - Pain</t>
  </si>
  <si>
    <t>pierre,bertorellobruguieres@orange.fr</t>
  </si>
  <si>
    <t>nettoyage semaine 44+45+46+47+48</t>
  </si>
  <si>
    <t>143 - vanne 3 voies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</si>
</sst>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 &quot;€&quot;"/>
    <numFmt numFmtId="165" formatCode="0#&quot; &quot;##&quot; &quot;##&quot; &quot;##&quot; &quot;##"/>
    <numFmt numFmtId="166" formatCode="[$-F800]dddd\,\ mmmm\ dd\,\ yyyy"/>
    <numFmt numFmtId="167" formatCode="#,##0.00\ _€"/>
    <numFmt numFmtId="168" formatCode="dd/mm/yy;@"/>
    <numFmt numFmtId="169" formatCode="#,##0\ &quot;€&quot;"/>
    <numFmt numFmtId="170" formatCode="0.0000"/>
  </numFmts>
  <fonts count="105" x14ac:knownFonts="1">
    <font>
      <sz val="11"/>
      <color theme="1"/>
      <name val="Arial"/>
      <family val="2"/>
    </font>
    <font>
      <sz val="10"/>
      <color theme="1"/>
      <name val="Arial"/>
      <family val="2"/>
    </font>
    <font>
      <b/>
      <sz val="11"/>
      <color theme="1"/>
      <name val="Arial"/>
      <family val="2"/>
    </font>
    <font>
      <sz val="12"/>
      <color theme="1"/>
      <name val="Arial"/>
      <family val="2"/>
    </font>
    <font>
      <i/>
      <sz val="24"/>
      <color rgb="FF000066"/>
      <name val="Comic Sans MS"/>
      <family val="4"/>
    </font>
    <font>
      <i/>
      <sz val="14"/>
      <color theme="1"/>
      <name val="Arial"/>
      <family val="2"/>
    </font>
    <font>
      <sz val="14"/>
      <color theme="1"/>
      <name val="Arial"/>
      <family val="2"/>
    </font>
    <font>
      <b/>
      <i/>
      <sz val="12"/>
      <color theme="1"/>
      <name val="Arial"/>
      <family val="2"/>
    </font>
    <font>
      <b/>
      <sz val="14"/>
      <color theme="1"/>
      <name val="Arial"/>
      <family val="2"/>
    </font>
    <font>
      <sz val="8"/>
      <name val="Arial"/>
      <family val="2"/>
    </font>
    <font>
      <i/>
      <sz val="16"/>
      <color theme="1"/>
      <name val="Comic Sans MS"/>
      <family val="4"/>
    </font>
    <font>
      <sz val="19"/>
      <color theme="1"/>
      <name val="Arial"/>
      <family val="2"/>
    </font>
    <font>
      <i/>
      <sz val="11"/>
      <color theme="1"/>
      <name val="Comic Sans MS"/>
      <family val="4"/>
    </font>
    <font>
      <sz val="12"/>
      <color theme="1"/>
      <name val="Comic Sans MS"/>
      <family val="4"/>
    </font>
    <font>
      <sz val="11"/>
      <color theme="1"/>
      <name val="Comic Sans MS"/>
      <family val="4"/>
    </font>
    <font>
      <sz val="10"/>
      <color theme="1"/>
      <name val="Comic Sans MS"/>
      <family val="4"/>
    </font>
    <font>
      <b/>
      <sz val="11"/>
      <color theme="1"/>
      <name val="Comic Sans MS"/>
      <family val="4"/>
    </font>
    <font>
      <u/>
      <sz val="11"/>
      <color theme="10"/>
      <name val="Arial"/>
      <family val="2"/>
    </font>
    <font>
      <b/>
      <sz val="12"/>
      <color theme="1"/>
      <name val="Arial"/>
      <family val="2"/>
    </font>
    <font>
      <sz val="16"/>
      <color theme="1"/>
      <name val="Arial"/>
      <family val="2"/>
    </font>
    <font>
      <i/>
      <sz val="14"/>
      <color theme="1"/>
      <name val="Verdana"/>
      <family val="2"/>
    </font>
    <font>
      <b/>
      <i/>
      <sz val="14"/>
      <color theme="1"/>
      <name val="Verdana"/>
      <family val="2"/>
    </font>
    <font>
      <sz val="11"/>
      <color theme="1"/>
      <name val="Verdana"/>
      <family val="2"/>
    </font>
    <font>
      <b/>
      <i/>
      <sz val="12"/>
      <color theme="1"/>
      <name val="Verdana"/>
      <family val="2"/>
    </font>
    <font>
      <i/>
      <sz val="12"/>
      <color theme="1"/>
      <name val="Verdana"/>
      <family val="2"/>
    </font>
    <font>
      <sz val="12"/>
      <color theme="1"/>
      <name val="Verdana"/>
      <family val="2"/>
    </font>
    <font>
      <sz val="16"/>
      <color theme="1"/>
      <name val="Verdana"/>
      <family val="2"/>
    </font>
    <font>
      <b/>
      <i/>
      <sz val="11"/>
      <color theme="1"/>
      <name val="Verdana"/>
      <family val="2"/>
    </font>
    <font>
      <sz val="14"/>
      <color theme="0"/>
      <name val="Arial"/>
      <family val="2"/>
    </font>
    <font>
      <sz val="14"/>
      <name val="Arial"/>
      <family val="2"/>
    </font>
    <font>
      <b/>
      <sz val="11"/>
      <color rgb="FFFF0000"/>
      <name val="Arial"/>
      <family val="2"/>
    </font>
    <font>
      <sz val="10"/>
      <color theme="1"/>
      <name val="Verdana"/>
      <family val="2"/>
    </font>
    <font>
      <b/>
      <sz val="8"/>
      <color theme="1"/>
      <name val="Arial"/>
      <family val="2"/>
    </font>
    <font>
      <b/>
      <sz val="12"/>
      <color theme="0"/>
      <name val="Arial"/>
      <family val="2"/>
    </font>
    <font>
      <b/>
      <sz val="12"/>
      <color theme="2"/>
      <name val="Arial"/>
      <family val="2"/>
    </font>
    <font>
      <sz val="12"/>
      <color theme="0"/>
      <name val="Arial"/>
      <family val="2"/>
    </font>
    <font>
      <sz val="14"/>
      <color theme="1"/>
      <name val="Verdana"/>
      <family val="2"/>
    </font>
    <font>
      <sz val="10"/>
      <name val="Verdana"/>
      <family val="2"/>
    </font>
    <font>
      <b/>
      <sz val="12"/>
      <color theme="1"/>
      <name val="Verdana"/>
      <family val="2"/>
    </font>
    <font>
      <b/>
      <sz val="14"/>
      <color theme="0"/>
      <name val="Arial"/>
      <family val="2"/>
    </font>
    <font>
      <i/>
      <sz val="12"/>
      <color theme="1"/>
      <name val="Arial"/>
      <family val="2"/>
    </font>
    <font>
      <b/>
      <sz val="11"/>
      <color theme="9" tint="-0.49995422223578601"/>
      <name val="Arial"/>
      <family val="2"/>
    </font>
    <font>
      <b/>
      <sz val="12"/>
      <color theme="9" tint="-0.49995422223578601"/>
      <name val="Arial"/>
      <family val="2"/>
    </font>
    <font>
      <b/>
      <sz val="10"/>
      <color theme="1"/>
      <name val="Arial"/>
      <family val="2"/>
    </font>
    <font>
      <sz val="9"/>
      <color theme="0"/>
      <name val="Verdana"/>
      <family val="2"/>
    </font>
    <font>
      <sz val="9"/>
      <name val="Verdana"/>
      <family val="2"/>
    </font>
    <font>
      <b/>
      <sz val="14"/>
      <color theme="9" tint="-0.49995422223578601"/>
      <name val="Arial"/>
      <family val="2"/>
    </font>
    <font>
      <b/>
      <sz val="11"/>
      <name val="Arial"/>
      <family val="2"/>
    </font>
    <font>
      <b/>
      <sz val="16"/>
      <color theme="9" tint="-0.49995422223578601"/>
      <name val="Arial"/>
      <family val="2"/>
    </font>
    <font>
      <b/>
      <sz val="8"/>
      <color theme="0"/>
      <name val="Arial"/>
      <family val="2"/>
    </font>
    <font>
      <b/>
      <sz val="14"/>
      <name val="Arial"/>
      <family val="2"/>
    </font>
    <font>
      <sz val="11"/>
      <name val="Arial"/>
      <family val="2"/>
    </font>
    <font>
      <b/>
      <sz val="10"/>
      <color rgb="FFFF0000"/>
      <name val="Arial"/>
      <family val="2"/>
    </font>
    <font>
      <b/>
      <sz val="11"/>
      <color theme="9" tint="-0.24994659260841701"/>
      <name val="Arial"/>
      <family val="2"/>
    </font>
    <font>
      <b/>
      <sz val="10"/>
      <color theme="9" tint="-0.24994659260841701"/>
      <name val="Arial"/>
      <family val="2"/>
    </font>
    <font>
      <b/>
      <sz val="11"/>
      <color theme="4" tint="-0.24994659260841701"/>
      <name val="Arial"/>
      <family val="2"/>
    </font>
    <font>
      <b/>
      <sz val="8"/>
      <color theme="0" tint="-0.49995422223578601"/>
      <name val="Arial"/>
      <family val="2"/>
    </font>
    <font>
      <b/>
      <sz val="8"/>
      <name val="Arial"/>
      <family val="2"/>
    </font>
    <font>
      <b/>
      <sz val="10"/>
      <color theme="4" tint="-0.24994659260841701"/>
      <name val="Arial"/>
      <family val="2"/>
    </font>
    <font>
      <sz val="11"/>
      <color theme="0"/>
      <name val="Arial"/>
      <family val="2"/>
    </font>
    <font>
      <b/>
      <u/>
      <sz val="11"/>
      <color theme="4" tint="-0.24994659260841701"/>
      <name val="Arial"/>
      <family val="2"/>
    </font>
    <font>
      <b/>
      <sz val="10"/>
      <color theme="5" tint="-0.24994659260841701"/>
      <name val="Arial"/>
      <family val="2"/>
    </font>
    <font>
      <b/>
      <sz val="11"/>
      <color theme="5" tint="-0.24994659260841701"/>
      <name val="Arial"/>
      <family val="2"/>
    </font>
    <font>
      <b/>
      <sz val="18"/>
      <color theme="1"/>
      <name val="Arial"/>
      <family val="2"/>
    </font>
    <font>
      <b/>
      <sz val="18"/>
      <color theme="9" tint="-0.49995422223578601"/>
      <name val="Arial"/>
      <family val="2"/>
    </font>
    <font>
      <b/>
      <sz val="14"/>
      <color rgb="FFC00000"/>
      <name val="Arial"/>
      <family val="2"/>
    </font>
    <font>
      <b/>
      <sz val="14"/>
      <color theme="4" tint="-0.24994659260841701"/>
      <name val="Arial"/>
      <family val="2"/>
    </font>
    <font>
      <i/>
      <sz val="20"/>
      <color rgb="FF000066"/>
      <name val="Comic Sans MS"/>
      <family val="4"/>
    </font>
    <font>
      <i/>
      <u/>
      <sz val="12"/>
      <color theme="1"/>
      <name val="Arial"/>
      <family val="2"/>
    </font>
    <font>
      <b/>
      <sz val="10"/>
      <color rgb="FF7030A0"/>
      <name val="Arial"/>
      <family val="2"/>
    </font>
    <font>
      <b/>
      <sz val="11"/>
      <color theme="0"/>
      <name val="Arial"/>
      <family val="2"/>
    </font>
    <font>
      <b/>
      <sz val="11"/>
      <color rgb="FF7030A0"/>
      <name val="Arial"/>
      <family val="2"/>
    </font>
    <font>
      <b/>
      <sz val="12"/>
      <color theme="4" tint="-0.24994659260841701"/>
      <name val="Arial"/>
      <family val="2"/>
    </font>
    <font>
      <sz val="11"/>
      <color theme="4" tint="-0.24994659260841701"/>
      <name val="Arial"/>
      <family val="2"/>
    </font>
    <font>
      <b/>
      <sz val="16"/>
      <name val="Arial"/>
      <family val="2"/>
    </font>
    <font>
      <sz val="10"/>
      <color theme="9" tint="-0.24994659260841701"/>
      <name val="Arial"/>
      <family val="2"/>
    </font>
    <font>
      <sz val="11"/>
      <color theme="4"/>
      <name val="Arial"/>
      <family val="2"/>
    </font>
    <font>
      <sz val="12"/>
      <name val="Arial"/>
      <family val="2"/>
    </font>
    <font>
      <b/>
      <sz val="10"/>
      <color theme="7" tint="-0.24994659260841701"/>
      <name val="Arial"/>
      <family val="2"/>
    </font>
    <font>
      <b/>
      <sz val="10"/>
      <color theme="3" tint="-0.24994659260841701"/>
      <name val="Arial"/>
      <family val="2"/>
    </font>
    <font>
      <b/>
      <sz val="10"/>
      <color theme="5"/>
      <name val="Arial"/>
      <family val="2"/>
    </font>
    <font>
      <b/>
      <sz val="11"/>
      <color theme="7" tint="-0.24994659260841701"/>
      <name val="Arial"/>
      <family val="2"/>
    </font>
    <font>
      <b/>
      <sz val="11"/>
      <color theme="3" tint="-0.24994659260841701"/>
      <name val="Arial"/>
      <family val="2"/>
    </font>
    <font>
      <b/>
      <sz val="11"/>
      <color theme="5"/>
      <name val="Arial"/>
      <family val="2"/>
    </font>
    <font>
      <sz val="14"/>
      <color theme="0"/>
      <name val="Verdana"/>
      <family val="2"/>
    </font>
    <font>
      <sz val="14"/>
      <name val="Verdana"/>
      <family val="2"/>
    </font>
    <font>
      <b/>
      <sz val="12"/>
      <color theme="5" tint="-0.49995422223578601"/>
      <name val="Arial"/>
      <family val="2"/>
    </font>
    <font>
      <b/>
      <sz val="11"/>
      <color theme="5" tint="-0.49995422223578601"/>
      <name val="Arial"/>
      <family val="2"/>
    </font>
    <font>
      <sz val="11"/>
      <color theme="5" tint="-0.49995422223578601"/>
      <name val="Arial"/>
      <family val="2"/>
    </font>
    <font>
      <i/>
      <sz val="14"/>
      <color theme="1"/>
      <name val="Comic Sans MS"/>
      <family val="4"/>
    </font>
    <font>
      <b/>
      <i/>
      <sz val="12"/>
      <color theme="1"/>
      <name val="Comic Sans MS"/>
      <family val="4"/>
    </font>
    <font>
      <i/>
      <sz val="11"/>
      <color theme="1"/>
      <name val="Arial"/>
      <family val="2"/>
    </font>
    <font>
      <b/>
      <sz val="10"/>
      <color theme="0"/>
      <name val="Arial"/>
      <family val="2"/>
    </font>
    <font>
      <sz val="10"/>
      <color theme="9" tint="-0.49995422223578601"/>
      <name val="Arial"/>
      <family val="2"/>
    </font>
    <font>
      <b/>
      <sz val="18"/>
      <name val="Arial"/>
      <family val="2"/>
    </font>
    <font>
      <b/>
      <sz val="12"/>
      <color theme="8" tint="-0.24994659260841701"/>
      <name val="Arial"/>
      <family val="2"/>
    </font>
    <font>
      <b/>
      <sz val="11"/>
      <color theme="8" tint="-0.24994659260841701"/>
      <name val="Arial"/>
      <family val="2"/>
    </font>
    <font>
      <b/>
      <sz val="9"/>
      <color theme="8" tint="-0.24994659260841701"/>
      <name val="Arial"/>
      <family val="2"/>
    </font>
    <font>
      <b/>
      <sz val="10"/>
      <color theme="9" tint="-0.49995422223578601"/>
      <name val="Arial"/>
      <family val="2"/>
    </font>
    <font>
      <b/>
      <sz val="10"/>
      <color theme="8" tint="-0.24994659260841701"/>
      <name val="Arial"/>
      <family val="2"/>
    </font>
    <font>
      <sz val="10"/>
      <name val="Arial"/>
      <family val="2"/>
    </font>
    <font>
      <b/>
      <sz val="10"/>
      <color theme="5" tint="-0.49995422223578601"/>
      <name val="Arial"/>
      <family val="2"/>
    </font>
    <font>
      <b/>
      <sz val="11"/>
      <color theme="8" tint="-0.49995422223578601"/>
      <name val="Arial"/>
      <family val="2"/>
    </font>
    <font>
      <sz val="11"/>
      <color theme="8" tint="-0.49995422223578601"/>
      <name val="Arial"/>
      <family val="2"/>
    </font>
    <font>
      <sz val="11"/>
      <color rgb="FF000000"/>
      <name val="Calibri"/>
    </font>
  </fonts>
  <fills count="26">
    <fill>
      <patternFill patternType="none"/>
    </fill>
    <fill>
      <patternFill patternType="gray125"/>
    </fill>
    <fill>
      <patternFill patternType="solid">
        <fgColor rgb="FFE6E6E6"/>
        <bgColor indexed="64"/>
      </patternFill>
    </fill>
    <fill>
      <patternFill patternType="solid">
        <fgColor rgb="FFFFC000"/>
        <bgColor indexed="64"/>
      </patternFill>
    </fill>
    <fill>
      <patternFill patternType="solid">
        <fgColor theme="8" tint="0.59996337778862885"/>
        <bgColor indexed="64"/>
      </patternFill>
    </fill>
    <fill>
      <patternFill patternType="solid">
        <fgColor theme="7" tint="-0.24994659260841701"/>
        <bgColor indexed="64"/>
      </patternFill>
    </fill>
    <fill>
      <patternFill patternType="solid">
        <fgColor theme="5" tint="-0.24994659260841701"/>
        <bgColor indexed="64"/>
      </patternFill>
    </fill>
    <fill>
      <patternFill patternType="solid">
        <fgColor theme="9" tint="-0.24994659260841701"/>
        <bgColor indexed="64"/>
      </patternFill>
    </fill>
    <fill>
      <patternFill patternType="solid">
        <fgColor theme="5" tint="0.39997558519241921"/>
        <bgColor indexed="64"/>
      </patternFill>
    </fill>
    <fill>
      <patternFill patternType="solid">
        <fgColor theme="4" tint="-0.24994659260841701"/>
        <bgColor indexed="64"/>
      </patternFill>
    </fill>
    <fill>
      <patternFill patternType="solid">
        <fgColor rgb="FFFF0000"/>
        <bgColor indexed="64"/>
      </patternFill>
    </fill>
    <fill>
      <patternFill patternType="solid">
        <fgColor theme="0"/>
        <bgColor indexed="64"/>
      </patternFill>
    </fill>
    <fill>
      <patternFill patternType="solid">
        <fgColor theme="0" tint="-0.34995574816125979"/>
        <bgColor indexed="64"/>
      </patternFill>
    </fill>
    <fill>
      <patternFill patternType="solid">
        <fgColor theme="2" tint="-0.49995422223578601"/>
        <bgColor indexed="64"/>
      </patternFill>
    </fill>
    <fill>
      <patternFill patternType="solid">
        <fgColor theme="0" tint="-0.14996795556505021"/>
        <bgColor indexed="64"/>
      </patternFill>
    </fill>
    <fill>
      <patternFill patternType="solid">
        <fgColor theme="4" tint="0.79995117038483843"/>
        <bgColor indexed="64"/>
      </patternFill>
    </fill>
    <fill>
      <patternFill patternType="solid">
        <fgColor theme="8" tint="-0.24994659260841701"/>
        <bgColor indexed="64"/>
      </patternFill>
    </fill>
    <fill>
      <patternFill patternType="solid">
        <fgColor theme="9" tint="0.59996337778862885"/>
        <bgColor indexed="64"/>
      </patternFill>
    </fill>
    <fill>
      <patternFill patternType="solid">
        <fgColor theme="5" tint="0.59996337778862885"/>
        <bgColor indexed="64"/>
      </patternFill>
    </fill>
    <fill>
      <patternFill patternType="solid">
        <fgColor theme="4"/>
        <bgColor indexed="64"/>
      </patternFill>
    </fill>
    <fill>
      <patternFill patternType="solid">
        <fgColor rgb="FFFEC0BE"/>
        <bgColor indexed="64"/>
      </patternFill>
    </fill>
    <fill>
      <patternFill patternType="solid">
        <fgColor rgb="FFC00000"/>
        <bgColor indexed="64"/>
      </patternFill>
    </fill>
    <fill>
      <patternFill patternType="solid">
        <fgColor theme="9" tint="0.39997558519241921"/>
        <bgColor indexed="64"/>
      </patternFill>
    </fill>
    <fill>
      <patternFill patternType="solid">
        <fgColor rgb="FFFFFF00"/>
        <bgColor indexed="64"/>
      </patternFill>
    </fill>
    <fill>
      <patternFill patternType="solid">
        <fgColor theme="4" tint="-0.49995422223578601"/>
        <bgColor indexed="64"/>
      </patternFill>
    </fill>
    <fill>
      <patternFill patternType="solid">
        <fgColor theme="8" tint="0.39997558519241921"/>
        <bgColor indexed="64"/>
      </patternFill>
    </fill>
  </fills>
  <borders count="108">
    <border>
      <left/>
      <right/>
      <top/>
      <bottom/>
      <diagonal/>
    </border>
    <border>
      <left style="thin">
        <color rgb="FFE6E6E6"/>
      </left>
      <right style="thin">
        <color rgb="FFE6E6E6"/>
      </right>
      <top/>
      <bottom style="thin">
        <color rgb="FFE6E6E6"/>
      </bottom>
      <diagonal/>
    </border>
    <border>
      <left style="thin">
        <color theme="1"/>
      </left>
      <right style="thin">
        <color theme="1"/>
      </right>
      <top/>
      <bottom/>
      <diagonal/>
    </border>
    <border>
      <left style="thin">
        <color theme="1"/>
      </left>
      <right style="thin">
        <color theme="1"/>
      </right>
      <top/>
      <bottom style="medium">
        <color auto="1"/>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auto="1"/>
      </left>
      <right style="double">
        <color auto="1"/>
      </right>
      <top style="double">
        <color auto="1"/>
      </top>
      <bottom style="double">
        <color auto="1"/>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top style="thin">
        <color auto="1"/>
      </top>
      <bottom/>
      <diagonal/>
    </border>
    <border>
      <left style="thin">
        <color auto="1"/>
      </left>
      <right style="thin">
        <color auto="1"/>
      </right>
      <top/>
      <bottom/>
      <diagonal/>
    </border>
    <border>
      <left/>
      <right/>
      <top style="thin">
        <color theme="1"/>
      </top>
      <bottom/>
      <diagonal/>
    </border>
    <border>
      <left/>
      <right style="thin">
        <color theme="1"/>
      </right>
      <top style="thin">
        <color theme="1"/>
      </top>
      <bottom/>
      <diagonal/>
    </border>
    <border>
      <left/>
      <right style="thin">
        <color theme="1"/>
      </right>
      <top/>
      <bottom/>
      <diagonal/>
    </border>
    <border>
      <left/>
      <right style="thin">
        <color theme="1"/>
      </right>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ck">
        <color auto="1"/>
      </left>
      <right style="thin">
        <color auto="1"/>
      </right>
      <top style="thin">
        <color auto="1"/>
      </top>
      <bottom style="thin">
        <color auto="1"/>
      </bottom>
      <diagonal/>
    </border>
    <border>
      <left style="dotted">
        <color auto="1"/>
      </left>
      <right style="dotted">
        <color auto="1"/>
      </right>
      <top style="dotted">
        <color auto="1"/>
      </top>
      <bottom style="dotted">
        <color auto="1"/>
      </bottom>
      <diagonal/>
    </border>
    <border>
      <left style="dotted">
        <color auto="1"/>
      </left>
      <right style="dotted">
        <color auto="1"/>
      </right>
      <top/>
      <bottom style="dotted">
        <color auto="1"/>
      </bottom>
      <diagonal/>
    </border>
    <border>
      <left style="dashed">
        <color auto="1"/>
      </left>
      <right style="dashed">
        <color auto="1"/>
      </right>
      <top style="dashed">
        <color auto="1"/>
      </top>
      <bottom style="dashed">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ck">
        <color auto="1"/>
      </left>
      <right style="medium">
        <color theme="0"/>
      </right>
      <top style="medium">
        <color theme="0"/>
      </top>
      <bottom style="medium">
        <color theme="0"/>
      </bottom>
      <diagonal/>
    </border>
    <border>
      <left/>
      <right/>
      <top/>
      <bottom style="thick">
        <color theme="4" tint="-0.24991607409894101"/>
      </bottom>
      <diagonal/>
    </border>
    <border>
      <left style="thin">
        <color auto="1"/>
      </left>
      <right/>
      <top style="thin">
        <color auto="1"/>
      </top>
      <bottom/>
      <diagonal/>
    </border>
    <border>
      <left style="thin">
        <color auto="1"/>
      </left>
      <right/>
      <top/>
      <bottom/>
      <diagonal/>
    </border>
    <border>
      <left/>
      <right/>
      <top style="medium">
        <color auto="1"/>
      </top>
      <bottom/>
      <diagonal/>
    </border>
    <border>
      <left/>
      <right style="medium">
        <color auto="1"/>
      </right>
      <top style="medium">
        <color auto="1"/>
      </top>
      <bottom/>
      <diagonal/>
    </border>
    <border>
      <left style="thick">
        <color auto="1"/>
      </left>
      <right style="thin">
        <color auto="1"/>
      </right>
      <top style="thick">
        <color auto="1"/>
      </top>
      <bottom style="medium">
        <color auto="1"/>
      </bottom>
      <diagonal/>
    </border>
    <border>
      <left style="thin">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style="thick">
        <color auto="1"/>
      </left>
      <right style="thin">
        <color auto="1"/>
      </right>
      <top/>
      <bottom/>
      <diagonal/>
    </border>
    <border>
      <left style="thin">
        <color auto="1"/>
      </left>
      <right style="thick">
        <color auto="1"/>
      </right>
      <top/>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right/>
      <top/>
      <bottom style="double">
        <color auto="1"/>
      </bottom>
      <diagonal/>
    </border>
    <border>
      <left style="dotted">
        <color auto="1"/>
      </left>
      <right style="dotted">
        <color auto="1"/>
      </right>
      <top style="dotted">
        <color auto="1"/>
      </top>
      <bottom style="double">
        <color auto="1"/>
      </bottom>
      <diagonal/>
    </border>
    <border>
      <left style="dashed">
        <color auto="1"/>
      </left>
      <right style="dashed">
        <color auto="1"/>
      </right>
      <top/>
      <bottom style="dashed">
        <color auto="1"/>
      </bottom>
      <diagonal/>
    </border>
    <border>
      <left style="dashed">
        <color auto="1"/>
      </left>
      <right/>
      <top/>
      <bottom style="dashed">
        <color auto="1"/>
      </bottom>
      <diagonal/>
    </border>
    <border>
      <left/>
      <right/>
      <top style="thick">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style="medium">
        <color auto="1"/>
      </right>
      <top style="thick">
        <color auto="1"/>
      </top>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top style="thick">
        <color auto="1"/>
      </top>
      <bottom style="thick">
        <color auto="1"/>
      </bottom>
      <diagonal/>
    </border>
    <border>
      <left style="medium">
        <color auto="1"/>
      </left>
      <right style="medium">
        <color auto="1"/>
      </right>
      <top style="thick">
        <color auto="1"/>
      </top>
      <bottom style="thick">
        <color auto="1"/>
      </bottom>
      <diagonal/>
    </border>
    <border>
      <left style="medium">
        <color auto="1"/>
      </left>
      <right style="thick">
        <color auto="1"/>
      </right>
      <top style="thick">
        <color auto="1"/>
      </top>
      <bottom style="thick">
        <color auto="1"/>
      </bottom>
      <diagonal/>
    </border>
    <border>
      <left style="medium">
        <color auto="1"/>
      </left>
      <right style="thick">
        <color auto="1"/>
      </right>
      <top style="medium">
        <color auto="1"/>
      </top>
      <bottom style="medium">
        <color auto="1"/>
      </bottom>
      <diagonal/>
    </border>
    <border>
      <left style="dotted">
        <color auto="1"/>
      </left>
      <right style="dotted">
        <color auto="1"/>
      </right>
      <top style="dotted">
        <color auto="1"/>
      </top>
      <bottom/>
      <diagonal/>
    </border>
    <border>
      <left style="dotted">
        <color auto="1"/>
      </left>
      <right style="dotted">
        <color auto="1"/>
      </right>
      <top style="double">
        <color auto="1"/>
      </top>
      <bottom style="dotted">
        <color auto="1"/>
      </bottom>
      <diagonal/>
    </border>
    <border>
      <left style="dashed">
        <color auto="1"/>
      </left>
      <right style="dashed">
        <color auto="1"/>
      </right>
      <top style="double">
        <color auto="1"/>
      </top>
      <bottom style="dashed">
        <color auto="1"/>
      </bottom>
      <diagonal/>
    </border>
    <border>
      <left/>
      <right style="medium">
        <color auto="1"/>
      </right>
      <top/>
      <bottom/>
      <diagonal/>
    </border>
    <border>
      <left style="medium">
        <color auto="1"/>
      </left>
      <right style="medium">
        <color auto="1"/>
      </right>
      <top/>
      <bottom/>
      <diagonal/>
    </border>
    <border>
      <left style="medium">
        <color auto="1"/>
      </left>
      <right style="medium">
        <color auto="1"/>
      </right>
      <top style="double">
        <color auto="1"/>
      </top>
      <bottom/>
      <diagonal/>
    </border>
    <border>
      <left style="thick">
        <color auto="1"/>
      </left>
      <right style="medium">
        <color auto="1"/>
      </right>
      <top/>
      <bottom style="double">
        <color auto="1"/>
      </bottom>
      <diagonal/>
    </border>
    <border>
      <left style="medium">
        <color auto="1"/>
      </left>
      <right style="medium">
        <color auto="1"/>
      </right>
      <top/>
      <bottom style="double">
        <color auto="1"/>
      </bottom>
      <diagonal/>
    </border>
    <border>
      <left/>
      <right/>
      <top style="double">
        <color auto="1"/>
      </top>
      <bottom/>
      <diagonal/>
    </border>
    <border>
      <left/>
      <right style="medium">
        <color auto="1"/>
      </right>
      <top/>
      <bottom style="medium">
        <color auto="1"/>
      </bottom>
      <diagonal/>
    </border>
    <border>
      <left style="dotted">
        <color auto="1"/>
      </left>
      <right/>
      <top/>
      <bottom style="dotted">
        <color auto="1"/>
      </bottom>
      <diagonal/>
    </border>
    <border>
      <left style="dotted">
        <color auto="1"/>
      </left>
      <right/>
      <top style="dotted">
        <color auto="1"/>
      </top>
      <bottom style="dotted">
        <color auto="1"/>
      </bottom>
      <diagonal/>
    </border>
    <border>
      <left style="dotted">
        <color auto="1"/>
      </left>
      <right/>
      <top style="dotted">
        <color auto="1"/>
      </top>
      <bottom/>
      <diagonal/>
    </border>
    <border>
      <left style="medium">
        <color auto="1"/>
      </left>
      <right style="medium">
        <color auto="1"/>
      </right>
      <top/>
      <bottom style="medium">
        <color auto="1"/>
      </bottom>
      <diagonal/>
    </border>
    <border>
      <left style="dotted">
        <color auto="1"/>
      </left>
      <right style="dotted">
        <color auto="1"/>
      </right>
      <top style="dotted">
        <color auto="1"/>
      </top>
      <bottom style="dashed">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ck">
        <color auto="1"/>
      </left>
      <right/>
      <top style="double">
        <color auto="1"/>
      </top>
      <bottom style="double">
        <color auto="1"/>
      </bottom>
      <diagonal/>
    </border>
    <border>
      <left/>
      <right style="dotted">
        <color auto="1"/>
      </right>
      <top style="dotted">
        <color auto="1"/>
      </top>
      <bottom style="dotted">
        <color auto="1"/>
      </bottom>
      <diagonal/>
    </border>
    <border>
      <left style="thin">
        <color auto="1"/>
      </left>
      <right style="thin">
        <color auto="1"/>
      </right>
      <top style="thick">
        <color auto="1"/>
      </top>
      <bottom style="thin">
        <color auto="1"/>
      </bottom>
      <diagonal/>
    </border>
    <border>
      <left/>
      <right style="double">
        <color auto="1"/>
      </right>
      <top/>
      <bottom/>
      <diagonal/>
    </border>
    <border>
      <left/>
      <right style="double">
        <color auto="1"/>
      </right>
      <top/>
      <bottom style="double">
        <color auto="1"/>
      </bottom>
      <diagonal/>
    </border>
    <border>
      <left style="dotted">
        <color auto="1"/>
      </left>
      <right style="double">
        <color auto="1"/>
      </right>
      <top style="dotted">
        <color auto="1"/>
      </top>
      <bottom style="dotted">
        <color auto="1"/>
      </bottom>
      <diagonal/>
    </border>
    <border>
      <left style="dotted">
        <color auto="1"/>
      </left>
      <right style="double">
        <color auto="1"/>
      </right>
      <top style="double">
        <color auto="1"/>
      </top>
      <bottom style="dotted">
        <color auto="1"/>
      </bottom>
      <diagonal/>
    </border>
    <border>
      <left/>
      <right style="dotted">
        <color auto="1"/>
      </right>
      <top style="double">
        <color auto="1"/>
      </top>
      <bottom style="dotted">
        <color auto="1"/>
      </bottom>
      <diagonal/>
    </border>
    <border>
      <left/>
      <right style="dashed">
        <color auto="1"/>
      </right>
      <top style="dashed">
        <color auto="1"/>
      </top>
      <bottom style="dashed">
        <color auto="1"/>
      </bottom>
      <diagonal/>
    </border>
    <border>
      <left style="thin">
        <color theme="1"/>
      </left>
      <right/>
      <top/>
      <bottom style="medium">
        <color auto="1"/>
      </bottom>
      <diagonal/>
    </border>
    <border>
      <left style="thin">
        <color theme="1"/>
      </left>
      <right/>
      <top style="thin">
        <color theme="1"/>
      </top>
      <bottom/>
      <diagonal/>
    </border>
    <border>
      <left style="thin">
        <color theme="1"/>
      </left>
      <right/>
      <top/>
      <bottom/>
      <diagonal/>
    </border>
    <border>
      <left/>
      <right style="thin">
        <color rgb="FFE6E6E6"/>
      </right>
      <top/>
      <bottom/>
      <diagonal/>
    </border>
    <border>
      <left style="thin">
        <color auto="1"/>
      </left>
      <right/>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right style="thin">
        <color auto="1"/>
      </right>
      <top style="medium">
        <color auto="1"/>
      </top>
      <bottom style="thin">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double">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style="double">
        <color auto="1"/>
      </left>
      <right/>
      <top style="double">
        <color auto="1"/>
      </top>
      <bottom style="double">
        <color auto="1"/>
      </bottom>
      <diagonal/>
    </border>
  </borders>
  <cellStyleXfs count="2">
    <xf numFmtId="0" fontId="0" fillId="0" borderId="0"/>
    <xf numFmtId="0" fontId="17" fillId="0" borderId="0" applyNumberFormat="0" applyFill="0" applyBorder="0" applyAlignment="0" applyProtection="0"/>
  </cellStyleXfs>
  <cellXfs count="857">
    <xf numFmtId="0" fontId="0" fillId="0" borderId="0" xfId="0"/>
    <xf numFmtId="0" fontId="5" fillId="0" borderId="0" xfId="0" applyFont="1" applyAlignment="1">
      <alignment horizontal="center"/>
    </xf>
    <xf numFmtId="0" fontId="40" fillId="0" borderId="0" xfId="0" applyFont="1" applyAlignment="1">
      <alignment horizontal="right"/>
    </xf>
    <xf numFmtId="0" fontId="5" fillId="0" borderId="0" xfId="0" applyFont="1" applyAlignment="1">
      <alignment horizontal="left" vertical="center"/>
    </xf>
    <xf numFmtId="0" fontId="4" fillId="0" borderId="0" xfId="0" applyFont="1" applyAlignment="1">
      <alignment horizontal="center"/>
    </xf>
    <xf numFmtId="0" fontId="7" fillId="0" borderId="0" xfId="0" applyFont="1" applyAlignment="1">
      <alignment horizontal="left" vertical="center" wrapText="1"/>
    </xf>
    <xf numFmtId="0" fontId="91" fillId="0" borderId="0" xfId="0" applyFont="1" applyAlignment="1">
      <alignment horizontal="left" vertical="top" wrapText="1"/>
    </xf>
    <xf numFmtId="0" fontId="40" fillId="0" borderId="0" xfId="0" applyFont="1" applyAlignment="1">
      <alignment horizontal="left" vertical="center"/>
    </xf>
    <xf numFmtId="0" fontId="5" fillId="0" borderId="0" xfId="0" applyFont="1" applyAlignment="1">
      <alignment horizontal="left" vertical="center" wrapText="1"/>
    </xf>
    <xf numFmtId="14" fontId="24" fillId="0" borderId="0" xfId="0" applyNumberFormat="1" applyFont="1" applyAlignment="1">
      <alignment horizontal="left" vertical="center"/>
    </xf>
    <xf numFmtId="0" fontId="20" fillId="0" borderId="0" xfId="0" applyFont="1" applyAlignment="1">
      <alignment horizontal="left" vertical="center"/>
    </xf>
    <xf numFmtId="14" fontId="20" fillId="0" borderId="0" xfId="0" applyNumberFormat="1" applyFont="1" applyAlignment="1">
      <alignment horizontal="left" vertical="center"/>
    </xf>
    <xf numFmtId="0" fontId="24" fillId="0" borderId="0" xfId="0" applyFont="1" applyAlignment="1">
      <alignment horizontal="left" vertical="center" wrapText="1"/>
    </xf>
    <xf numFmtId="0" fontId="24" fillId="0" borderId="0" xfId="0" applyFont="1" applyAlignment="1">
      <alignment horizontal="right"/>
    </xf>
    <xf numFmtId="0" fontId="24"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right" vertical="center"/>
    </xf>
    <xf numFmtId="0" fontId="3" fillId="0" borderId="0" xfId="0" applyFont="1"/>
    <xf numFmtId="164" fontId="3" fillId="0" borderId="0" xfId="0" applyNumberFormat="1" applyFont="1" applyAlignment="1">
      <alignment horizontal="left" vertical="center"/>
    </xf>
    <xf numFmtId="0" fontId="0" fillId="0" borderId="0" xfId="0" applyAlignment="1">
      <alignment horizontal="center"/>
    </xf>
    <xf numFmtId="164" fontId="0" fillId="0" borderId="0" xfId="0" applyNumberFormat="1"/>
    <xf numFmtId="0" fontId="8" fillId="0" borderId="0" xfId="0" applyFont="1" applyAlignment="1">
      <alignment horizontal="center"/>
    </xf>
    <xf numFmtId="0" fontId="7" fillId="0" borderId="0" xfId="0" applyFont="1" applyAlignment="1">
      <alignment horizontal="left" vertical="center" wrapText="1"/>
    </xf>
    <xf numFmtId="0" fontId="0" fillId="0" borderId="0" xfId="0" applyFont="1"/>
    <xf numFmtId="0" fontId="11" fillId="0" borderId="0" xfId="0" applyFont="1" applyAlignment="1">
      <alignment horizontal="center" vertical="top"/>
    </xf>
    <xf numFmtId="0" fontId="0" fillId="0" borderId="0" xfId="0" applyFont="1" applyAlignment="1">
      <alignment horizontal="left" vertical="top"/>
    </xf>
    <xf numFmtId="0" fontId="14" fillId="0" borderId="0" xfId="0" applyFont="1"/>
    <xf numFmtId="0" fontId="15" fillId="0" borderId="0" xfId="0" applyFont="1" applyAlignment="1">
      <alignment horizontal="left" vertical="top"/>
    </xf>
    <xf numFmtId="0" fontId="14" fillId="0" borderId="0" xfId="0" applyFont="1" applyAlignment="1">
      <alignment horizontal="left" vertical="top"/>
    </xf>
    <xf numFmtId="164" fontId="14" fillId="0" borderId="0" xfId="0" applyNumberFormat="1" applyFont="1" applyAlignment="1">
      <alignment horizontal="right" vertical="center"/>
    </xf>
    <xf numFmtId="0" fontId="16" fillId="0" borderId="0" xfId="0" applyFont="1" applyAlignment="1">
      <alignment horizontal="right" vertical="center"/>
    </xf>
    <xf numFmtId="0" fontId="13" fillId="0" borderId="1" xfId="0" applyFont="1" applyFill="1" applyBorder="1" applyAlignment="1">
      <alignment horizontal="left" vertical="top" wrapText="1"/>
    </xf>
    <xf numFmtId="164" fontId="14" fillId="0" borderId="2" xfId="0" applyNumberFormat="1" applyFont="1" applyBorder="1"/>
    <xf numFmtId="164" fontId="14" fillId="0" borderId="3" xfId="0" applyNumberFormat="1" applyFont="1" applyBorder="1"/>
    <xf numFmtId="0" fontId="14" fillId="2" borderId="4" xfId="0" applyFont="1" applyFill="1" applyBorder="1" applyAlignment="1">
      <alignment horizontal="center" vertical="center" wrapText="1"/>
    </xf>
    <xf numFmtId="0" fontId="17" fillId="0" borderId="0" xfId="1"/>
    <xf numFmtId="0" fontId="15" fillId="2" borderId="4" xfId="0" applyFont="1" applyFill="1" applyBorder="1" applyAlignment="1">
      <alignment horizontal="center" vertical="center" wrapText="1"/>
    </xf>
    <xf numFmtId="0" fontId="0" fillId="0" borderId="0" xfId="0" applyAlignment="1">
      <alignment horizontal="right"/>
    </xf>
    <xf numFmtId="0" fontId="22" fillId="0" borderId="0" xfId="0" applyFont="1"/>
    <xf numFmtId="0" fontId="23" fillId="0" borderId="0" xfId="0" applyFont="1" applyAlignment="1">
      <alignment horizontal="left" vertical="center" wrapText="1"/>
    </xf>
    <xf numFmtId="0" fontId="25" fillId="0" borderId="0" xfId="0" applyFont="1" applyAlignment="1">
      <alignment horizontal="center" vertical="center"/>
    </xf>
    <xf numFmtId="0" fontId="25" fillId="0" borderId="0" xfId="0" applyFont="1"/>
    <xf numFmtId="0" fontId="25" fillId="0" borderId="0" xfId="0" applyFont="1" applyAlignment="1">
      <alignment horizontal="center"/>
    </xf>
    <xf numFmtId="0" fontId="26" fillId="0" borderId="0" xfId="0" applyFont="1"/>
    <xf numFmtId="0" fontId="22" fillId="0" borderId="5" xfId="0" applyFont="1" applyBorder="1" applyAlignment="1">
      <alignment horizontal="center" vertical="center"/>
    </xf>
    <xf numFmtId="0" fontId="22" fillId="0" borderId="5" xfId="0" applyFont="1" applyBorder="1" applyAlignment="1">
      <alignment horizontal="center" vertical="center" textRotation="255"/>
    </xf>
    <xf numFmtId="0" fontId="26" fillId="0" borderId="0" xfId="0" applyFont="1" applyAlignment="1">
      <alignment horizontal="center" vertical="center"/>
    </xf>
    <xf numFmtId="0" fontId="6" fillId="0" borderId="0" xfId="0" applyFont="1" applyAlignment="1">
      <alignment horizontal="center"/>
    </xf>
    <xf numFmtId="0" fontId="3" fillId="0" borderId="0" xfId="0" applyFont="1" applyAlignment="1">
      <alignment horizontal="center" vertical="center"/>
    </xf>
    <xf numFmtId="0" fontId="6" fillId="0" borderId="0" xfId="0" applyFont="1"/>
    <xf numFmtId="0" fontId="6" fillId="0" borderId="0" xfId="0" applyFont="1" applyAlignment="1">
      <alignment horizontal="center" vertical="center"/>
    </xf>
    <xf numFmtId="0" fontId="8" fillId="0" borderId="0" xfId="0" applyFont="1" applyAlignment="1">
      <alignment horizontal="center" vertical="center" wrapText="1"/>
    </xf>
    <xf numFmtId="0" fontId="6" fillId="0" borderId="0" xfId="0" applyFont="1" applyAlignment="1">
      <alignment horizontal="center" vertical="center" wrapText="1"/>
    </xf>
    <xf numFmtId="14" fontId="6" fillId="0" borderId="5" xfId="0" applyNumberFormat="1" applyFont="1" applyBorder="1" applyAlignment="1">
      <alignment horizontal="center"/>
    </xf>
    <xf numFmtId="164" fontId="14" fillId="0" borderId="0" xfId="0" applyNumberFormat="1" applyFont="1"/>
    <xf numFmtId="164" fontId="0" fillId="0" borderId="0" xfId="0" applyNumberFormat="1" applyFont="1"/>
    <xf numFmtId="0" fontId="31" fillId="0" borderId="5" xfId="0" applyFont="1" applyBorder="1" applyAlignment="1">
      <alignment horizontal="center" vertical="center"/>
    </xf>
    <xf numFmtId="0" fontId="31" fillId="0" borderId="5" xfId="0" applyFont="1" applyBorder="1" applyAlignment="1">
      <alignment horizontal="center" vertical="center" textRotation="255"/>
    </xf>
    <xf numFmtId="0" fontId="2" fillId="0" borderId="0" xfId="0" applyFont="1" applyAlignment="1">
      <alignment vertical="center"/>
    </xf>
    <xf numFmtId="0" fontId="3" fillId="3" borderId="5" xfId="0" applyFont="1" applyFill="1" applyBorder="1" applyAlignment="1">
      <alignment horizontal="center" vertical="center"/>
    </xf>
    <xf numFmtId="164" fontId="3" fillId="0" borderId="0" xfId="0" applyNumberFormat="1" applyFont="1"/>
    <xf numFmtId="0" fontId="3" fillId="4" borderId="5" xfId="0" applyFont="1" applyFill="1" applyBorder="1" applyAlignment="1">
      <alignment horizontal="center" vertical="center"/>
    </xf>
    <xf numFmtId="14" fontId="26" fillId="0" borderId="0" xfId="0" applyNumberFormat="1" applyFont="1" applyAlignment="1">
      <alignment horizontal="center" vertical="center"/>
    </xf>
    <xf numFmtId="0" fontId="31" fillId="0" borderId="5" xfId="0" applyFont="1" applyBorder="1" applyAlignment="1">
      <alignment horizontal="center" vertical="center" wrapText="1"/>
    </xf>
    <xf numFmtId="0" fontId="25" fillId="0" borderId="0" xfId="0" applyFont="1" applyAlignment="1">
      <alignment horizontal="center" vertical="center" wrapText="1"/>
    </xf>
    <xf numFmtId="14" fontId="36" fillId="0" borderId="0" xfId="0" applyNumberFormat="1" applyFont="1" applyAlignment="1">
      <alignment horizontal="right" vertical="center"/>
    </xf>
    <xf numFmtId="164" fontId="36" fillId="0" borderId="0" xfId="0" applyNumberFormat="1" applyFont="1" applyAlignment="1">
      <alignment horizontal="left" vertical="center"/>
    </xf>
    <xf numFmtId="14" fontId="38" fillId="0" borderId="0" xfId="0" applyNumberFormat="1" applyFont="1" applyAlignment="1">
      <alignment horizontal="center" vertical="center"/>
    </xf>
    <xf numFmtId="0" fontId="31" fillId="0" borderId="6" xfId="0" applyFont="1" applyBorder="1" applyAlignment="1">
      <alignment horizontal="center" vertical="center" wrapText="1"/>
    </xf>
    <xf numFmtId="164" fontId="36" fillId="0" borderId="7" xfId="0" applyNumberFormat="1" applyFont="1" applyBorder="1" applyAlignment="1">
      <alignment horizontal="left" vertical="center"/>
    </xf>
    <xf numFmtId="0" fontId="37" fillId="0" borderId="5" xfId="0" applyFont="1" applyFill="1" applyBorder="1" applyAlignment="1">
      <alignment horizontal="center" vertical="center"/>
    </xf>
    <xf numFmtId="166" fontId="37" fillId="0" borderId="5" xfId="0" applyNumberFormat="1" applyFont="1" applyFill="1" applyBorder="1" applyAlignment="1">
      <alignment horizontal="center"/>
    </xf>
    <xf numFmtId="167" fontId="37" fillId="0" borderId="5" xfId="0" applyNumberFormat="1" applyFont="1" applyFill="1" applyBorder="1" applyAlignment="1">
      <alignment horizontal="center"/>
    </xf>
    <xf numFmtId="0" fontId="18" fillId="0" borderId="8" xfId="0" applyFont="1" applyBorder="1" applyAlignment="1"/>
    <xf numFmtId="0" fontId="33" fillId="5" borderId="9" xfId="0" applyFont="1" applyFill="1" applyBorder="1" applyAlignment="1">
      <alignment horizontal="center" vertical="center"/>
    </xf>
    <xf numFmtId="0" fontId="34" fillId="6" borderId="10" xfId="0" applyFont="1" applyFill="1" applyBorder="1" applyAlignment="1">
      <alignment horizontal="center" vertical="center"/>
    </xf>
    <xf numFmtId="164" fontId="3" fillId="0" borderId="11" xfId="0" applyNumberFormat="1" applyFont="1" applyBorder="1" applyAlignment="1">
      <alignment horizontal="center" vertical="center"/>
    </xf>
    <xf numFmtId="164" fontId="3" fillId="0" borderId="12" xfId="0" applyNumberFormat="1" applyFont="1" applyBorder="1" applyAlignment="1">
      <alignment horizontal="center" vertical="center"/>
    </xf>
    <xf numFmtId="0" fontId="41" fillId="0" borderId="0" xfId="0" applyFont="1" applyAlignment="1">
      <alignment horizontal="center" vertical="center"/>
    </xf>
    <xf numFmtId="0" fontId="41" fillId="0" borderId="0" xfId="0" applyFont="1" applyAlignment="1">
      <alignment horizontal="right" vertical="center"/>
    </xf>
    <xf numFmtId="0" fontId="42" fillId="0" borderId="0" xfId="0" applyFont="1"/>
    <xf numFmtId="0" fontId="42" fillId="0" borderId="0" xfId="0" applyFont="1" applyAlignment="1">
      <alignment horizontal="left" vertical="center"/>
    </xf>
    <xf numFmtId="164" fontId="42" fillId="0" borderId="0" xfId="0" applyNumberFormat="1" applyFont="1" applyAlignment="1">
      <alignment horizontal="left" vertical="center"/>
    </xf>
    <xf numFmtId="0" fontId="0" fillId="0" borderId="13" xfId="0" applyFont="1" applyFill="1" applyBorder="1" applyAlignment="1">
      <alignment horizontal="right" vertical="center"/>
    </xf>
    <xf numFmtId="0" fontId="18" fillId="0" borderId="0" xfId="0" applyFont="1" applyAlignment="1">
      <alignment horizontal="right" vertical="center"/>
    </xf>
    <xf numFmtId="0" fontId="35" fillId="7" borderId="0" xfId="0" applyFont="1" applyFill="1" applyAlignment="1">
      <alignment horizontal="center" vertical="center"/>
    </xf>
    <xf numFmtId="0" fontId="3" fillId="8" borderId="0" xfId="0" applyFont="1" applyFill="1" applyAlignment="1"/>
    <xf numFmtId="0" fontId="35" fillId="9" borderId="0" xfId="0" applyFont="1" applyFill="1" applyAlignment="1">
      <alignment horizontal="center" vertical="center"/>
    </xf>
    <xf numFmtId="0" fontId="35" fillId="10" borderId="0" xfId="0" applyFont="1" applyFill="1" applyAlignment="1">
      <alignment horizontal="center" vertical="center"/>
    </xf>
    <xf numFmtId="0" fontId="2" fillId="0" borderId="0" xfId="0" applyFont="1" applyAlignment="1">
      <alignment horizontal="center" vertical="center"/>
    </xf>
    <xf numFmtId="0" fontId="1" fillId="0" borderId="5" xfId="0" applyFont="1" applyBorder="1" applyAlignment="1">
      <alignment horizontal="right"/>
    </xf>
    <xf numFmtId="164" fontId="1" fillId="0" borderId="5" xfId="0" applyNumberFormat="1" applyFont="1" applyBorder="1"/>
    <xf numFmtId="10" fontId="1" fillId="0" borderId="5" xfId="0" applyNumberFormat="1" applyFont="1" applyBorder="1"/>
    <xf numFmtId="0" fontId="1" fillId="0" borderId="14" xfId="0" applyFont="1" applyBorder="1" applyAlignment="1">
      <alignment horizontal="right" vertical="center"/>
    </xf>
    <xf numFmtId="0" fontId="1" fillId="0" borderId="6" xfId="0" applyFont="1" applyBorder="1" applyAlignment="1">
      <alignment horizontal="right" vertical="center"/>
    </xf>
    <xf numFmtId="164" fontId="1" fillId="0" borderId="14" xfId="0" applyNumberFormat="1" applyFont="1" applyBorder="1"/>
    <xf numFmtId="164" fontId="1" fillId="0" borderId="6" xfId="0" applyNumberFormat="1" applyFont="1" applyBorder="1"/>
    <xf numFmtId="164" fontId="30" fillId="0" borderId="5" xfId="0" applyNumberFormat="1" applyFont="1" applyBorder="1"/>
    <xf numFmtId="166" fontId="45" fillId="11" borderId="5" xfId="0" applyNumberFormat="1" applyFont="1" applyFill="1" applyBorder="1" applyAlignment="1">
      <alignment horizontal="center"/>
    </xf>
    <xf numFmtId="0" fontId="45" fillId="11" borderId="5" xfId="0" applyFont="1" applyFill="1" applyBorder="1" applyAlignment="1">
      <alignment horizontal="center" vertical="center"/>
    </xf>
    <xf numFmtId="0" fontId="2" fillId="0" borderId="0" xfId="0" applyFont="1" applyFill="1" applyAlignment="1">
      <alignment horizontal="center" vertical="center"/>
    </xf>
    <xf numFmtId="164" fontId="0" fillId="0" borderId="0" xfId="0" applyNumberFormat="1" applyFill="1" applyAlignment="1">
      <alignment horizontal="center" vertical="center"/>
    </xf>
    <xf numFmtId="164" fontId="2" fillId="0" borderId="0" xfId="0" applyNumberFormat="1" applyFont="1" applyAlignment="1">
      <alignment horizontal="center" vertical="center"/>
    </xf>
    <xf numFmtId="0" fontId="35" fillId="0" borderId="0" xfId="0" applyFont="1" applyFill="1" applyAlignment="1">
      <alignment horizontal="center" vertical="center"/>
    </xf>
    <xf numFmtId="1" fontId="14" fillId="0" borderId="15" xfId="0" applyNumberFormat="1" applyFont="1" applyBorder="1" applyAlignment="1">
      <alignment horizontal="center" vertical="center" wrapText="1"/>
    </xf>
    <xf numFmtId="164" fontId="14" fillId="0" borderId="16" xfId="0" applyNumberFormat="1" applyFont="1" applyBorder="1" applyAlignment="1">
      <alignment horizontal="right"/>
    </xf>
    <xf numFmtId="0" fontId="14" fillId="0" borderId="0" xfId="0" applyFont="1" applyBorder="1" applyAlignment="1">
      <alignment horizontal="center" vertical="center" wrapText="1"/>
    </xf>
    <xf numFmtId="164" fontId="14" fillId="0" borderId="17" xfId="0" applyNumberFormat="1" applyFont="1" applyBorder="1" applyAlignment="1">
      <alignment horizontal="right"/>
    </xf>
    <xf numFmtId="0" fontId="14" fillId="0" borderId="8" xfId="0" applyFont="1" applyBorder="1" applyAlignment="1">
      <alignment horizontal="center" vertical="center" wrapText="1"/>
    </xf>
    <xf numFmtId="164" fontId="14" fillId="0" borderId="18" xfId="0" applyNumberFormat="1" applyFont="1" applyBorder="1" applyAlignment="1">
      <alignment horizontal="right"/>
    </xf>
    <xf numFmtId="0" fontId="2" fillId="12" borderId="0" xfId="0" applyFont="1" applyFill="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166" fontId="0" fillId="0" borderId="0" xfId="0" applyNumberFormat="1" applyAlignment="1">
      <alignment horizontal="center" vertical="center"/>
    </xf>
    <xf numFmtId="164" fontId="0" fillId="0" borderId="0" xfId="0" applyNumberFormat="1" applyAlignment="1">
      <alignment horizontal="center" vertical="center"/>
    </xf>
    <xf numFmtId="0" fontId="0" fillId="0" borderId="0" xfId="0" applyNumberFormat="1" applyAlignment="1"/>
    <xf numFmtId="166" fontId="45" fillId="11" borderId="19" xfId="0" applyNumberFormat="1" applyFont="1" applyFill="1" applyBorder="1" applyAlignment="1">
      <alignment horizontal="center"/>
    </xf>
    <xf numFmtId="0" fontId="45" fillId="11" borderId="19" xfId="0" applyFont="1" applyFill="1" applyBorder="1" applyAlignment="1">
      <alignment horizontal="center" vertical="center"/>
    </xf>
    <xf numFmtId="14" fontId="45" fillId="11" borderId="19" xfId="0" applyNumberFormat="1" applyFont="1" applyFill="1" applyBorder="1" applyAlignment="1">
      <alignment horizontal="center" vertical="center"/>
    </xf>
    <xf numFmtId="0" fontId="45" fillId="11" borderId="0" xfId="0" applyFont="1" applyFill="1" applyAlignment="1">
      <alignment horizontal="center" vertical="center"/>
    </xf>
    <xf numFmtId="0" fontId="45" fillId="11" borderId="5" xfId="0" applyFont="1" applyFill="1" applyBorder="1"/>
    <xf numFmtId="0" fontId="3" fillId="0" borderId="5" xfId="0" applyFont="1" applyFill="1" applyBorder="1" applyAlignment="1">
      <alignment horizontal="center" vertical="center" wrapText="1"/>
    </xf>
    <xf numFmtId="0" fontId="0" fillId="0" borderId="0" xfId="0" applyFill="1" applyAlignment="1">
      <alignment horizontal="center" vertical="center"/>
    </xf>
    <xf numFmtId="0" fontId="19" fillId="0" borderId="0" xfId="0" applyFont="1" applyFill="1" applyAlignment="1"/>
    <xf numFmtId="0" fontId="0" fillId="0" borderId="0" xfId="0" applyFill="1"/>
    <xf numFmtId="0" fontId="2" fillId="0" borderId="5" xfId="0" applyFont="1" applyFill="1" applyBorder="1" applyAlignment="1">
      <alignment horizontal="center" vertical="center" wrapText="1"/>
    </xf>
    <xf numFmtId="0" fontId="2" fillId="0" borderId="0" xfId="0" applyFont="1" applyFill="1" applyAlignment="1">
      <alignment horizontal="center" vertical="center" wrapText="1"/>
    </xf>
    <xf numFmtId="0" fontId="0" fillId="0" borderId="5" xfId="0" applyFill="1" applyBorder="1" applyAlignment="1">
      <alignment horizontal="center" vertical="center" wrapText="1"/>
    </xf>
    <xf numFmtId="165" fontId="0" fillId="0" borderId="5" xfId="0" applyNumberFormat="1" applyFill="1" applyBorder="1" applyAlignment="1">
      <alignment horizontal="center" vertical="center" wrapText="1"/>
    </xf>
    <xf numFmtId="168" fontId="0" fillId="0" borderId="5" xfId="0" applyNumberFormat="1" applyFill="1" applyBorder="1" applyAlignment="1">
      <alignment horizontal="center" vertical="center" wrapText="1"/>
    </xf>
    <xf numFmtId="0" fontId="0" fillId="0" borderId="0" xfId="0" applyFill="1" applyAlignment="1">
      <alignment horizontal="center" vertical="center" wrapText="1"/>
    </xf>
    <xf numFmtId="0" fontId="6" fillId="0" borderId="0" xfId="0" applyFont="1" applyBorder="1" applyAlignment="1"/>
    <xf numFmtId="0" fontId="0" fillId="0" borderId="0" xfId="0" applyAlignment="1">
      <alignment vertical="center" wrapText="1"/>
    </xf>
    <xf numFmtId="0" fontId="0" fillId="0" borderId="0" xfId="0" applyAlignment="1">
      <alignment horizontal="center" vertical="center" wrapText="1"/>
    </xf>
    <xf numFmtId="164" fontId="29" fillId="0" borderId="5" xfId="0" applyNumberFormat="1" applyFont="1" applyFill="1" applyBorder="1" applyAlignment="1">
      <alignment horizontal="center" vertical="center"/>
    </xf>
    <xf numFmtId="0" fontId="29" fillId="0" borderId="5" xfId="0" applyFont="1" applyFill="1" applyBorder="1" applyAlignment="1">
      <alignment horizontal="center" vertical="center"/>
    </xf>
    <xf numFmtId="2" fontId="29" fillId="0" borderId="20" xfId="0" applyNumberFormat="1" applyFont="1" applyFill="1" applyBorder="1" applyAlignment="1">
      <alignment horizontal="center" vertical="center"/>
    </xf>
    <xf numFmtId="0" fontId="29" fillId="11" borderId="21" xfId="0" applyFont="1" applyFill="1" applyBorder="1" applyAlignment="1">
      <alignment horizontal="center" vertical="center"/>
    </xf>
    <xf numFmtId="0" fontId="29" fillId="11" borderId="5" xfId="0" applyFont="1" applyFill="1" applyBorder="1" applyAlignment="1">
      <alignment horizontal="center" vertical="center"/>
    </xf>
    <xf numFmtId="165" fontId="29" fillId="11" borderId="5" xfId="0" applyNumberFormat="1" applyFont="1" applyFill="1" applyBorder="1" applyAlignment="1">
      <alignment horizontal="center" vertical="center"/>
    </xf>
    <xf numFmtId="0" fontId="29" fillId="11" borderId="5" xfId="0" applyFont="1" applyFill="1" applyBorder="1" applyAlignment="1">
      <alignment horizontal="center"/>
    </xf>
    <xf numFmtId="164" fontId="29" fillId="11" borderId="5" xfId="0" applyNumberFormat="1" applyFont="1" applyFill="1" applyBorder="1" applyAlignment="1">
      <alignment horizontal="center" vertical="center"/>
    </xf>
    <xf numFmtId="14" fontId="29" fillId="11" borderId="5" xfId="0" applyNumberFormat="1" applyFont="1" applyFill="1" applyBorder="1" applyAlignment="1">
      <alignment horizontal="center" vertical="center"/>
    </xf>
    <xf numFmtId="1" fontId="29" fillId="11" borderId="5" xfId="0" applyNumberFormat="1" applyFont="1" applyFill="1" applyBorder="1" applyAlignment="1">
      <alignment horizontal="center" vertical="center"/>
    </xf>
    <xf numFmtId="0" fontId="42" fillId="0" borderId="0" xfId="0" applyNumberFormat="1" applyFont="1" applyAlignment="1">
      <alignment horizontal="left" vertical="center"/>
    </xf>
    <xf numFmtId="0" fontId="44" fillId="13" borderId="5" xfId="0" applyFont="1" applyFill="1" applyBorder="1" applyAlignment="1">
      <alignment horizontal="center" vertical="center"/>
    </xf>
    <xf numFmtId="166" fontId="44" fillId="13" borderId="5" xfId="0" applyNumberFormat="1" applyFont="1" applyFill="1" applyBorder="1" applyAlignment="1">
      <alignment horizontal="center"/>
    </xf>
    <xf numFmtId="166" fontId="44" fillId="13" borderId="19" xfId="0" applyNumberFormat="1" applyFont="1" applyFill="1" applyBorder="1" applyAlignment="1">
      <alignment horizontal="center"/>
    </xf>
    <xf numFmtId="0" fontId="44" fillId="13" borderId="19" xfId="0" applyFont="1" applyFill="1" applyBorder="1" applyAlignment="1">
      <alignment horizontal="center" vertical="center"/>
    </xf>
    <xf numFmtId="14" fontId="44" fillId="13" borderId="19" xfId="0" applyNumberFormat="1" applyFont="1" applyFill="1" applyBorder="1" applyAlignment="1">
      <alignment horizontal="center" vertical="center"/>
    </xf>
    <xf numFmtId="0" fontId="44" fillId="13" borderId="0" xfId="0" applyFont="1" applyFill="1" applyAlignment="1">
      <alignment horizontal="center" vertical="center"/>
    </xf>
    <xf numFmtId="0" fontId="44" fillId="13" borderId="5" xfId="0" applyFont="1" applyFill="1" applyBorder="1"/>
    <xf numFmtId="14" fontId="26" fillId="0" borderId="0" xfId="0" applyNumberFormat="1" applyFont="1" applyAlignment="1">
      <alignment horizontal="center" vertical="center"/>
    </xf>
    <xf numFmtId="0" fontId="44" fillId="13" borderId="5" xfId="0" applyNumberFormat="1" applyFont="1" applyFill="1" applyBorder="1" applyAlignment="1">
      <alignment horizontal="center"/>
    </xf>
    <xf numFmtId="0" fontId="45" fillId="0" borderId="5" xfId="0" applyNumberFormat="1" applyFont="1" applyFill="1" applyBorder="1" applyAlignment="1">
      <alignment horizontal="center"/>
    </xf>
    <xf numFmtId="0" fontId="24" fillId="0" borderId="0" xfId="0" applyFont="1" applyAlignment="1">
      <alignment horizontal="right"/>
    </xf>
    <xf numFmtId="0" fontId="20" fillId="0" borderId="0" xfId="0" applyFont="1" applyAlignment="1">
      <alignment horizontal="left" vertical="center"/>
    </xf>
    <xf numFmtId="164" fontId="0" fillId="0" borderId="0" xfId="0" applyNumberFormat="1" applyBorder="1"/>
    <xf numFmtId="0" fontId="41" fillId="0" borderId="0" xfId="0" applyFont="1"/>
    <xf numFmtId="0" fontId="2" fillId="0" borderId="0" xfId="0" applyFont="1" applyAlignment="1"/>
    <xf numFmtId="0" fontId="42" fillId="0" borderId="0" xfId="0" applyFont="1" applyAlignment="1"/>
    <xf numFmtId="0" fontId="29" fillId="11" borderId="20" xfId="0" applyFont="1" applyFill="1" applyBorder="1"/>
    <xf numFmtId="164" fontId="1" fillId="0" borderId="14" xfId="0" applyNumberFormat="1" applyFont="1" applyBorder="1" applyAlignment="1">
      <alignment horizontal="right" vertical="center"/>
    </xf>
    <xf numFmtId="164" fontId="1" fillId="0" borderId="10" xfId="0" applyNumberFormat="1" applyFont="1" applyBorder="1"/>
    <xf numFmtId="164" fontId="52" fillId="0" borderId="14" xfId="0" applyNumberFormat="1" applyFont="1" applyBorder="1"/>
    <xf numFmtId="164" fontId="30" fillId="0" borderId="0" xfId="0" applyNumberFormat="1" applyFont="1"/>
    <xf numFmtId="0" fontId="30" fillId="0" borderId="0" xfId="0" applyFont="1" applyAlignment="1">
      <alignment horizontal="right" vertical="center"/>
    </xf>
    <xf numFmtId="1" fontId="0" fillId="0" borderId="0" xfId="0" applyNumberFormat="1" applyAlignment="1">
      <alignment horizontal="right" vertical="center"/>
    </xf>
    <xf numFmtId="0" fontId="36" fillId="0" borderId="0" xfId="0" applyFont="1"/>
    <xf numFmtId="164" fontId="53" fillId="0" borderId="0" xfId="0" applyNumberFormat="1" applyFont="1"/>
    <xf numFmtId="164" fontId="54" fillId="0" borderId="14" xfId="0" applyNumberFormat="1" applyFont="1" applyBorder="1"/>
    <xf numFmtId="164" fontId="53" fillId="0" borderId="0" xfId="0" applyNumberFormat="1" applyFont="1" applyAlignment="1">
      <alignment horizontal="center" vertical="center"/>
    </xf>
    <xf numFmtId="0" fontId="55" fillId="0" borderId="0" xfId="0" applyFont="1" applyAlignment="1">
      <alignment horizontal="right" vertical="center"/>
    </xf>
    <xf numFmtId="0" fontId="43" fillId="0" borderId="0" xfId="0" applyFont="1" applyAlignment="1">
      <alignment horizontal="center" vertical="center"/>
    </xf>
    <xf numFmtId="0" fontId="43" fillId="0" borderId="0" xfId="0" applyFont="1" applyBorder="1" applyAlignment="1">
      <alignment horizontal="center" vertical="center"/>
    </xf>
    <xf numFmtId="0" fontId="0" fillId="0" borderId="0" xfId="0" applyBorder="1"/>
    <xf numFmtId="0" fontId="0" fillId="0" borderId="0" xfId="0" applyBorder="1" applyAlignment="1">
      <alignment horizontal="center" vertical="center"/>
    </xf>
    <xf numFmtId="0" fontId="43" fillId="0" borderId="22" xfId="0" applyFont="1" applyBorder="1" applyAlignment="1">
      <alignment horizontal="center" vertical="center"/>
    </xf>
    <xf numFmtId="0" fontId="0" fillId="0" borderId="22" xfId="0" applyBorder="1" applyAlignment="1">
      <alignment horizontal="center" vertical="center"/>
    </xf>
    <xf numFmtId="0" fontId="57" fillId="0" borderId="22" xfId="0" applyFont="1" applyBorder="1" applyAlignment="1">
      <alignment horizontal="center" vertical="center"/>
    </xf>
    <xf numFmtId="0" fontId="57" fillId="14" borderId="22" xfId="0" applyFont="1" applyFill="1" applyBorder="1" applyAlignment="1">
      <alignment horizontal="center" vertical="center"/>
    </xf>
    <xf numFmtId="0" fontId="57" fillId="15" borderId="22" xfId="0" applyFont="1" applyFill="1" applyBorder="1" applyAlignment="1">
      <alignment horizontal="center" vertical="center"/>
    </xf>
    <xf numFmtId="0" fontId="0" fillId="0" borderId="22" xfId="0" applyBorder="1"/>
    <xf numFmtId="0" fontId="56" fillId="0" borderId="22" xfId="0" applyFont="1" applyBorder="1"/>
    <xf numFmtId="0" fontId="57" fillId="0" borderId="22" xfId="0" applyFont="1" applyFill="1" applyBorder="1" applyAlignment="1">
      <alignment horizontal="center" vertical="center"/>
    </xf>
    <xf numFmtId="0" fontId="33" fillId="7" borderId="10" xfId="0" applyFont="1" applyFill="1" applyBorder="1" applyAlignment="1">
      <alignment horizontal="center" vertical="center"/>
    </xf>
    <xf numFmtId="164" fontId="3" fillId="15" borderId="11" xfId="0" applyNumberFormat="1" applyFont="1" applyFill="1" applyBorder="1" applyAlignment="1">
      <alignment horizontal="center" vertical="center"/>
    </xf>
    <xf numFmtId="164" fontId="3" fillId="14" borderId="11" xfId="0" applyNumberFormat="1" applyFont="1" applyFill="1" applyBorder="1" applyAlignment="1">
      <alignment horizontal="center" vertical="center"/>
    </xf>
    <xf numFmtId="164" fontId="58" fillId="0" borderId="14" xfId="0" applyNumberFormat="1" applyFont="1" applyBorder="1"/>
    <xf numFmtId="164" fontId="55" fillId="0" borderId="0" xfId="0" applyNumberFormat="1" applyFont="1" applyAlignment="1">
      <alignment vertical="center"/>
    </xf>
    <xf numFmtId="0" fontId="0" fillId="0" borderId="23" xfId="0" applyBorder="1" applyAlignment="1">
      <alignment horizontal="center" vertical="center"/>
    </xf>
    <xf numFmtId="0" fontId="0" fillId="0" borderId="24" xfId="0" applyBorder="1" applyAlignment="1">
      <alignment horizontal="center" vertical="center"/>
    </xf>
    <xf numFmtId="0" fontId="57" fillId="0" borderId="24" xfId="0" applyFont="1" applyBorder="1" applyAlignment="1">
      <alignment horizontal="center" vertical="center"/>
    </xf>
    <xf numFmtId="0" fontId="0" fillId="0" borderId="24" xfId="0" applyBorder="1"/>
    <xf numFmtId="0" fontId="59" fillId="0" borderId="22" xfId="0" applyFont="1" applyFill="1" applyBorder="1" applyAlignment="1">
      <alignment horizontal="center" vertical="center"/>
    </xf>
    <xf numFmtId="164" fontId="61" fillId="0" borderId="14" xfId="0" applyNumberFormat="1" applyFont="1" applyBorder="1"/>
    <xf numFmtId="0" fontId="62" fillId="0" borderId="0" xfId="0" applyFont="1" applyAlignment="1">
      <alignment horizontal="right" vertical="center"/>
    </xf>
    <xf numFmtId="164" fontId="62" fillId="0" borderId="0" xfId="0" applyNumberFormat="1" applyFont="1" applyAlignment="1">
      <alignment horizontal="center" vertical="center"/>
    </xf>
    <xf numFmtId="164" fontId="64" fillId="0" borderId="0" xfId="0" applyNumberFormat="1" applyFont="1" applyAlignment="1">
      <alignment horizontal="left" vertical="center"/>
    </xf>
    <xf numFmtId="0" fontId="57" fillId="0" borderId="0" xfId="0" applyFont="1" applyBorder="1" applyAlignment="1">
      <alignment horizontal="center" vertical="center"/>
    </xf>
    <xf numFmtId="0" fontId="61" fillId="0" borderId="0" xfId="0" applyFont="1" applyFill="1" applyBorder="1" applyAlignment="1">
      <alignment horizontal="right" vertical="center"/>
    </xf>
    <xf numFmtId="0" fontId="58" fillId="0" borderId="0" xfId="0" applyFont="1" applyFill="1" applyBorder="1" applyAlignment="1">
      <alignment horizontal="right" vertical="center"/>
    </xf>
    <xf numFmtId="164" fontId="52" fillId="0" borderId="14" xfId="0" applyNumberFormat="1" applyFont="1" applyBorder="1" applyAlignment="1">
      <alignment horizontal="right" vertical="center"/>
    </xf>
    <xf numFmtId="164" fontId="54" fillId="0" borderId="14" xfId="0" applyNumberFormat="1" applyFont="1" applyBorder="1" applyAlignment="1">
      <alignment horizontal="right" vertical="center"/>
    </xf>
    <xf numFmtId="164" fontId="58" fillId="0" borderId="14" xfId="0" applyNumberFormat="1" applyFont="1" applyFill="1" applyBorder="1"/>
    <xf numFmtId="164" fontId="58" fillId="0" borderId="14" xfId="0" applyNumberFormat="1" applyFont="1" applyBorder="1" applyAlignment="1">
      <alignment horizontal="right" vertical="center"/>
    </xf>
    <xf numFmtId="164" fontId="61" fillId="0" borderId="14" xfId="0" applyNumberFormat="1" applyFont="1" applyBorder="1" applyAlignment="1">
      <alignment horizontal="right" vertical="center"/>
    </xf>
    <xf numFmtId="0" fontId="0" fillId="0" borderId="0" xfId="0" applyAlignment="1">
      <alignment vertical="center"/>
    </xf>
    <xf numFmtId="14" fontId="1" fillId="0" borderId="0" xfId="0" applyNumberFormat="1" applyFont="1" applyBorder="1" applyAlignment="1">
      <alignment horizontal="center"/>
    </xf>
    <xf numFmtId="164" fontId="1" fillId="0" borderId="0" xfId="0" applyNumberFormat="1" applyFont="1" applyBorder="1"/>
    <xf numFmtId="164" fontId="69" fillId="0" borderId="14" xfId="0" applyNumberFormat="1" applyFont="1" applyBorder="1"/>
    <xf numFmtId="164" fontId="69" fillId="0" borderId="14" xfId="0" applyNumberFormat="1" applyFont="1" applyBorder="1" applyAlignment="1">
      <alignment horizontal="right" vertical="center"/>
    </xf>
    <xf numFmtId="164" fontId="42" fillId="0" borderId="0" xfId="0" applyNumberFormat="1" applyFont="1" applyAlignment="1">
      <alignment horizontal="center" vertical="center"/>
    </xf>
    <xf numFmtId="164" fontId="29" fillId="11" borderId="25" xfId="0" applyNumberFormat="1" applyFont="1" applyFill="1" applyBorder="1" applyAlignment="1">
      <alignment horizontal="center" vertical="center"/>
    </xf>
    <xf numFmtId="164" fontId="29" fillId="11" borderId="26" xfId="0" applyNumberFormat="1" applyFont="1" applyFill="1" applyBorder="1" applyAlignment="1">
      <alignment horizontal="center" vertical="center"/>
    </xf>
    <xf numFmtId="0" fontId="47" fillId="11" borderId="0" xfId="0" applyFont="1" applyFill="1" applyAlignment="1">
      <alignment horizontal="center" vertical="center"/>
    </xf>
    <xf numFmtId="0" fontId="51" fillId="11" borderId="0" xfId="0" applyFont="1" applyFill="1" applyAlignment="1">
      <alignment horizontal="center"/>
    </xf>
    <xf numFmtId="0" fontId="51" fillId="11" borderId="0" xfId="0" applyFont="1" applyFill="1" applyAlignment="1">
      <alignment horizontal="center" vertical="center"/>
    </xf>
    <xf numFmtId="0" fontId="51" fillId="11" borderId="0" xfId="0" applyFont="1" applyFill="1"/>
    <xf numFmtId="0" fontId="49" fillId="16" borderId="22" xfId="0" applyFont="1" applyFill="1" applyBorder="1" applyAlignment="1">
      <alignment horizontal="center" vertical="center"/>
    </xf>
    <xf numFmtId="0" fontId="70" fillId="16" borderId="22" xfId="0" applyFont="1" applyFill="1" applyBorder="1"/>
    <xf numFmtId="0" fontId="70" fillId="16" borderId="22" xfId="0" applyFont="1" applyFill="1" applyBorder="1" applyAlignment="1">
      <alignment horizontal="center" vertical="center"/>
    </xf>
    <xf numFmtId="0" fontId="71" fillId="0" borderId="0" xfId="0" applyFont="1" applyAlignment="1">
      <alignment horizontal="right"/>
    </xf>
    <xf numFmtId="164" fontId="41" fillId="0" borderId="0" xfId="0" applyNumberFormat="1" applyFont="1" applyFill="1" applyAlignment="1"/>
    <xf numFmtId="164" fontId="65" fillId="0" borderId="0" xfId="0" applyNumberFormat="1" applyFont="1" applyFill="1"/>
    <xf numFmtId="10" fontId="65" fillId="0" borderId="0" xfId="0" applyNumberFormat="1" applyFont="1" applyFill="1"/>
    <xf numFmtId="0" fontId="0" fillId="0" borderId="0" xfId="0" applyFill="1" applyAlignment="1">
      <alignment vertical="center"/>
    </xf>
    <xf numFmtId="164" fontId="72" fillId="15" borderId="5" xfId="0" applyNumberFormat="1" applyFont="1" applyFill="1" applyBorder="1" applyAlignment="1">
      <alignment horizontal="left" vertical="center"/>
    </xf>
    <xf numFmtId="164" fontId="55" fillId="15" borderId="0" xfId="0" applyNumberFormat="1" applyFont="1" applyFill="1" applyAlignment="1">
      <alignment horizontal="right" vertical="center"/>
    </xf>
    <xf numFmtId="164" fontId="18" fillId="0" borderId="5" xfId="0" applyNumberFormat="1" applyFont="1" applyBorder="1" applyAlignment="1">
      <alignment horizontal="right" vertical="center"/>
    </xf>
    <xf numFmtId="0" fontId="63" fillId="0" borderId="0" xfId="0" applyFont="1" applyAlignment="1">
      <alignment wrapText="1"/>
    </xf>
    <xf numFmtId="164" fontId="28" fillId="9" borderId="27" xfId="0" applyNumberFormat="1" applyFont="1" applyFill="1" applyBorder="1" applyAlignment="1">
      <alignment horizontal="center" vertical="center"/>
    </xf>
    <xf numFmtId="0" fontId="66" fillId="0" borderId="0" xfId="0" applyFont="1" applyFill="1" applyAlignment="1">
      <alignment horizontal="right" vertical="center"/>
    </xf>
    <xf numFmtId="0" fontId="73" fillId="0" borderId="0" xfId="0" applyFont="1" applyFill="1"/>
    <xf numFmtId="164" fontId="55" fillId="0" borderId="14" xfId="0" applyNumberFormat="1" applyFont="1" applyFill="1" applyBorder="1"/>
    <xf numFmtId="0" fontId="55" fillId="0" borderId="0" xfId="0" applyFont="1" applyFill="1" applyAlignment="1">
      <alignment horizontal="right" vertical="center"/>
    </xf>
    <xf numFmtId="164" fontId="55" fillId="0" borderId="0" xfId="0" applyNumberFormat="1" applyFont="1" applyFill="1"/>
    <xf numFmtId="0" fontId="55" fillId="0" borderId="0" xfId="0" applyFont="1" applyFill="1" applyAlignment="1">
      <alignment horizontal="left" vertical="center"/>
    </xf>
    <xf numFmtId="0" fontId="55" fillId="0" borderId="0" xfId="0" applyFont="1" applyFill="1" applyAlignment="1">
      <alignment horizontal="center"/>
    </xf>
    <xf numFmtId="164" fontId="55" fillId="0" borderId="0" xfId="0" applyNumberFormat="1" applyFont="1" applyFill="1" applyAlignment="1">
      <alignment vertical="center"/>
    </xf>
    <xf numFmtId="0" fontId="55" fillId="0" borderId="0" xfId="0" applyFont="1" applyFill="1" applyAlignment="1">
      <alignment horizontal="left" vertical="center" wrapText="1"/>
    </xf>
    <xf numFmtId="0" fontId="60" fillId="0" borderId="28" xfId="0" applyFont="1" applyFill="1" applyBorder="1" applyAlignment="1">
      <alignment horizontal="right" vertical="center"/>
    </xf>
    <xf numFmtId="164" fontId="60" fillId="0" borderId="28" xfId="0" applyNumberFormat="1" applyFont="1" applyFill="1" applyBorder="1"/>
    <xf numFmtId="0" fontId="60" fillId="0" borderId="28" xfId="0" applyFont="1" applyFill="1" applyBorder="1" applyAlignment="1">
      <alignment horizontal="left" vertical="center"/>
    </xf>
    <xf numFmtId="0" fontId="73" fillId="0" borderId="28" xfId="0" applyFont="1" applyFill="1" applyBorder="1"/>
    <xf numFmtId="49" fontId="73" fillId="0" borderId="0" xfId="0" applyNumberFormat="1" applyFont="1" applyFill="1"/>
    <xf numFmtId="164" fontId="73" fillId="0" borderId="0" xfId="0" applyNumberFormat="1" applyFont="1" applyFill="1"/>
    <xf numFmtId="0" fontId="55" fillId="0" borderId="28" xfId="0" applyFont="1" applyFill="1" applyBorder="1" applyAlignment="1">
      <alignment horizontal="right" vertical="center"/>
    </xf>
    <xf numFmtId="164" fontId="55" fillId="0" borderId="28" xfId="0" applyNumberFormat="1" applyFont="1" applyFill="1" applyBorder="1"/>
    <xf numFmtId="0" fontId="55" fillId="0" borderId="28" xfId="0" applyFont="1" applyFill="1" applyBorder="1" applyAlignment="1">
      <alignment horizontal="left" vertical="center"/>
    </xf>
    <xf numFmtId="164" fontId="41" fillId="17" borderId="0" xfId="0" applyNumberFormat="1" applyFont="1" applyFill="1" applyAlignment="1">
      <alignment horizontal="center" vertical="center"/>
    </xf>
    <xf numFmtId="164" fontId="55" fillId="15" borderId="0" xfId="0" applyNumberFormat="1" applyFont="1" applyFill="1" applyAlignment="1">
      <alignment horizontal="center" vertical="center"/>
    </xf>
    <xf numFmtId="10" fontId="46" fillId="17" borderId="0" xfId="0" applyNumberFormat="1" applyFont="1" applyFill="1" applyAlignment="1">
      <alignment horizontal="center" vertical="center"/>
    </xf>
    <xf numFmtId="10" fontId="66" fillId="15" borderId="0" xfId="0" applyNumberFormat="1" applyFont="1" applyFill="1" applyAlignment="1">
      <alignment horizontal="center" vertical="center"/>
    </xf>
    <xf numFmtId="164" fontId="6" fillId="0" borderId="0" xfId="0" applyNumberFormat="1" applyFont="1"/>
    <xf numFmtId="0" fontId="1" fillId="0" borderId="0" xfId="0" applyFont="1" applyBorder="1" applyAlignment="1">
      <alignment horizontal="right"/>
    </xf>
    <xf numFmtId="164" fontId="41" fillId="0" borderId="29" xfId="0" applyNumberFormat="1" applyFont="1" applyBorder="1"/>
    <xf numFmtId="164" fontId="47" fillId="0" borderId="29" xfId="0" applyNumberFormat="1" applyFont="1" applyBorder="1"/>
    <xf numFmtId="164" fontId="47" fillId="0" borderId="13" xfId="0" applyNumberFormat="1" applyFont="1" applyBorder="1"/>
    <xf numFmtId="164" fontId="2" fillId="0" borderId="13" xfId="0" applyNumberFormat="1" applyFont="1" applyBorder="1"/>
    <xf numFmtId="164" fontId="30" fillId="0" borderId="30" xfId="0" applyNumberFormat="1" applyFont="1" applyBorder="1"/>
    <xf numFmtId="0" fontId="51" fillId="11" borderId="31" xfId="0" applyFont="1" applyFill="1" applyBorder="1" applyAlignment="1">
      <alignment horizontal="center"/>
    </xf>
    <xf numFmtId="0" fontId="51" fillId="11" borderId="31" xfId="0" applyFont="1" applyFill="1" applyBorder="1" applyAlignment="1">
      <alignment horizontal="center" vertical="center"/>
    </xf>
    <xf numFmtId="165" fontId="51" fillId="11" borderId="31" xfId="0" applyNumberFormat="1" applyFont="1" applyFill="1" applyBorder="1" applyAlignment="1">
      <alignment horizontal="center" vertical="center"/>
    </xf>
    <xf numFmtId="0" fontId="51" fillId="11" borderId="32" xfId="0" applyFont="1" applyFill="1" applyBorder="1" applyAlignment="1">
      <alignment horizontal="left" vertical="center"/>
    </xf>
    <xf numFmtId="0" fontId="26" fillId="0" borderId="0" xfId="0" applyFont="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15" fontId="0" fillId="0" borderId="36" xfId="0" applyNumberFormat="1" applyBorder="1" applyAlignment="1">
      <alignment horizontal="center" vertical="center"/>
    </xf>
    <xf numFmtId="0" fontId="0" fillId="0" borderId="37" xfId="0" applyBorder="1" applyAlignment="1">
      <alignment horizontal="left" vertical="center"/>
    </xf>
    <xf numFmtId="15" fontId="0" fillId="0" borderId="38" xfId="0" applyNumberFormat="1" applyBorder="1" applyAlignment="1">
      <alignment horizontal="center" vertical="center"/>
    </xf>
    <xf numFmtId="164" fontId="0" fillId="0" borderId="39" xfId="0" applyNumberFormat="1" applyBorder="1" applyAlignment="1">
      <alignment horizontal="right" vertical="center"/>
    </xf>
    <xf numFmtId="0" fontId="0" fillId="0" borderId="40" xfId="0" applyBorder="1" applyAlignment="1">
      <alignment horizontal="left" vertical="center"/>
    </xf>
    <xf numFmtId="15" fontId="0" fillId="0" borderId="36" xfId="0" applyNumberFormat="1" applyBorder="1" applyAlignment="1">
      <alignment horizontal="center" vertical="center" wrapText="1"/>
    </xf>
    <xf numFmtId="0" fontId="0" fillId="0" borderId="40" xfId="0" applyBorder="1" applyAlignment="1">
      <alignment horizontal="left" vertical="center" wrapText="1"/>
    </xf>
    <xf numFmtId="0" fontId="53" fillId="0" borderId="0" xfId="0" applyFont="1" applyFill="1" applyBorder="1" applyAlignment="1">
      <alignment horizontal="right" vertical="center"/>
    </xf>
    <xf numFmtId="164" fontId="75" fillId="0" borderId="14" xfId="0" applyNumberFormat="1" applyFont="1" applyBorder="1"/>
    <xf numFmtId="0" fontId="18" fillId="0" borderId="8" xfId="0" applyFont="1" applyBorder="1" applyAlignment="1">
      <alignment horizontal="center" vertical="center"/>
    </xf>
    <xf numFmtId="164" fontId="6" fillId="0" borderId="0" xfId="0" applyNumberFormat="1" applyFont="1" applyAlignment="1">
      <alignment horizontal="center" vertical="center"/>
    </xf>
    <xf numFmtId="0" fontId="0" fillId="0" borderId="41" xfId="0" applyBorder="1" applyAlignment="1">
      <alignment horizontal="center" vertical="center"/>
    </xf>
    <xf numFmtId="0" fontId="43" fillId="0" borderId="42" xfId="0" applyFont="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57" fillId="0" borderId="23" xfId="0" applyFont="1" applyFill="1" applyBorder="1" applyAlignment="1">
      <alignment horizontal="center" vertical="center"/>
    </xf>
    <xf numFmtId="0" fontId="55" fillId="0" borderId="0" xfId="0" applyFont="1" applyFill="1" applyAlignment="1">
      <alignment horizontal="left" vertical="center" wrapText="1"/>
    </xf>
    <xf numFmtId="0" fontId="2" fillId="0" borderId="5" xfId="0" applyFont="1" applyFill="1" applyBorder="1" applyAlignment="1">
      <alignment horizontal="center" vertical="center" textRotation="255" wrapText="1"/>
    </xf>
    <xf numFmtId="14" fontId="26" fillId="0" borderId="0" xfId="0" applyNumberFormat="1" applyFont="1" applyAlignment="1">
      <alignment horizontal="center" vertical="center"/>
    </xf>
    <xf numFmtId="0" fontId="3" fillId="0" borderId="0" xfId="0" applyFont="1" applyAlignment="1">
      <alignment horizontal="right"/>
    </xf>
    <xf numFmtId="0" fontId="0" fillId="0" borderId="45" xfId="0" applyBorder="1"/>
    <xf numFmtId="14" fontId="0" fillId="0" borderId="0" xfId="0" applyNumberFormat="1"/>
    <xf numFmtId="167" fontId="0" fillId="0" borderId="0" xfId="0" applyNumberFormat="1"/>
    <xf numFmtId="167" fontId="0" fillId="0" borderId="0" xfId="0" applyNumberFormat="1" applyAlignment="1">
      <alignment horizontal="center" vertical="center"/>
    </xf>
    <xf numFmtId="49" fontId="0" fillId="0" borderId="0" xfId="0" applyNumberFormat="1"/>
    <xf numFmtId="14" fontId="76" fillId="0" borderId="0" xfId="0" applyNumberFormat="1" applyFont="1"/>
    <xf numFmtId="167" fontId="76" fillId="0" borderId="0" xfId="0" applyNumberFormat="1" applyFont="1"/>
    <xf numFmtId="164" fontId="62" fillId="0" borderId="0" xfId="0" applyNumberFormat="1" applyFont="1" applyAlignment="1">
      <alignment vertical="center"/>
    </xf>
    <xf numFmtId="0" fontId="8" fillId="0" borderId="0" xfId="0" applyFont="1" applyAlignment="1">
      <alignment horizontal="center"/>
    </xf>
    <xf numFmtId="0" fontId="77" fillId="0" borderId="0" xfId="0" applyFont="1" applyFill="1" applyAlignment="1">
      <alignment horizontal="center" vertical="center"/>
    </xf>
    <xf numFmtId="0" fontId="50" fillId="0" borderId="5" xfId="0" applyFont="1" applyFill="1" applyBorder="1" applyAlignment="1">
      <alignment horizontal="center"/>
    </xf>
    <xf numFmtId="0" fontId="50" fillId="11" borderId="5" xfId="0" applyFont="1" applyFill="1" applyBorder="1" applyAlignment="1">
      <alignment horizontal="center"/>
    </xf>
    <xf numFmtId="164" fontId="50" fillId="11" borderId="25" xfId="0" applyNumberFormat="1" applyFont="1" applyFill="1" applyBorder="1" applyAlignment="1">
      <alignment horizontal="center" vertical="center"/>
    </xf>
    <xf numFmtId="164" fontId="50" fillId="11" borderId="5" xfId="0" applyNumberFormat="1" applyFont="1" applyFill="1" applyBorder="1" applyAlignment="1">
      <alignment horizontal="center" vertical="center"/>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6" fillId="14" borderId="47" xfId="0" applyFont="1" applyFill="1" applyBorder="1" applyAlignment="1">
      <alignment horizontal="center" vertical="center" wrapText="1"/>
    </xf>
    <xf numFmtId="0" fontId="6" fillId="14" borderId="48" xfId="0" applyFont="1" applyFill="1" applyBorder="1" applyAlignment="1">
      <alignment horizontal="center" vertical="center" wrapText="1"/>
    </xf>
    <xf numFmtId="0" fontId="6" fillId="14" borderId="49" xfId="0" applyFont="1" applyFill="1" applyBorder="1" applyAlignment="1">
      <alignment horizontal="center" vertical="center" wrapText="1"/>
    </xf>
    <xf numFmtId="0" fontId="6" fillId="11" borderId="48"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14" borderId="50" xfId="0" applyFont="1" applyFill="1" applyBorder="1" applyAlignment="1">
      <alignment horizontal="center" vertical="center" wrapText="1"/>
    </xf>
    <xf numFmtId="0" fontId="6" fillId="14" borderId="30" xfId="0" applyFont="1" applyFill="1" applyBorder="1" applyAlignment="1">
      <alignment horizontal="center" vertical="center" wrapText="1"/>
    </xf>
    <xf numFmtId="0" fontId="6" fillId="11" borderId="49" xfId="0" applyFont="1" applyFill="1" applyBorder="1" applyAlignment="1">
      <alignment horizontal="center" vertical="center" wrapText="1"/>
    </xf>
    <xf numFmtId="0" fontId="6" fillId="11" borderId="49" xfId="0" applyFont="1" applyFill="1" applyBorder="1" applyAlignment="1">
      <alignment horizontal="center" textRotation="255" wrapText="1"/>
    </xf>
    <xf numFmtId="0" fontId="32" fillId="0" borderId="51" xfId="0" applyFont="1" applyBorder="1" applyAlignment="1">
      <alignment horizontal="center" vertical="center" textRotation="255" wrapText="1"/>
    </xf>
    <xf numFmtId="0" fontId="1" fillId="0" borderId="51" xfId="0" applyFont="1" applyBorder="1" applyAlignment="1">
      <alignment horizontal="center" vertical="center" wrapText="1"/>
    </xf>
    <xf numFmtId="0" fontId="1" fillId="15" borderId="51" xfId="0" applyFont="1" applyFill="1" applyBorder="1" applyAlignment="1">
      <alignment horizontal="center" vertical="center" wrapText="1"/>
    </xf>
    <xf numFmtId="0" fontId="28" fillId="7" borderId="51" xfId="0" applyFont="1" applyFill="1" applyBorder="1" applyAlignment="1">
      <alignment horizontal="center" vertical="center" textRotation="255" wrapText="1"/>
    </xf>
    <xf numFmtId="0" fontId="6" fillId="0" borderId="51" xfId="0" applyFont="1" applyBorder="1" applyAlignment="1">
      <alignment horizontal="center" vertical="center" textRotation="255" wrapText="1"/>
    </xf>
    <xf numFmtId="0" fontId="6" fillId="0" borderId="52" xfId="0" applyFont="1" applyBorder="1" applyAlignment="1">
      <alignment horizontal="center" vertical="center" textRotation="255" wrapText="1"/>
    </xf>
    <xf numFmtId="0" fontId="6" fillId="0" borderId="53" xfId="0" applyFont="1" applyBorder="1" applyAlignment="1">
      <alignment horizontal="center" vertical="center" wrapText="1"/>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55" xfId="0" applyFont="1" applyBorder="1" applyAlignment="1">
      <alignment horizontal="center"/>
    </xf>
    <xf numFmtId="0" fontId="8" fillId="0" borderId="56" xfId="0" applyFont="1" applyBorder="1" applyAlignment="1">
      <alignment horizontal="center"/>
    </xf>
    <xf numFmtId="0" fontId="39" fillId="7" borderId="56" xfId="0" applyFont="1" applyFill="1" applyBorder="1" applyAlignment="1">
      <alignment horizontal="center"/>
    </xf>
    <xf numFmtId="0" fontId="8" fillId="0" borderId="57" xfId="0" applyFont="1" applyBorder="1" applyAlignment="1">
      <alignment horizontal="center" vertical="center"/>
    </xf>
    <xf numFmtId="0" fontId="8" fillId="0" borderId="57" xfId="0" applyFont="1" applyBorder="1" applyAlignment="1">
      <alignment horizontal="center"/>
    </xf>
    <xf numFmtId="0" fontId="8" fillId="0" borderId="58" xfId="0" applyFont="1" applyBorder="1" applyAlignment="1">
      <alignment horizontal="center"/>
    </xf>
    <xf numFmtId="0" fontId="50" fillId="11" borderId="5" xfId="0" applyNumberFormat="1" applyFont="1" applyFill="1" applyBorder="1" applyAlignment="1">
      <alignment horizontal="center" vertical="center"/>
    </xf>
    <xf numFmtId="14" fontId="50" fillId="11" borderId="5" xfId="0" applyNumberFormat="1" applyFont="1" applyFill="1" applyBorder="1" applyAlignment="1">
      <alignment horizontal="center" vertical="center"/>
    </xf>
    <xf numFmtId="164" fontId="50" fillId="0" borderId="5" xfId="0" applyNumberFormat="1" applyFont="1" applyFill="1" applyBorder="1" applyAlignment="1">
      <alignment horizontal="left" vertical="center"/>
    </xf>
    <xf numFmtId="164" fontId="50" fillId="0" borderId="5" xfId="0" applyNumberFormat="1" applyFont="1" applyFill="1" applyBorder="1" applyAlignment="1">
      <alignment horizontal="center" vertical="center"/>
    </xf>
    <xf numFmtId="164" fontId="50" fillId="0" borderId="25" xfId="0" applyNumberFormat="1" applyFont="1" applyFill="1" applyBorder="1" applyAlignment="1">
      <alignment horizontal="center" vertical="center"/>
    </xf>
    <xf numFmtId="164" fontId="50" fillId="0" borderId="20" xfId="0" applyNumberFormat="1" applyFont="1" applyFill="1" applyBorder="1" applyAlignment="1">
      <alignment horizontal="center" vertical="center"/>
    </xf>
    <xf numFmtId="0" fontId="50" fillId="0" borderId="6" xfId="0" applyFont="1" applyFill="1" applyBorder="1" applyAlignment="1">
      <alignment horizontal="center" vertical="center"/>
    </xf>
    <xf numFmtId="0" fontId="50" fillId="0" borderId="5" xfId="0" applyFont="1" applyFill="1" applyBorder="1" applyAlignment="1">
      <alignment horizontal="center" vertical="center"/>
    </xf>
    <xf numFmtId="164" fontId="50" fillId="0" borderId="5" xfId="0" applyNumberFormat="1" applyFont="1" applyFill="1" applyBorder="1"/>
    <xf numFmtId="164" fontId="8" fillId="0" borderId="26" xfId="0" applyNumberFormat="1" applyFont="1" applyBorder="1"/>
    <xf numFmtId="164" fontId="8" fillId="0" borderId="59" xfId="0" applyNumberFormat="1" applyFont="1" applyBorder="1"/>
    <xf numFmtId="0" fontId="9" fillId="0" borderId="22" xfId="0" applyFont="1" applyFill="1" applyBorder="1" applyAlignment="1">
      <alignment horizontal="center" vertical="center"/>
    </xf>
    <xf numFmtId="0" fontId="57" fillId="0" borderId="24" xfId="0" applyFont="1" applyFill="1" applyBorder="1" applyAlignment="1">
      <alignment horizontal="center" vertical="center"/>
    </xf>
    <xf numFmtId="0" fontId="51" fillId="0" borderId="22" xfId="0" applyFont="1" applyFill="1" applyBorder="1"/>
    <xf numFmtId="0" fontId="41" fillId="14" borderId="0" xfId="0" applyFont="1" applyFill="1" applyAlignment="1">
      <alignment horizontal="right" vertical="center"/>
    </xf>
    <xf numFmtId="0" fontId="42" fillId="14" borderId="0" xfId="0" applyFont="1" applyFill="1" applyAlignment="1">
      <alignment horizontal="left" vertical="center"/>
    </xf>
    <xf numFmtId="0" fontId="42" fillId="14" borderId="0" xfId="0" applyFont="1" applyFill="1"/>
    <xf numFmtId="165" fontId="42" fillId="14" borderId="0" xfId="0" applyNumberFormat="1" applyFont="1" applyFill="1" applyAlignment="1">
      <alignment horizontal="left" vertical="center"/>
    </xf>
    <xf numFmtId="0" fontId="42" fillId="14" borderId="0" xfId="0" applyFont="1" applyFill="1" applyAlignment="1">
      <alignment vertical="center"/>
    </xf>
    <xf numFmtId="0" fontId="42" fillId="14" borderId="0" xfId="0" applyFont="1" applyFill="1" applyAlignment="1">
      <alignment horizontal="left" vertical="center" wrapText="1"/>
    </xf>
    <xf numFmtId="0" fontId="0" fillId="0" borderId="41" xfId="0" applyBorder="1"/>
    <xf numFmtId="0" fontId="57" fillId="14" borderId="60" xfId="0" applyFont="1" applyFill="1" applyBorder="1" applyAlignment="1">
      <alignment horizontal="center" vertical="center"/>
    </xf>
    <xf numFmtId="0" fontId="0" fillId="0" borderId="61" xfId="0" applyBorder="1" applyAlignment="1">
      <alignment horizontal="center" vertical="center"/>
    </xf>
    <xf numFmtId="0" fontId="0" fillId="0" borderId="60" xfId="0" applyBorder="1" applyAlignment="1">
      <alignment horizontal="center" vertical="center"/>
    </xf>
    <xf numFmtId="0" fontId="0" fillId="0" borderId="62" xfId="0" applyBorder="1" applyAlignment="1">
      <alignment horizontal="center" vertical="center"/>
    </xf>
    <xf numFmtId="164" fontId="78" fillId="0" borderId="14" xfId="0" applyNumberFormat="1" applyFont="1" applyBorder="1"/>
    <xf numFmtId="164" fontId="78" fillId="0" borderId="14" xfId="0" applyNumberFormat="1" applyFont="1" applyBorder="1" applyAlignment="1">
      <alignment horizontal="right" vertical="center"/>
    </xf>
    <xf numFmtId="164" fontId="79" fillId="0" borderId="14" xfId="0" applyNumberFormat="1" applyFont="1" applyBorder="1"/>
    <xf numFmtId="164" fontId="79" fillId="0" borderId="14" xfId="0" applyNumberFormat="1" applyFont="1" applyBorder="1" applyAlignment="1">
      <alignment horizontal="right" vertical="center"/>
    </xf>
    <xf numFmtId="164" fontId="80" fillId="0" borderId="14" xfId="0" applyNumberFormat="1" applyFont="1" applyBorder="1"/>
    <xf numFmtId="164" fontId="80" fillId="0" borderId="14" xfId="0" applyNumberFormat="1" applyFont="1" applyBorder="1" applyAlignment="1">
      <alignment horizontal="right" vertical="center"/>
    </xf>
    <xf numFmtId="0" fontId="81" fillId="0" borderId="0" xfId="0" applyFont="1" applyFill="1" applyBorder="1" applyAlignment="1">
      <alignment horizontal="right" vertical="center"/>
    </xf>
    <xf numFmtId="0" fontId="82" fillId="0" borderId="0" xfId="0" applyFont="1" applyFill="1" applyBorder="1" applyAlignment="1">
      <alignment horizontal="right" vertical="center"/>
    </xf>
    <xf numFmtId="0" fontId="83" fillId="0" borderId="0" xfId="0" applyFont="1" applyFill="1" applyBorder="1" applyAlignment="1">
      <alignment horizontal="right" vertical="center"/>
    </xf>
    <xf numFmtId="0" fontId="55" fillId="0" borderId="0" xfId="0" applyFont="1" applyFill="1" applyBorder="1" applyAlignment="1">
      <alignment horizontal="right" vertical="center"/>
    </xf>
    <xf numFmtId="164" fontId="55" fillId="0" borderId="0" xfId="0" applyNumberFormat="1" applyFont="1" applyAlignment="1">
      <alignment horizontal="center" vertical="center"/>
    </xf>
    <xf numFmtId="0" fontId="62" fillId="0" borderId="0" xfId="0" applyFont="1" applyFill="1" applyBorder="1" applyAlignment="1">
      <alignment horizontal="right" vertical="center"/>
    </xf>
    <xf numFmtId="0" fontId="81" fillId="0" borderId="0" xfId="0" applyFont="1" applyBorder="1" applyAlignment="1">
      <alignment horizontal="left" vertical="center"/>
    </xf>
    <xf numFmtId="164" fontId="81" fillId="0" borderId="0" xfId="0" applyNumberFormat="1" applyFont="1"/>
    <xf numFmtId="0" fontId="41" fillId="18" borderId="0" xfId="0" applyFont="1" applyFill="1" applyAlignment="1">
      <alignment horizontal="right" vertical="center"/>
    </xf>
    <xf numFmtId="14" fontId="42" fillId="18" borderId="0" xfId="0" applyNumberFormat="1" applyFont="1" applyFill="1" applyAlignment="1">
      <alignment horizontal="left" vertical="center"/>
    </xf>
    <xf numFmtId="164" fontId="42" fillId="18" borderId="0" xfId="0" applyNumberFormat="1" applyFont="1" applyFill="1" applyAlignment="1">
      <alignment horizontal="left" vertical="center"/>
    </xf>
    <xf numFmtId="0" fontId="42" fillId="18" borderId="0" xfId="0" applyFont="1" applyFill="1" applyAlignment="1">
      <alignment horizontal="left" vertical="center"/>
    </xf>
    <xf numFmtId="3" fontId="42" fillId="18" borderId="0" xfId="0" applyNumberFormat="1" applyFont="1" applyFill="1" applyAlignment="1">
      <alignment horizontal="left" vertical="center"/>
    </xf>
    <xf numFmtId="0" fontId="42" fillId="18" borderId="0" xfId="0" applyNumberFormat="1" applyFont="1" applyFill="1" applyAlignment="1">
      <alignment horizontal="left" vertical="center"/>
    </xf>
    <xf numFmtId="169" fontId="42" fillId="18" borderId="0" xfId="0" applyNumberFormat="1" applyFont="1" applyFill="1" applyAlignment="1">
      <alignment horizontal="left" vertical="center"/>
    </xf>
    <xf numFmtId="0" fontId="46" fillId="18" borderId="0" xfId="0" applyFont="1" applyFill="1" applyAlignment="1">
      <alignment horizontal="right" vertical="center"/>
    </xf>
    <xf numFmtId="1" fontId="46" fillId="18" borderId="0" xfId="0" applyNumberFormat="1" applyFont="1" applyFill="1" applyAlignment="1">
      <alignment horizontal="left" vertical="center"/>
    </xf>
    <xf numFmtId="167" fontId="84" fillId="19" borderId="5" xfId="0" applyNumberFormat="1" applyFont="1" applyFill="1" applyBorder="1" applyAlignment="1">
      <alignment horizontal="center" vertical="center"/>
    </xf>
    <xf numFmtId="167" fontId="85" fillId="15" borderId="5" xfId="0" applyNumberFormat="1" applyFont="1" applyFill="1" applyBorder="1" applyAlignment="1">
      <alignment horizontal="center" vertical="center"/>
    </xf>
    <xf numFmtId="14" fontId="31" fillId="0" borderId="0" xfId="0" applyNumberFormat="1" applyFont="1" applyAlignment="1">
      <alignment horizontal="center" vertical="center" wrapText="1"/>
    </xf>
    <xf numFmtId="2" fontId="25" fillId="0" borderId="0" xfId="0" applyNumberFormat="1" applyFont="1" applyAlignment="1">
      <alignment horizontal="center" vertical="center"/>
    </xf>
    <xf numFmtId="0" fontId="57" fillId="0" borderId="23" xfId="0" applyFont="1" applyBorder="1" applyAlignment="1">
      <alignment horizontal="center" vertical="center"/>
    </xf>
    <xf numFmtId="0" fontId="51" fillId="0" borderId="24" xfId="0" applyFont="1" applyFill="1" applyBorder="1"/>
    <xf numFmtId="0" fontId="57" fillId="14" borderId="24" xfId="0" applyFont="1" applyFill="1" applyBorder="1" applyAlignment="1">
      <alignment horizontal="center" vertical="center"/>
    </xf>
    <xf numFmtId="0" fontId="51" fillId="0" borderId="23" xfId="0" applyFont="1" applyFill="1" applyBorder="1"/>
    <xf numFmtId="0" fontId="9" fillId="0" borderId="24" xfId="0" applyFont="1" applyFill="1" applyBorder="1" applyAlignment="1">
      <alignment horizontal="center" vertical="center"/>
    </xf>
    <xf numFmtId="0" fontId="48" fillId="14" borderId="0" xfId="0" applyFont="1" applyFill="1" applyAlignment="1">
      <alignment horizontal="left" vertical="center"/>
    </xf>
    <xf numFmtId="0" fontId="48" fillId="14" borderId="0" xfId="0" applyFont="1" applyFill="1" applyAlignment="1">
      <alignment horizontal="right" vertical="center"/>
    </xf>
    <xf numFmtId="0" fontId="41" fillId="0" borderId="0" xfId="0" applyFont="1" applyAlignment="1">
      <alignment vertical="top" wrapText="1"/>
    </xf>
    <xf numFmtId="164" fontId="64" fillId="18" borderId="7" xfId="0" applyNumberFormat="1" applyFont="1" applyFill="1" applyBorder="1" applyAlignment="1">
      <alignment horizontal="left" vertical="center"/>
    </xf>
    <xf numFmtId="0" fontId="41" fillId="17" borderId="0" xfId="0" applyFont="1" applyFill="1" applyAlignment="1">
      <alignment horizontal="right" vertical="center"/>
    </xf>
    <xf numFmtId="0" fontId="42" fillId="17" borderId="0" xfId="0" applyFont="1" applyFill="1" applyAlignment="1">
      <alignment horizontal="left" vertical="center"/>
    </xf>
    <xf numFmtId="0" fontId="41" fillId="17" borderId="0" xfId="0" applyFont="1" applyFill="1" applyAlignment="1">
      <alignment horizontal="right"/>
    </xf>
    <xf numFmtId="164" fontId="41" fillId="17" borderId="0" xfId="0" applyNumberFormat="1" applyFont="1" applyFill="1" applyAlignment="1">
      <alignment horizontal="left"/>
    </xf>
    <xf numFmtId="0" fontId="41" fillId="17" borderId="0" xfId="0" applyFont="1" applyFill="1" applyAlignment="1">
      <alignment vertical="center"/>
    </xf>
    <xf numFmtId="14" fontId="41" fillId="17" borderId="0" xfId="0" applyNumberFormat="1" applyFont="1" applyFill="1" applyAlignment="1">
      <alignment horizontal="left"/>
    </xf>
    <xf numFmtId="0" fontId="41" fillId="17" borderId="0" xfId="0" applyFont="1" applyFill="1" applyAlignment="1">
      <alignment horizontal="left"/>
    </xf>
    <xf numFmtId="10" fontId="41" fillId="17" borderId="0" xfId="0" applyNumberFormat="1" applyFont="1" applyFill="1" applyAlignment="1">
      <alignment horizontal="left"/>
    </xf>
    <xf numFmtId="164" fontId="41" fillId="17" borderId="0" xfId="0" applyNumberFormat="1" applyFont="1" applyFill="1" applyAlignment="1">
      <alignment horizontal="left" vertical="center"/>
    </xf>
    <xf numFmtId="164" fontId="42" fillId="17" borderId="0" xfId="0" applyNumberFormat="1" applyFont="1" applyFill="1" applyAlignment="1">
      <alignment horizontal="left" vertical="center"/>
    </xf>
    <xf numFmtId="14" fontId="42" fillId="17" borderId="0" xfId="0" applyNumberFormat="1" applyFont="1" applyFill="1" applyAlignment="1">
      <alignment horizontal="left" vertical="center"/>
    </xf>
    <xf numFmtId="0" fontId="42" fillId="17" borderId="0" xfId="0" applyFont="1" applyFill="1"/>
    <xf numFmtId="4" fontId="42" fillId="17" borderId="0" xfId="0" applyNumberFormat="1" applyFont="1" applyFill="1" applyAlignment="1">
      <alignment horizontal="left" vertical="center"/>
    </xf>
    <xf numFmtId="0" fontId="0" fillId="17" borderId="0" xfId="0" applyFill="1" applyAlignment="1">
      <alignment horizontal="right" vertical="center"/>
    </xf>
    <xf numFmtId="0" fontId="0" fillId="17" borderId="0" xfId="0" applyFill="1" applyAlignment="1">
      <alignment horizontal="right"/>
    </xf>
    <xf numFmtId="164" fontId="0" fillId="17" borderId="0" xfId="0" applyNumberFormat="1" applyFill="1" applyAlignment="1">
      <alignment horizontal="left" vertical="center"/>
    </xf>
    <xf numFmtId="164" fontId="3" fillId="17" borderId="0" xfId="0" applyNumberFormat="1" applyFont="1" applyFill="1" applyAlignment="1">
      <alignment horizontal="left" vertical="center"/>
    </xf>
    <xf numFmtId="170" fontId="29" fillId="0" borderId="5" xfId="0" applyNumberFormat="1" applyFont="1" applyFill="1" applyBorder="1" applyAlignment="1">
      <alignment horizontal="center" vertical="center"/>
    </xf>
    <xf numFmtId="0" fontId="82" fillId="0" borderId="0" xfId="0" applyFont="1" applyBorder="1" applyAlignment="1">
      <alignment horizontal="left" vertical="center"/>
    </xf>
    <xf numFmtId="164" fontId="82" fillId="0" borderId="0" xfId="0" applyNumberFormat="1" applyFont="1"/>
    <xf numFmtId="164" fontId="70" fillId="12" borderId="0" xfId="0" applyNumberFormat="1" applyFont="1" applyFill="1" applyBorder="1" applyAlignment="1">
      <alignment horizontal="center" vertical="center"/>
    </xf>
    <xf numFmtId="164" fontId="86" fillId="20" borderId="5" xfId="0" applyNumberFormat="1" applyFont="1" applyFill="1" applyBorder="1" applyAlignment="1">
      <alignment horizontal="left" vertical="center"/>
    </xf>
    <xf numFmtId="164" fontId="86" fillId="20" borderId="5" xfId="0" applyNumberFormat="1" applyFont="1" applyFill="1" applyBorder="1" applyAlignment="1">
      <alignment horizontal="right" vertical="center"/>
    </xf>
    <xf numFmtId="0" fontId="86" fillId="20" borderId="5" xfId="0" applyNumberFormat="1" applyFont="1" applyFill="1" applyBorder="1" applyAlignment="1">
      <alignment horizontal="left" vertical="center"/>
    </xf>
    <xf numFmtId="164" fontId="87" fillId="20" borderId="5" xfId="0" applyNumberFormat="1" applyFont="1" applyFill="1" applyBorder="1"/>
    <xf numFmtId="3" fontId="88" fillId="20" borderId="5" xfId="0" applyNumberFormat="1" applyFont="1" applyFill="1" applyBorder="1" applyAlignment="1">
      <alignment horizontal="center" vertical="center"/>
    </xf>
    <xf numFmtId="164" fontId="88" fillId="20" borderId="5" xfId="0" applyNumberFormat="1" applyFont="1" applyFill="1" applyBorder="1"/>
    <xf numFmtId="164" fontId="88" fillId="20" borderId="19" xfId="0" applyNumberFormat="1" applyFont="1" applyFill="1" applyBorder="1"/>
    <xf numFmtId="0" fontId="30" fillId="0" borderId="0" xfId="0" applyFont="1" applyFill="1" applyBorder="1" applyAlignment="1">
      <alignment vertical="center"/>
    </xf>
    <xf numFmtId="164" fontId="53" fillId="0" borderId="0" xfId="0" applyNumberFormat="1" applyFont="1" applyFill="1" applyBorder="1" applyAlignment="1">
      <alignment horizontal="right" vertical="center"/>
    </xf>
    <xf numFmtId="0" fontId="53" fillId="0" borderId="0" xfId="0" applyFont="1" applyFill="1" applyBorder="1" applyAlignment="1">
      <alignment vertical="center"/>
    </xf>
    <xf numFmtId="164" fontId="83" fillId="0" borderId="0" xfId="0" applyNumberFormat="1" applyFont="1" applyFill="1" applyBorder="1" applyAlignment="1">
      <alignment horizontal="right" vertical="center"/>
    </xf>
    <xf numFmtId="0" fontId="62" fillId="0" borderId="0" xfId="0" applyFont="1" applyAlignment="1">
      <alignment vertical="center"/>
    </xf>
    <xf numFmtId="0" fontId="30" fillId="0" borderId="0" xfId="0" applyFont="1" applyAlignment="1">
      <alignment vertical="center"/>
    </xf>
    <xf numFmtId="0" fontId="0" fillId="0" borderId="63" xfId="0" applyBorder="1" applyAlignment="1">
      <alignment horizontal="center" vertical="center"/>
    </xf>
    <xf numFmtId="16" fontId="0" fillId="0" borderId="64" xfId="0" applyNumberFormat="1" applyBorder="1" applyAlignment="1">
      <alignment horizontal="center" vertical="center"/>
    </xf>
    <xf numFmtId="0" fontId="0" fillId="0" borderId="64" xfId="0" applyBorder="1" applyAlignment="1">
      <alignment horizontal="center" vertical="center"/>
    </xf>
    <xf numFmtId="16" fontId="0" fillId="0" borderId="65" xfId="0" applyNumberFormat="1"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 xfId="0" applyBorder="1" applyAlignment="1">
      <alignment horizontal="center" vertical="center"/>
    </xf>
    <xf numFmtId="165" fontId="28" fillId="9" borderId="5" xfId="0" applyNumberFormat="1" applyFont="1" applyFill="1" applyBorder="1" applyAlignment="1">
      <alignment horizontal="center" vertical="center"/>
    </xf>
    <xf numFmtId="0" fontId="28" fillId="9" borderId="5" xfId="0" applyFont="1" applyFill="1" applyBorder="1" applyAlignment="1">
      <alignment horizontal="center" vertical="center"/>
    </xf>
    <xf numFmtId="0" fontId="39" fillId="9" borderId="5" xfId="0" applyFont="1" applyFill="1" applyBorder="1" applyAlignment="1">
      <alignment horizontal="center"/>
    </xf>
    <xf numFmtId="164" fontId="28" fillId="9" borderId="25" xfId="0" applyNumberFormat="1" applyFont="1" applyFill="1" applyBorder="1" applyAlignment="1">
      <alignment horizontal="center" vertical="center"/>
    </xf>
    <xf numFmtId="164" fontId="28" fillId="9" borderId="5" xfId="0" applyNumberFormat="1" applyFont="1" applyFill="1" applyBorder="1" applyAlignment="1">
      <alignment horizontal="center" vertical="center"/>
    </xf>
    <xf numFmtId="164" fontId="39" fillId="9" borderId="6" xfId="0" applyNumberFormat="1" applyFont="1" applyFill="1" applyBorder="1" applyAlignment="1">
      <alignment horizontal="center" vertical="center"/>
    </xf>
    <xf numFmtId="1" fontId="28" fillId="9" borderId="5" xfId="0" applyNumberFormat="1" applyFont="1" applyFill="1" applyBorder="1" applyAlignment="1">
      <alignment horizontal="center" vertical="center"/>
    </xf>
    <xf numFmtId="164" fontId="39" fillId="9" borderId="5" xfId="0" applyNumberFormat="1" applyFont="1" applyFill="1" applyBorder="1" applyAlignment="1">
      <alignment horizontal="left" vertical="center"/>
    </xf>
    <xf numFmtId="164" fontId="39" fillId="9" borderId="5" xfId="0" applyNumberFormat="1" applyFont="1" applyFill="1" applyBorder="1" applyAlignment="1">
      <alignment horizontal="center" vertical="center"/>
    </xf>
    <xf numFmtId="164" fontId="39" fillId="9" borderId="20" xfId="0" applyNumberFormat="1" applyFont="1" applyFill="1" applyBorder="1" applyAlignment="1">
      <alignment horizontal="center" vertical="center"/>
    </xf>
    <xf numFmtId="0" fontId="39" fillId="9" borderId="6" xfId="0" applyFont="1" applyFill="1" applyBorder="1" applyAlignment="1">
      <alignment horizontal="center" vertical="center"/>
    </xf>
    <xf numFmtId="0" fontId="28" fillId="9" borderId="21" xfId="0" applyFont="1" applyFill="1" applyBorder="1" applyAlignment="1">
      <alignment horizontal="center" vertical="center"/>
    </xf>
    <xf numFmtId="14" fontId="28" fillId="9" borderId="5" xfId="0" applyNumberFormat="1" applyFont="1" applyFill="1" applyBorder="1" applyAlignment="1">
      <alignment horizontal="center" vertical="center"/>
    </xf>
    <xf numFmtId="14" fontId="28" fillId="9" borderId="5" xfId="0" applyNumberFormat="1" applyFont="1" applyFill="1" applyBorder="1" applyAlignment="1">
      <alignment horizontal="center"/>
    </xf>
    <xf numFmtId="164" fontId="39" fillId="9" borderId="25" xfId="0" applyNumberFormat="1" applyFont="1" applyFill="1" applyBorder="1" applyAlignment="1">
      <alignment horizontal="center" vertical="center"/>
    </xf>
    <xf numFmtId="0" fontId="39" fillId="9" borderId="5" xfId="0" applyNumberFormat="1" applyFont="1" applyFill="1" applyBorder="1" applyAlignment="1">
      <alignment horizontal="center" vertical="center"/>
    </xf>
    <xf numFmtId="14" fontId="39" fillId="9" borderId="5" xfId="0" applyNumberFormat="1" applyFont="1" applyFill="1" applyBorder="1" applyAlignment="1">
      <alignment horizontal="center" vertical="center"/>
    </xf>
    <xf numFmtId="170" fontId="28" fillId="9" borderId="5" xfId="0" applyNumberFormat="1" applyFont="1" applyFill="1" applyBorder="1" applyAlignment="1">
      <alignment horizontal="center" vertical="center"/>
    </xf>
    <xf numFmtId="0" fontId="39" fillId="9" borderId="5" xfId="0" applyFont="1" applyFill="1" applyBorder="1" applyAlignment="1">
      <alignment horizontal="center" vertical="center"/>
    </xf>
    <xf numFmtId="164" fontId="39" fillId="9" borderId="5" xfId="0" applyNumberFormat="1" applyFont="1" applyFill="1" applyBorder="1"/>
    <xf numFmtId="2" fontId="28" fillId="9" borderId="20" xfId="0" applyNumberFormat="1" applyFont="1" applyFill="1" applyBorder="1" applyAlignment="1">
      <alignment horizontal="center" vertical="center"/>
    </xf>
    <xf numFmtId="0" fontId="28" fillId="9" borderId="20" xfId="0" applyFont="1" applyFill="1" applyBorder="1"/>
    <xf numFmtId="164" fontId="39" fillId="9" borderId="26" xfId="0" applyNumberFormat="1" applyFont="1" applyFill="1" applyBorder="1"/>
    <xf numFmtId="164" fontId="39" fillId="9" borderId="59" xfId="0" applyNumberFormat="1" applyFont="1" applyFill="1" applyBorder="1"/>
    <xf numFmtId="0" fontId="28" fillId="21" borderId="21" xfId="0" applyFont="1" applyFill="1" applyBorder="1" applyAlignment="1">
      <alignment horizontal="center" vertical="center"/>
    </xf>
    <xf numFmtId="0" fontId="28" fillId="21" borderId="5" xfId="0" applyFont="1" applyFill="1" applyBorder="1" applyAlignment="1">
      <alignment horizontal="center" vertical="center"/>
    </xf>
    <xf numFmtId="165" fontId="28" fillId="21" borderId="5" xfId="0" applyNumberFormat="1" applyFont="1" applyFill="1" applyBorder="1" applyAlignment="1">
      <alignment horizontal="center" vertical="center"/>
    </xf>
    <xf numFmtId="0" fontId="39" fillId="21" borderId="5" xfId="0" applyFont="1" applyFill="1" applyBorder="1" applyAlignment="1">
      <alignment horizontal="center"/>
    </xf>
    <xf numFmtId="14" fontId="28" fillId="21" borderId="5" xfId="0" applyNumberFormat="1" applyFont="1" applyFill="1" applyBorder="1" applyAlignment="1">
      <alignment horizontal="center" vertical="center"/>
    </xf>
    <xf numFmtId="14" fontId="28" fillId="21" borderId="5" xfId="0" applyNumberFormat="1" applyFont="1" applyFill="1" applyBorder="1" applyAlignment="1">
      <alignment horizontal="center"/>
    </xf>
    <xf numFmtId="164" fontId="28" fillId="21" borderId="25" xfId="0" applyNumberFormat="1" applyFont="1" applyFill="1" applyBorder="1" applyAlignment="1">
      <alignment horizontal="center" vertical="center"/>
    </xf>
    <xf numFmtId="164" fontId="28" fillId="21" borderId="5" xfId="0" applyNumberFormat="1" applyFont="1" applyFill="1" applyBorder="1" applyAlignment="1">
      <alignment horizontal="center" vertical="center"/>
    </xf>
    <xf numFmtId="164" fontId="39" fillId="21" borderId="25" xfId="0" applyNumberFormat="1" applyFont="1" applyFill="1" applyBorder="1" applyAlignment="1">
      <alignment horizontal="center" vertical="center"/>
    </xf>
    <xf numFmtId="164" fontId="39" fillId="21" borderId="5" xfId="0" applyNumberFormat="1" applyFont="1" applyFill="1" applyBorder="1" applyAlignment="1">
      <alignment horizontal="center" vertical="center"/>
    </xf>
    <xf numFmtId="0" fontId="39" fillId="21" borderId="5" xfId="0" applyNumberFormat="1" applyFont="1" applyFill="1" applyBorder="1" applyAlignment="1">
      <alignment horizontal="center" vertical="center"/>
    </xf>
    <xf numFmtId="14" fontId="39" fillId="21" borderId="5" xfId="0" applyNumberFormat="1" applyFont="1" applyFill="1" applyBorder="1" applyAlignment="1">
      <alignment horizontal="center" vertical="center"/>
    </xf>
    <xf numFmtId="1" fontId="28" fillId="21" borderId="5" xfId="0" applyNumberFormat="1" applyFont="1" applyFill="1" applyBorder="1" applyAlignment="1">
      <alignment horizontal="center" vertical="center"/>
    </xf>
    <xf numFmtId="164" fontId="39" fillId="21" borderId="5" xfId="0" applyNumberFormat="1" applyFont="1" applyFill="1" applyBorder="1" applyAlignment="1">
      <alignment horizontal="left" vertical="center"/>
    </xf>
    <xf numFmtId="164" fontId="39" fillId="21" borderId="20" xfId="0" applyNumberFormat="1" applyFont="1" applyFill="1" applyBorder="1" applyAlignment="1">
      <alignment horizontal="center" vertical="center"/>
    </xf>
    <xf numFmtId="164" fontId="39" fillId="21" borderId="6" xfId="0" applyNumberFormat="1" applyFont="1" applyFill="1" applyBorder="1" applyAlignment="1">
      <alignment horizontal="center" vertical="center"/>
    </xf>
    <xf numFmtId="170" fontId="28" fillId="21" borderId="5" xfId="0" applyNumberFormat="1" applyFont="1" applyFill="1" applyBorder="1" applyAlignment="1">
      <alignment horizontal="center" vertical="center"/>
    </xf>
    <xf numFmtId="0" fontId="39" fillId="21" borderId="5" xfId="0" applyFont="1" applyFill="1" applyBorder="1" applyAlignment="1">
      <alignment horizontal="center" vertical="center"/>
    </xf>
    <xf numFmtId="0" fontId="39" fillId="21" borderId="6" xfId="0" applyFont="1" applyFill="1" applyBorder="1" applyAlignment="1">
      <alignment horizontal="center" vertical="center"/>
    </xf>
    <xf numFmtId="164" fontId="39" fillId="21" borderId="5" xfId="0" applyNumberFormat="1" applyFont="1" applyFill="1" applyBorder="1"/>
    <xf numFmtId="2" fontId="28" fillId="21" borderId="20" xfId="0" applyNumberFormat="1" applyFont="1" applyFill="1" applyBorder="1" applyAlignment="1">
      <alignment horizontal="center" vertical="center"/>
    </xf>
    <xf numFmtId="0" fontId="28" fillId="21" borderId="20" xfId="0" applyFont="1" applyFill="1" applyBorder="1"/>
    <xf numFmtId="164" fontId="39" fillId="21" borderId="26" xfId="0" applyNumberFormat="1" applyFont="1" applyFill="1" applyBorder="1"/>
    <xf numFmtId="164" fontId="39" fillId="21" borderId="59" xfId="0" applyNumberFormat="1" applyFont="1" applyFill="1" applyBorder="1"/>
    <xf numFmtId="0" fontId="28" fillId="21" borderId="5" xfId="0" applyFont="1" applyFill="1" applyBorder="1" applyAlignment="1">
      <alignment horizontal="center"/>
    </xf>
    <xf numFmtId="164" fontId="0" fillId="0" borderId="63" xfId="0" applyNumberFormat="1" applyFont="1" applyBorder="1" applyAlignment="1">
      <alignment horizontal="left" vertical="center"/>
    </xf>
    <xf numFmtId="164" fontId="0" fillId="0" borderId="69" xfId="0" applyNumberFormat="1" applyFont="1" applyBorder="1" applyAlignment="1">
      <alignment horizontal="left" vertical="center"/>
    </xf>
    <xf numFmtId="0" fontId="83" fillId="0" borderId="0" xfId="0" applyFont="1"/>
    <xf numFmtId="0" fontId="57" fillId="0" borderId="0" xfId="0" applyFont="1" applyFill="1"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23" xfId="0" applyBorder="1"/>
    <xf numFmtId="0" fontId="57" fillId="0" borderId="62" xfId="0" applyFont="1" applyBorder="1" applyAlignment="1">
      <alignment horizontal="center" vertical="center"/>
    </xf>
    <xf numFmtId="0" fontId="57" fillId="0" borderId="62" xfId="0" applyFont="1" applyFill="1" applyBorder="1" applyAlignment="1">
      <alignment horizontal="center" vertical="center"/>
    </xf>
    <xf numFmtId="164" fontId="55" fillId="0" borderId="0" xfId="0" applyNumberFormat="1" applyFont="1" applyFill="1" applyBorder="1" applyAlignment="1">
      <alignment horizontal="right" vertical="center"/>
    </xf>
    <xf numFmtId="0" fontId="55" fillId="0" borderId="0" xfId="0" applyFont="1"/>
    <xf numFmtId="0" fontId="8" fillId="0" borderId="0" xfId="0" applyFont="1" applyAlignment="1">
      <alignment horizontal="center"/>
    </xf>
    <xf numFmtId="0" fontId="8" fillId="0" borderId="0" xfId="0" applyFont="1" applyAlignment="1">
      <alignment horizontal="center"/>
    </xf>
    <xf numFmtId="164" fontId="92" fillId="6" borderId="0" xfId="0" applyNumberFormat="1" applyFont="1" applyFill="1" applyBorder="1" applyAlignment="1">
      <alignment horizontal="right"/>
    </xf>
    <xf numFmtId="0" fontId="51" fillId="11" borderId="26" xfId="0" applyFont="1" applyFill="1" applyBorder="1" applyAlignment="1">
      <alignment horizontal="center" vertical="center"/>
    </xf>
    <xf numFmtId="165" fontId="51" fillId="11" borderId="26" xfId="0" applyNumberFormat="1" applyFont="1" applyFill="1" applyBorder="1" applyAlignment="1">
      <alignment horizontal="center" vertical="center"/>
    </xf>
    <xf numFmtId="0" fontId="51" fillId="11" borderId="73" xfId="0" applyFont="1" applyFill="1" applyBorder="1" applyAlignment="1">
      <alignment horizontal="center" vertical="center"/>
    </xf>
    <xf numFmtId="165" fontId="51" fillId="11" borderId="73" xfId="0" applyNumberFormat="1" applyFont="1" applyFill="1" applyBorder="1" applyAlignment="1">
      <alignment horizontal="center" vertical="center"/>
    </xf>
    <xf numFmtId="0" fontId="70" fillId="19" borderId="0" xfId="0" applyFont="1" applyFill="1" applyAlignment="1">
      <alignment horizontal="center" vertical="center"/>
    </xf>
    <xf numFmtId="0" fontId="70" fillId="6" borderId="0" xfId="0" applyFont="1" applyFill="1" applyAlignment="1">
      <alignment horizontal="center" vertical="center"/>
    </xf>
    <xf numFmtId="0" fontId="70" fillId="7" borderId="0" xfId="0" applyFont="1" applyFill="1" applyAlignment="1">
      <alignment horizontal="center" vertical="center"/>
    </xf>
    <xf numFmtId="0" fontId="51" fillId="11" borderId="26" xfId="0" applyFont="1" applyFill="1" applyBorder="1" applyAlignment="1">
      <alignment horizontal="left" vertical="center" wrapText="1"/>
    </xf>
    <xf numFmtId="0" fontId="51" fillId="11" borderId="73" xfId="0" applyFont="1" applyFill="1" applyBorder="1" applyAlignment="1">
      <alignment horizontal="left" vertical="center" wrapText="1"/>
    </xf>
    <xf numFmtId="164" fontId="6" fillId="14" borderId="11" xfId="0" applyNumberFormat="1" applyFont="1" applyFill="1" applyBorder="1" applyAlignment="1">
      <alignment horizontal="center" vertical="center"/>
    </xf>
    <xf numFmtId="164" fontId="6" fillId="0" borderId="12" xfId="0" applyNumberFormat="1" applyFont="1" applyBorder="1" applyAlignment="1">
      <alignment horizontal="center" vertical="center"/>
    </xf>
    <xf numFmtId="0" fontId="51" fillId="0" borderId="0" xfId="0" applyFont="1" applyFill="1" applyBorder="1"/>
    <xf numFmtId="0" fontId="8" fillId="0" borderId="0" xfId="0" applyFont="1" applyAlignment="1">
      <alignment horizontal="center"/>
    </xf>
    <xf numFmtId="0" fontId="57" fillId="14" borderId="74" xfId="0" applyFont="1" applyFill="1"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8" fillId="0" borderId="0" xfId="0" applyFont="1" applyAlignment="1">
      <alignment horizontal="center"/>
    </xf>
    <xf numFmtId="0" fontId="0" fillId="0" borderId="78" xfId="0" applyBorder="1"/>
    <xf numFmtId="0" fontId="57" fillId="0" borderId="78" xfId="0" applyFont="1" applyBorder="1" applyAlignment="1">
      <alignment horizontal="center" vertical="center"/>
    </xf>
    <xf numFmtId="0" fontId="57" fillId="0" borderId="78" xfId="0" applyFont="1" applyFill="1" applyBorder="1" applyAlignment="1">
      <alignment horizontal="center" vertical="center"/>
    </xf>
    <xf numFmtId="0" fontId="51" fillId="0" borderId="78" xfId="0" applyFont="1" applyFill="1" applyBorder="1"/>
    <xf numFmtId="0" fontId="8" fillId="0" borderId="0" xfId="0" applyFont="1" applyAlignment="1">
      <alignment horizontal="center"/>
    </xf>
    <xf numFmtId="164" fontId="87" fillId="20" borderId="79" xfId="0" applyNumberFormat="1" applyFont="1" applyFill="1" applyBorder="1" applyAlignment="1">
      <alignment horizontal="center"/>
    </xf>
    <xf numFmtId="0" fontId="93" fillId="0" borderId="5" xfId="0" applyFont="1" applyFill="1" applyBorder="1" applyAlignment="1">
      <alignment horizontal="right" vertical="center"/>
    </xf>
    <xf numFmtId="0" fontId="0" fillId="0" borderId="61" xfId="0" applyBorder="1"/>
    <xf numFmtId="0" fontId="8" fillId="0" borderId="0" xfId="0" applyFont="1" applyAlignment="1">
      <alignment horizontal="center"/>
    </xf>
    <xf numFmtId="0" fontId="29" fillId="4" borderId="21" xfId="0" applyFont="1" applyFill="1" applyBorder="1" applyAlignment="1">
      <alignment horizontal="center" vertical="center"/>
    </xf>
    <xf numFmtId="0" fontId="29" fillId="4" borderId="5" xfId="0" applyFont="1" applyFill="1" applyBorder="1" applyAlignment="1">
      <alignment horizontal="center" vertical="center"/>
    </xf>
    <xf numFmtId="165" fontId="29" fillId="4" borderId="5" xfId="0" applyNumberFormat="1" applyFont="1" applyFill="1" applyBorder="1" applyAlignment="1">
      <alignment horizontal="center" vertical="center"/>
    </xf>
    <xf numFmtId="0" fontId="50" fillId="4" borderId="5" xfId="0" applyFont="1" applyFill="1" applyBorder="1" applyAlignment="1">
      <alignment horizontal="center"/>
    </xf>
    <xf numFmtId="14" fontId="29" fillId="4" borderId="5" xfId="0" applyNumberFormat="1" applyFont="1" applyFill="1" applyBorder="1" applyAlignment="1">
      <alignment horizontal="center" vertical="center"/>
    </xf>
    <xf numFmtId="14" fontId="29" fillId="4" borderId="5" xfId="0" applyNumberFormat="1" applyFont="1" applyFill="1" applyBorder="1" applyAlignment="1">
      <alignment horizontal="center"/>
    </xf>
    <xf numFmtId="164" fontId="29" fillId="4" borderId="25" xfId="0" applyNumberFormat="1" applyFont="1" applyFill="1" applyBorder="1" applyAlignment="1">
      <alignment horizontal="center" vertical="center"/>
    </xf>
    <xf numFmtId="164" fontId="29" fillId="4" borderId="5" xfId="0" applyNumberFormat="1" applyFont="1" applyFill="1" applyBorder="1" applyAlignment="1">
      <alignment horizontal="center" vertical="center"/>
    </xf>
    <xf numFmtId="164" fontId="50" fillId="4" borderId="25" xfId="0" applyNumberFormat="1" applyFont="1" applyFill="1" applyBorder="1" applyAlignment="1">
      <alignment horizontal="center" vertical="center"/>
    </xf>
    <xf numFmtId="164" fontId="50" fillId="4" borderId="5" xfId="0" applyNumberFormat="1" applyFont="1" applyFill="1" applyBorder="1" applyAlignment="1">
      <alignment horizontal="center" vertical="center"/>
    </xf>
    <xf numFmtId="0" fontId="50" fillId="4" borderId="5" xfId="0" applyNumberFormat="1" applyFont="1" applyFill="1" applyBorder="1" applyAlignment="1">
      <alignment horizontal="center" vertical="center"/>
    </xf>
    <xf numFmtId="14" fontId="50" fillId="4" borderId="5" xfId="0" applyNumberFormat="1" applyFont="1" applyFill="1" applyBorder="1" applyAlignment="1">
      <alignment horizontal="center" vertical="center"/>
    </xf>
    <xf numFmtId="1" fontId="29" fillId="4" borderId="5" xfId="0" applyNumberFormat="1" applyFont="1" applyFill="1" applyBorder="1" applyAlignment="1">
      <alignment horizontal="center" vertical="center"/>
    </xf>
    <xf numFmtId="164" fontId="50" fillId="4" borderId="5" xfId="0" applyNumberFormat="1" applyFont="1" applyFill="1" applyBorder="1" applyAlignment="1">
      <alignment horizontal="left" vertical="center"/>
    </xf>
    <xf numFmtId="164" fontId="50" fillId="4" borderId="20" xfId="0" applyNumberFormat="1" applyFont="1" applyFill="1" applyBorder="1" applyAlignment="1">
      <alignment horizontal="center" vertical="center"/>
    </xf>
    <xf numFmtId="164" fontId="50" fillId="4" borderId="6" xfId="0" applyNumberFormat="1" applyFont="1" applyFill="1" applyBorder="1" applyAlignment="1">
      <alignment horizontal="center" vertical="center"/>
    </xf>
    <xf numFmtId="170" fontId="29" fillId="4" borderId="5" xfId="0" applyNumberFormat="1" applyFont="1" applyFill="1" applyBorder="1" applyAlignment="1">
      <alignment horizontal="center" vertical="center"/>
    </xf>
    <xf numFmtId="0" fontId="50" fillId="4" borderId="5" xfId="0" applyFont="1" applyFill="1" applyBorder="1" applyAlignment="1">
      <alignment horizontal="center" vertical="center"/>
    </xf>
    <xf numFmtId="0" fontId="50" fillId="4" borderId="6" xfId="0" applyFont="1" applyFill="1" applyBorder="1" applyAlignment="1">
      <alignment horizontal="center" vertical="center"/>
    </xf>
    <xf numFmtId="164" fontId="50" fillId="4" borderId="5" xfId="0" applyNumberFormat="1" applyFont="1" applyFill="1" applyBorder="1"/>
    <xf numFmtId="2" fontId="29" fillId="4" borderId="20" xfId="0" applyNumberFormat="1" applyFont="1" applyFill="1" applyBorder="1" applyAlignment="1">
      <alignment horizontal="center" vertical="center"/>
    </xf>
    <xf numFmtId="0" fontId="29" fillId="4" borderId="20" xfId="0" applyFont="1" applyFill="1" applyBorder="1"/>
    <xf numFmtId="164" fontId="50" fillId="4" borderId="26" xfId="0" applyNumberFormat="1" applyFont="1" applyFill="1" applyBorder="1"/>
    <xf numFmtId="164" fontId="50" fillId="4" borderId="59" xfId="0" applyNumberFormat="1" applyFont="1" applyFill="1" applyBorder="1"/>
    <xf numFmtId="0" fontId="6" fillId="0" borderId="0" xfId="0" applyFont="1" applyFill="1" applyAlignment="1">
      <alignment horizontal="center" vertical="center" wrapText="1"/>
    </xf>
    <xf numFmtId="0" fontId="50" fillId="0" borderId="0" xfId="0" applyFont="1" applyFill="1" applyAlignment="1">
      <alignment horizontal="center"/>
    </xf>
    <xf numFmtId="0" fontId="29" fillId="0" borderId="0" xfId="0" applyFont="1" applyFill="1"/>
    <xf numFmtId="164" fontId="0" fillId="0" borderId="14" xfId="0" applyNumberFormat="1" applyBorder="1" applyAlignment="1">
      <alignment vertical="center"/>
    </xf>
    <xf numFmtId="0" fontId="0" fillId="0" borderId="37" xfId="0" applyBorder="1" applyAlignment="1">
      <alignment vertical="center"/>
    </xf>
    <xf numFmtId="164" fontId="0" fillId="0" borderId="80" xfId="0" applyNumberFormat="1" applyBorder="1" applyAlignment="1">
      <alignment vertical="center"/>
    </xf>
    <xf numFmtId="164" fontId="0" fillId="0" borderId="81" xfId="0" applyNumberFormat="1" applyBorder="1" applyAlignment="1">
      <alignment vertical="center"/>
    </xf>
    <xf numFmtId="164" fontId="0" fillId="0" borderId="39" xfId="0" applyNumberFormat="1" applyBorder="1" applyAlignment="1">
      <alignment vertical="center"/>
    </xf>
    <xf numFmtId="0" fontId="0" fillId="0" borderId="82" xfId="0" applyBorder="1"/>
    <xf numFmtId="0" fontId="9" fillId="0" borderId="0" xfId="0" applyFont="1" applyFill="1" applyBorder="1" applyAlignment="1">
      <alignment horizontal="center" vertical="center"/>
    </xf>
    <xf numFmtId="164" fontId="62" fillId="0" borderId="0" xfId="0" applyNumberFormat="1" applyFont="1"/>
    <xf numFmtId="0" fontId="62" fillId="0" borderId="0" xfId="0" applyFont="1"/>
    <xf numFmtId="0" fontId="8" fillId="0" borderId="0" xfId="0" applyFont="1" applyAlignment="1">
      <alignment horizontal="center"/>
    </xf>
    <xf numFmtId="164" fontId="51" fillId="0" borderId="0" xfId="0" applyNumberFormat="1" applyFont="1" applyBorder="1" applyAlignment="1">
      <alignment vertical="center"/>
    </xf>
    <xf numFmtId="14" fontId="29" fillId="0" borderId="5" xfId="0" applyNumberFormat="1" applyFont="1" applyFill="1" applyBorder="1" applyAlignment="1">
      <alignment horizontal="center" vertical="center"/>
    </xf>
    <xf numFmtId="0" fontId="49" fillId="6" borderId="51" xfId="0" applyFont="1" applyFill="1" applyBorder="1" applyAlignment="1">
      <alignment horizontal="center" vertical="center" textRotation="255" wrapText="1"/>
    </xf>
    <xf numFmtId="0" fontId="39" fillId="6" borderId="55" xfId="0" applyFont="1" applyFill="1" applyBorder="1" applyAlignment="1">
      <alignment horizontal="center" vertical="center"/>
    </xf>
    <xf numFmtId="10" fontId="0" fillId="0" borderId="0" xfId="0" applyNumberFormat="1"/>
    <xf numFmtId="4" fontId="33" fillId="6" borderId="5" xfId="0" applyNumberFormat="1" applyFont="1" applyFill="1" applyBorder="1" applyAlignment="1">
      <alignment horizontal="left" vertical="center"/>
    </xf>
    <xf numFmtId="0" fontId="22" fillId="0" borderId="0" xfId="0" applyNumberFormat="1" applyFont="1" applyAlignment="1">
      <alignment horizontal="center" vertical="center"/>
    </xf>
    <xf numFmtId="164" fontId="36" fillId="0" borderId="0" xfId="0" applyNumberFormat="1" applyFont="1" applyBorder="1" applyAlignment="1">
      <alignment horizontal="left" vertical="center"/>
    </xf>
    <xf numFmtId="0" fontId="37" fillId="0" borderId="5" xfId="0" applyNumberFormat="1" applyFont="1" applyFill="1" applyBorder="1" applyAlignment="1">
      <alignment horizontal="center"/>
    </xf>
    <xf numFmtId="0" fontId="0" fillId="0" borderId="0" xfId="0" applyNumberFormat="1"/>
    <xf numFmtId="0" fontId="92" fillId="6" borderId="0" xfId="0" applyNumberFormat="1" applyFont="1" applyFill="1" applyBorder="1" applyAlignment="1">
      <alignment horizontal="right"/>
    </xf>
    <xf numFmtId="0" fontId="86" fillId="20" borderId="0" xfId="0" applyNumberFormat="1" applyFont="1" applyFill="1" applyBorder="1" applyAlignment="1">
      <alignment horizontal="left" vertical="center"/>
    </xf>
    <xf numFmtId="0" fontId="18" fillId="0" borderId="5" xfId="0" applyNumberFormat="1" applyFont="1" applyBorder="1" applyAlignment="1">
      <alignment horizontal="left" vertical="center"/>
    </xf>
    <xf numFmtId="0" fontId="8" fillId="0" borderId="0" xfId="0" applyFont="1" applyAlignment="1">
      <alignment horizontal="center"/>
    </xf>
    <xf numFmtId="0" fontId="57" fillId="14" borderId="78" xfId="0" applyFont="1" applyFill="1" applyBorder="1" applyAlignment="1">
      <alignment horizontal="center" vertical="center"/>
    </xf>
    <xf numFmtId="0" fontId="2" fillId="0" borderId="0" xfId="0" applyFont="1" applyFill="1" applyBorder="1" applyAlignment="1">
      <alignment vertical="center"/>
    </xf>
    <xf numFmtId="14" fontId="51" fillId="0" borderId="0" xfId="0" applyNumberFormat="1" applyFont="1" applyBorder="1" applyAlignment="1">
      <alignment horizontal="center" vertical="center"/>
    </xf>
    <xf numFmtId="0" fontId="57" fillId="15" borderId="78" xfId="0" applyFont="1" applyFill="1" applyBorder="1" applyAlignment="1">
      <alignment horizontal="center" vertical="center"/>
    </xf>
    <xf numFmtId="0" fontId="8" fillId="0" borderId="0" xfId="0" applyFont="1" applyAlignment="1">
      <alignment horizontal="center"/>
    </xf>
    <xf numFmtId="0" fontId="8" fillId="0" borderId="0" xfId="0" applyFont="1" applyAlignment="1">
      <alignment horizontal="center"/>
    </xf>
    <xf numFmtId="4" fontId="86" fillId="20" borderId="0" xfId="0" applyNumberFormat="1" applyFont="1" applyFill="1" applyBorder="1" applyAlignment="1">
      <alignment horizontal="left" vertical="center"/>
    </xf>
    <xf numFmtId="164" fontId="51" fillId="0" borderId="80" xfId="0" applyNumberFormat="1" applyFont="1" applyBorder="1" applyAlignment="1">
      <alignment vertical="center"/>
    </xf>
    <xf numFmtId="164" fontId="51" fillId="0" borderId="81" xfId="0" applyNumberFormat="1" applyFont="1" applyBorder="1" applyAlignment="1">
      <alignment vertical="center"/>
    </xf>
    <xf numFmtId="0" fontId="8" fillId="0" borderId="0" xfId="0" applyFont="1" applyAlignment="1">
      <alignment horizontal="center"/>
    </xf>
    <xf numFmtId="0" fontId="57" fillId="0" borderId="61" xfId="0" applyFont="1" applyBorder="1" applyAlignment="1">
      <alignment horizontal="center" vertical="center"/>
    </xf>
    <xf numFmtId="0" fontId="33" fillId="5" borderId="5" xfId="0" applyFont="1" applyFill="1" applyBorder="1" applyAlignment="1">
      <alignment horizontal="center" vertical="center"/>
    </xf>
    <xf numFmtId="164" fontId="95" fillId="15" borderId="5" xfId="0" applyNumberFormat="1" applyFont="1" applyFill="1" applyBorder="1" applyAlignment="1">
      <alignment horizontal="right" vertical="center"/>
    </xf>
    <xf numFmtId="164" fontId="95" fillId="15" borderId="5" xfId="0" applyNumberFormat="1" applyFont="1" applyFill="1" applyBorder="1" applyAlignment="1">
      <alignment horizontal="left" vertical="center"/>
    </xf>
    <xf numFmtId="0" fontId="95" fillId="15" borderId="20" xfId="0" applyFont="1" applyFill="1" applyBorder="1" applyAlignment="1">
      <alignment horizontal="left"/>
    </xf>
    <xf numFmtId="164" fontId="96" fillId="15" borderId="5" xfId="0" applyNumberFormat="1" applyFont="1" applyFill="1" applyBorder="1"/>
    <xf numFmtId="164" fontId="96" fillId="15" borderId="0" xfId="0" applyNumberFormat="1" applyFont="1" applyFill="1"/>
    <xf numFmtId="164" fontId="96" fillId="15" borderId="0" xfId="0" applyNumberFormat="1" applyFont="1" applyFill="1" applyBorder="1"/>
    <xf numFmtId="0" fontId="33" fillId="9" borderId="51" xfId="0" applyFont="1" applyFill="1" applyBorder="1" applyAlignment="1">
      <alignment horizontal="center" vertical="center" textRotation="255" wrapText="1"/>
    </xf>
    <xf numFmtId="0" fontId="97" fillId="15" borderId="0" xfId="0" applyFont="1" applyFill="1" applyBorder="1" applyAlignment="1">
      <alignment horizontal="right" vertical="center"/>
    </xf>
    <xf numFmtId="0" fontId="1" fillId="0" borderId="5" xfId="0" applyFont="1" applyBorder="1" applyAlignment="1">
      <alignment horizontal="right" vertical="center"/>
    </xf>
    <xf numFmtId="0" fontId="1" fillId="0" borderId="5" xfId="0" applyFont="1" applyFill="1" applyBorder="1" applyAlignment="1">
      <alignment horizontal="right" vertical="center"/>
    </xf>
    <xf numFmtId="0" fontId="98" fillId="0" borderId="5" xfId="0" applyFont="1" applyFill="1" applyBorder="1" applyAlignment="1">
      <alignment horizontal="right" vertical="center"/>
    </xf>
    <xf numFmtId="0" fontId="99" fillId="15" borderId="14" xfId="0" applyFont="1" applyFill="1" applyBorder="1" applyAlignment="1">
      <alignment horizontal="right" vertical="center"/>
    </xf>
    <xf numFmtId="0" fontId="99" fillId="15" borderId="5" xfId="0" applyFont="1" applyFill="1" applyBorder="1" applyAlignment="1">
      <alignment horizontal="right" vertical="center"/>
    </xf>
    <xf numFmtId="0" fontId="100" fillId="0" borderId="14" xfId="0" applyFont="1" applyFill="1" applyBorder="1" applyAlignment="1">
      <alignment horizontal="right" vertical="center"/>
    </xf>
    <xf numFmtId="0" fontId="98" fillId="0" borderId="19" xfId="0" applyFont="1" applyFill="1" applyBorder="1" applyAlignment="1">
      <alignment horizontal="right" vertical="center"/>
    </xf>
    <xf numFmtId="0" fontId="8" fillId="0" borderId="0" xfId="0" applyFont="1" applyAlignment="1">
      <alignment horizontal="center"/>
    </xf>
    <xf numFmtId="0" fontId="33" fillId="13" borderId="0" xfId="0" applyFont="1" applyFill="1" applyAlignment="1">
      <alignment horizontal="center" vertical="center"/>
    </xf>
    <xf numFmtId="0" fontId="39" fillId="13" borderId="5" xfId="0" applyFont="1" applyFill="1" applyBorder="1" applyAlignment="1">
      <alignment horizontal="center"/>
    </xf>
    <xf numFmtId="164" fontId="39" fillId="13" borderId="25" xfId="0" applyNumberFormat="1" applyFont="1" applyFill="1" applyBorder="1" applyAlignment="1">
      <alignment horizontal="center" vertical="center"/>
    </xf>
    <xf numFmtId="164" fontId="39" fillId="13" borderId="5" xfId="0" applyNumberFormat="1" applyFont="1" applyFill="1" applyBorder="1" applyAlignment="1">
      <alignment horizontal="center" vertical="center"/>
    </xf>
    <xf numFmtId="0" fontId="39" fillId="13" borderId="5" xfId="0" applyNumberFormat="1" applyFont="1" applyFill="1" applyBorder="1" applyAlignment="1">
      <alignment horizontal="center" vertical="center"/>
    </xf>
    <xf numFmtId="14" fontId="39" fillId="13" borderId="5" xfId="0" applyNumberFormat="1" applyFont="1" applyFill="1" applyBorder="1" applyAlignment="1">
      <alignment horizontal="center" vertical="center"/>
    </xf>
    <xf numFmtId="164" fontId="39" fillId="13" borderId="5" xfId="0" applyNumberFormat="1" applyFont="1" applyFill="1" applyBorder="1" applyAlignment="1">
      <alignment horizontal="left" vertical="center"/>
    </xf>
    <xf numFmtId="164" fontId="39" fillId="13" borderId="20" xfId="0" applyNumberFormat="1" applyFont="1" applyFill="1" applyBorder="1" applyAlignment="1">
      <alignment horizontal="center" vertical="center"/>
    </xf>
    <xf numFmtId="164" fontId="39" fillId="13" borderId="6" xfId="0" applyNumberFormat="1" applyFont="1" applyFill="1" applyBorder="1" applyAlignment="1">
      <alignment horizontal="center" vertical="center"/>
    </xf>
    <xf numFmtId="0" fontId="39" fillId="13" borderId="5" xfId="0" applyFont="1" applyFill="1" applyBorder="1" applyAlignment="1">
      <alignment horizontal="center" vertical="center"/>
    </xf>
    <xf numFmtId="0" fontId="39" fillId="13" borderId="6" xfId="0" applyFont="1" applyFill="1" applyBorder="1" applyAlignment="1">
      <alignment horizontal="center" vertical="center"/>
    </xf>
    <xf numFmtId="164" fontId="39" fillId="13" borderId="5" xfId="0" applyNumberFormat="1" applyFont="1" applyFill="1" applyBorder="1"/>
    <xf numFmtId="164" fontId="39" fillId="13" borderId="26" xfId="0" applyNumberFormat="1" applyFont="1" applyFill="1" applyBorder="1"/>
    <xf numFmtId="164" fontId="39" fillId="13" borderId="59" xfId="0" applyNumberFormat="1" applyFont="1" applyFill="1" applyBorder="1"/>
    <xf numFmtId="0" fontId="39" fillId="13" borderId="21" xfId="0" applyFont="1" applyFill="1" applyBorder="1" applyAlignment="1">
      <alignment horizontal="center" vertical="center"/>
    </xf>
    <xf numFmtId="165" fontId="39" fillId="13" borderId="5" xfId="0" applyNumberFormat="1" applyFont="1" applyFill="1" applyBorder="1" applyAlignment="1">
      <alignment horizontal="center" vertical="center"/>
    </xf>
    <xf numFmtId="14" fontId="39" fillId="13" borderId="5" xfId="0" applyNumberFormat="1" applyFont="1" applyFill="1" applyBorder="1" applyAlignment="1">
      <alignment horizontal="center"/>
    </xf>
    <xf numFmtId="1" fontId="39" fillId="13" borderId="5" xfId="0" applyNumberFormat="1" applyFont="1" applyFill="1" applyBorder="1" applyAlignment="1">
      <alignment horizontal="center" vertical="center"/>
    </xf>
    <xf numFmtId="170" fontId="39" fillId="13" borderId="5" xfId="0" applyNumberFormat="1" applyFont="1" applyFill="1" applyBorder="1" applyAlignment="1">
      <alignment horizontal="center" vertical="center"/>
    </xf>
    <xf numFmtId="2" fontId="39" fillId="13" borderId="20" xfId="0" applyNumberFormat="1" applyFont="1" applyFill="1" applyBorder="1" applyAlignment="1">
      <alignment horizontal="center" vertical="center"/>
    </xf>
    <xf numFmtId="0" fontId="39" fillId="13" borderId="20" xfId="0" applyFont="1" applyFill="1" applyBorder="1"/>
    <xf numFmtId="0" fontId="0" fillId="0" borderId="83" xfId="0" applyBorder="1"/>
    <xf numFmtId="0" fontId="8" fillId="0" borderId="0" xfId="0" applyFont="1" applyAlignment="1">
      <alignment horizontal="center"/>
    </xf>
    <xf numFmtId="0" fontId="0" fillId="0" borderId="0" xfId="0" applyAlignment="1">
      <alignment horizontal="left"/>
    </xf>
    <xf numFmtId="14" fontId="0" fillId="0" borderId="0" xfId="0" applyNumberFormat="1" applyAlignment="1">
      <alignment horizontal="left" vertical="center"/>
    </xf>
    <xf numFmtId="0" fontId="8" fillId="0" borderId="0" xfId="0" applyFont="1" applyAlignment="1">
      <alignment horizontal="center"/>
    </xf>
    <xf numFmtId="0" fontId="0" fillId="0" borderId="60" xfId="0" applyBorder="1"/>
    <xf numFmtId="0" fontId="8" fillId="0" borderId="0" xfId="0" applyFont="1" applyAlignment="1">
      <alignment horizontal="center"/>
    </xf>
    <xf numFmtId="0" fontId="8" fillId="0" borderId="0" xfId="0" applyFont="1" applyAlignment="1">
      <alignment horizontal="center"/>
    </xf>
    <xf numFmtId="0" fontId="8" fillId="0" borderId="0" xfId="0" applyFont="1" applyAlignment="1">
      <alignment horizontal="center"/>
    </xf>
    <xf numFmtId="0" fontId="57" fillId="0" borderId="82" xfId="0" applyFont="1" applyFill="1" applyBorder="1" applyAlignment="1">
      <alignment horizontal="center" vertical="center"/>
    </xf>
    <xf numFmtId="164" fontId="8" fillId="0" borderId="6" xfId="0" applyNumberFormat="1" applyFont="1" applyFill="1" applyBorder="1" applyAlignment="1">
      <alignment horizontal="center" vertical="center"/>
    </xf>
    <xf numFmtId="0" fontId="8" fillId="0" borderId="0" xfId="0" applyFont="1" applyAlignment="1">
      <alignment horizontal="center"/>
    </xf>
    <xf numFmtId="0" fontId="39" fillId="5" borderId="5" xfId="0" applyFont="1" applyFill="1" applyBorder="1" applyAlignment="1">
      <alignment horizontal="center"/>
    </xf>
    <xf numFmtId="164" fontId="39" fillId="5" borderId="25" xfId="0" applyNumberFormat="1" applyFont="1" applyFill="1" applyBorder="1" applyAlignment="1">
      <alignment horizontal="center" vertical="center"/>
    </xf>
    <xf numFmtId="164" fontId="39" fillId="5" borderId="5" xfId="0" applyNumberFormat="1" applyFont="1" applyFill="1" applyBorder="1" applyAlignment="1">
      <alignment horizontal="center" vertical="center"/>
    </xf>
    <xf numFmtId="0" fontId="39" fillId="5" borderId="5" xfId="0" applyNumberFormat="1" applyFont="1" applyFill="1" applyBorder="1" applyAlignment="1">
      <alignment horizontal="center" vertical="center"/>
    </xf>
    <xf numFmtId="14" fontId="39" fillId="5" borderId="5" xfId="0" applyNumberFormat="1" applyFont="1" applyFill="1" applyBorder="1" applyAlignment="1">
      <alignment horizontal="center" vertical="center"/>
    </xf>
    <xf numFmtId="164" fontId="39" fillId="5" borderId="5" xfId="0" applyNumberFormat="1" applyFont="1" applyFill="1" applyBorder="1" applyAlignment="1">
      <alignment horizontal="left" vertical="center"/>
    </xf>
    <xf numFmtId="164" fontId="39" fillId="5" borderId="20" xfId="0" applyNumberFormat="1" applyFont="1" applyFill="1" applyBorder="1" applyAlignment="1">
      <alignment horizontal="center" vertical="center"/>
    </xf>
    <xf numFmtId="164" fontId="39" fillId="5" borderId="6" xfId="0" applyNumberFormat="1" applyFont="1" applyFill="1" applyBorder="1" applyAlignment="1">
      <alignment horizontal="center" vertical="center"/>
    </xf>
    <xf numFmtId="0" fontId="39" fillId="5" borderId="5" xfId="0" applyFont="1" applyFill="1" applyBorder="1" applyAlignment="1">
      <alignment horizontal="center" vertical="center"/>
    </xf>
    <xf numFmtId="0" fontId="39" fillId="5" borderId="6" xfId="0" applyFont="1" applyFill="1" applyBorder="1" applyAlignment="1">
      <alignment horizontal="center" vertical="center"/>
    </xf>
    <xf numFmtId="164" fontId="39" fillId="5" borderId="5" xfId="0" applyNumberFormat="1" applyFont="1" applyFill="1" applyBorder="1"/>
    <xf numFmtId="164" fontId="39" fillId="5" borderId="26" xfId="0" applyNumberFormat="1" applyFont="1" applyFill="1" applyBorder="1"/>
    <xf numFmtId="164" fontId="39" fillId="5" borderId="59" xfId="0" applyNumberFormat="1" applyFont="1" applyFill="1" applyBorder="1"/>
    <xf numFmtId="0" fontId="39" fillId="5" borderId="21" xfId="0" applyFont="1" applyFill="1" applyBorder="1" applyAlignment="1">
      <alignment horizontal="center" vertical="center"/>
    </xf>
    <xf numFmtId="165" fontId="39" fillId="5" borderId="5" xfId="0" applyNumberFormat="1" applyFont="1" applyFill="1" applyBorder="1" applyAlignment="1">
      <alignment horizontal="center" vertical="center"/>
    </xf>
    <xf numFmtId="14" fontId="39" fillId="5" borderId="5" xfId="0" applyNumberFormat="1" applyFont="1" applyFill="1" applyBorder="1" applyAlignment="1">
      <alignment horizontal="center"/>
    </xf>
    <xf numFmtId="1" fontId="39" fillId="5" borderId="5" xfId="0" applyNumberFormat="1" applyFont="1" applyFill="1" applyBorder="1" applyAlignment="1">
      <alignment horizontal="center" vertical="center"/>
    </xf>
    <xf numFmtId="170" fontId="39" fillId="5" borderId="5" xfId="0" applyNumberFormat="1" applyFont="1" applyFill="1" applyBorder="1" applyAlignment="1">
      <alignment horizontal="center" vertical="center"/>
    </xf>
    <xf numFmtId="2" fontId="39" fillId="5" borderId="20" xfId="0" applyNumberFormat="1" applyFont="1" applyFill="1" applyBorder="1" applyAlignment="1">
      <alignment horizontal="center" vertical="center"/>
    </xf>
    <xf numFmtId="0" fontId="39" fillId="5" borderId="20" xfId="0" applyFont="1" applyFill="1" applyBorder="1"/>
    <xf numFmtId="0" fontId="71" fillId="0" borderId="0" xfId="0" applyFont="1" applyFill="1" applyAlignment="1">
      <alignment horizontal="left"/>
    </xf>
    <xf numFmtId="164" fontId="71" fillId="0" borderId="0" xfId="0" applyNumberFormat="1" applyFont="1"/>
    <xf numFmtId="0" fontId="8" fillId="0" borderId="0" xfId="0" applyFont="1" applyAlignment="1">
      <alignment horizontal="center"/>
    </xf>
    <xf numFmtId="0" fontId="77" fillId="22" borderId="5" xfId="0" applyFont="1" applyFill="1" applyBorder="1" applyAlignment="1">
      <alignment horizontal="center" vertical="center"/>
    </xf>
    <xf numFmtId="0" fontId="8" fillId="0" borderId="0" xfId="0" applyFont="1" applyAlignment="1">
      <alignment horizontal="center"/>
    </xf>
    <xf numFmtId="0" fontId="8" fillId="0" borderId="0" xfId="0" applyFont="1" applyAlignment="1">
      <alignment horizontal="center"/>
    </xf>
    <xf numFmtId="0" fontId="8" fillId="0" borderId="0" xfId="0" applyFont="1" applyAlignment="1">
      <alignment horizontal="center"/>
    </xf>
    <xf numFmtId="170" fontId="3" fillId="0" borderId="0" xfId="0" applyNumberFormat="1" applyFont="1"/>
    <xf numFmtId="0" fontId="8" fillId="0" borderId="0" xfId="0" applyFont="1" applyAlignment="1">
      <alignment horizontal="center"/>
    </xf>
    <xf numFmtId="0" fontId="8" fillId="0" borderId="0" xfId="0" applyFont="1" applyAlignment="1">
      <alignment horizontal="center"/>
    </xf>
    <xf numFmtId="0" fontId="8" fillId="0" borderId="0" xfId="0" applyFont="1" applyAlignment="1">
      <alignment horizontal="center"/>
    </xf>
    <xf numFmtId="0" fontId="8" fillId="0" borderId="0" xfId="0" applyFont="1" applyAlignment="1">
      <alignment horizontal="center"/>
    </xf>
    <xf numFmtId="0" fontId="8" fillId="0" borderId="0" xfId="0" applyFont="1" applyAlignment="1">
      <alignment horizontal="center"/>
    </xf>
    <xf numFmtId="10" fontId="18" fillId="0" borderId="0" xfId="0" applyNumberFormat="1" applyFont="1" applyAlignment="1">
      <alignment horizontal="center" vertical="center"/>
    </xf>
    <xf numFmtId="0" fontId="8" fillId="0" borderId="0" xfId="0" applyFont="1" applyAlignment="1">
      <alignment horizontal="center"/>
    </xf>
    <xf numFmtId="0" fontId="8" fillId="0" borderId="0" xfId="0" applyFont="1" applyAlignment="1">
      <alignment horizontal="center"/>
    </xf>
    <xf numFmtId="164" fontId="101" fillId="20" borderId="5" xfId="0" applyNumberFormat="1" applyFont="1" applyFill="1" applyBorder="1" applyAlignment="1">
      <alignment horizontal="right" vertical="center"/>
    </xf>
    <xf numFmtId="164" fontId="101" fillId="20" borderId="0" xfId="0" applyNumberFormat="1" applyFont="1" applyFill="1" applyBorder="1" applyAlignment="1">
      <alignment horizontal="left" vertical="center"/>
    </xf>
    <xf numFmtId="0" fontId="8" fillId="0" borderId="0" xfId="0" applyFont="1" applyAlignment="1">
      <alignment horizontal="center"/>
    </xf>
    <xf numFmtId="0" fontId="8" fillId="0" borderId="0" xfId="0" applyFont="1" applyAlignment="1">
      <alignment horizontal="center"/>
    </xf>
    <xf numFmtId="0" fontId="43" fillId="0" borderId="60" xfId="0" applyFont="1" applyBorder="1" applyAlignment="1">
      <alignment horizontal="center" vertical="center"/>
    </xf>
    <xf numFmtId="0" fontId="57" fillId="15" borderId="61" xfId="0" applyFont="1" applyFill="1" applyBorder="1" applyAlignment="1">
      <alignment horizontal="center" vertical="center"/>
    </xf>
    <xf numFmtId="0" fontId="0" fillId="0" borderId="84" xfId="0" applyBorder="1"/>
    <xf numFmtId="0" fontId="57" fillId="0" borderId="82" xfId="0" applyFont="1" applyBorder="1" applyAlignment="1">
      <alignment horizontal="center" vertical="center"/>
    </xf>
    <xf numFmtId="0" fontId="8" fillId="0" borderId="0" xfId="0" applyFont="1" applyAlignment="1">
      <alignment horizontal="center"/>
    </xf>
    <xf numFmtId="0" fontId="0" fillId="23" borderId="61" xfId="0" applyFill="1" applyBorder="1"/>
    <xf numFmtId="0" fontId="0" fillId="23" borderId="22" xfId="0" applyFill="1" applyBorder="1"/>
    <xf numFmtId="0" fontId="57" fillId="23" borderId="22" xfId="0" applyFont="1" applyFill="1" applyBorder="1" applyAlignment="1">
      <alignment horizontal="center" vertical="center"/>
    </xf>
    <xf numFmtId="0" fontId="8" fillId="0" borderId="0" xfId="0" applyFont="1" applyAlignment="1">
      <alignment horizontal="center"/>
    </xf>
    <xf numFmtId="0" fontId="57" fillId="0" borderId="85" xfId="0" applyFont="1" applyBorder="1" applyAlignment="1">
      <alignment horizontal="center" vertical="center"/>
    </xf>
    <xf numFmtId="0" fontId="53" fillId="0" borderId="0" xfId="0" applyFont="1" applyFill="1" applyBorder="1" applyAlignment="1">
      <alignment horizontal="left" vertical="center"/>
    </xf>
    <xf numFmtId="0" fontId="8" fillId="0" borderId="0" xfId="0" applyFont="1" applyAlignment="1">
      <alignment horizontal="center"/>
    </xf>
    <xf numFmtId="0" fontId="8" fillId="0" borderId="0" xfId="0" applyFont="1" applyAlignment="1">
      <alignment horizontal="center"/>
    </xf>
    <xf numFmtId="0" fontId="8" fillId="0" borderId="0" xfId="0" applyFont="1" applyAlignment="1">
      <alignment horizontal="center"/>
    </xf>
    <xf numFmtId="0" fontId="57" fillId="0" borderId="61" xfId="0" applyFont="1" applyFill="1" applyBorder="1" applyAlignment="1">
      <alignment horizontal="center" vertical="center"/>
    </xf>
    <xf numFmtId="0" fontId="8" fillId="0" borderId="0" xfId="0" applyFont="1" applyAlignment="1">
      <alignment horizontal="center"/>
    </xf>
    <xf numFmtId="0" fontId="8" fillId="0" borderId="0" xfId="0" applyFont="1" applyAlignment="1">
      <alignment horizontal="center"/>
    </xf>
    <xf numFmtId="0" fontId="8" fillId="0" borderId="0" xfId="0" applyFont="1" applyAlignment="1">
      <alignment horizontal="center"/>
    </xf>
    <xf numFmtId="0" fontId="8" fillId="0" borderId="0" xfId="0" applyFont="1" applyAlignment="1">
      <alignment horizontal="center"/>
    </xf>
    <xf numFmtId="0" fontId="29" fillId="3" borderId="21" xfId="0" applyFont="1" applyFill="1" applyBorder="1" applyAlignment="1">
      <alignment horizontal="center" vertical="center"/>
    </xf>
    <xf numFmtId="0" fontId="29" fillId="3" borderId="5" xfId="0" applyFont="1" applyFill="1" applyBorder="1" applyAlignment="1">
      <alignment horizontal="center" vertical="center"/>
    </xf>
    <xf numFmtId="165" fontId="29" fillId="3" borderId="5" xfId="0" applyNumberFormat="1" applyFont="1" applyFill="1" applyBorder="1" applyAlignment="1">
      <alignment horizontal="center" vertical="center"/>
    </xf>
    <xf numFmtId="0" fontId="50" fillId="3" borderId="5" xfId="0" applyFont="1" applyFill="1" applyBorder="1" applyAlignment="1">
      <alignment horizontal="center"/>
    </xf>
    <xf numFmtId="14" fontId="29" fillId="3" borderId="5" xfId="0" applyNumberFormat="1" applyFont="1" applyFill="1" applyBorder="1" applyAlignment="1">
      <alignment horizontal="center" vertical="center"/>
    </xf>
    <xf numFmtId="14" fontId="29" fillId="3" borderId="5" xfId="0" applyNumberFormat="1" applyFont="1" applyFill="1" applyBorder="1" applyAlignment="1">
      <alignment horizontal="center"/>
    </xf>
    <xf numFmtId="164" fontId="29" fillId="3" borderId="25" xfId="0" applyNumberFormat="1" applyFont="1" applyFill="1" applyBorder="1" applyAlignment="1">
      <alignment horizontal="center" vertical="center"/>
    </xf>
    <xf numFmtId="164" fontId="29" fillId="3" borderId="5" xfId="0" applyNumberFormat="1" applyFont="1" applyFill="1" applyBorder="1" applyAlignment="1">
      <alignment horizontal="center" vertical="center"/>
    </xf>
    <xf numFmtId="164" fontId="50" fillId="3" borderId="25" xfId="0" applyNumberFormat="1" applyFont="1" applyFill="1" applyBorder="1" applyAlignment="1">
      <alignment horizontal="center" vertical="center"/>
    </xf>
    <xf numFmtId="164" fontId="50" fillId="3" borderId="5" xfId="0" applyNumberFormat="1" applyFont="1" applyFill="1" applyBorder="1" applyAlignment="1">
      <alignment horizontal="center" vertical="center"/>
    </xf>
    <xf numFmtId="0" fontId="50" fillId="3" borderId="5" xfId="0" applyNumberFormat="1" applyFont="1" applyFill="1" applyBorder="1" applyAlignment="1">
      <alignment horizontal="center" vertical="center"/>
    </xf>
    <xf numFmtId="14" fontId="50" fillId="3" borderId="5" xfId="0" applyNumberFormat="1" applyFont="1" applyFill="1" applyBorder="1" applyAlignment="1">
      <alignment horizontal="center" vertical="center"/>
    </xf>
    <xf numFmtId="1" fontId="29" fillId="3" borderId="5" xfId="0" applyNumberFormat="1" applyFont="1" applyFill="1" applyBorder="1" applyAlignment="1">
      <alignment horizontal="center" vertical="center"/>
    </xf>
    <xf numFmtId="164" fontId="50" fillId="3" borderId="5" xfId="0" applyNumberFormat="1" applyFont="1" applyFill="1" applyBorder="1" applyAlignment="1">
      <alignment horizontal="left" vertical="center"/>
    </xf>
    <xf numFmtId="164" fontId="50" fillId="3" borderId="20" xfId="0" applyNumberFormat="1" applyFont="1" applyFill="1" applyBorder="1" applyAlignment="1">
      <alignment horizontal="center" vertical="center"/>
    </xf>
    <xf numFmtId="164" fontId="50" fillId="3" borderId="6" xfId="0" applyNumberFormat="1" applyFont="1" applyFill="1" applyBorder="1" applyAlignment="1">
      <alignment horizontal="center" vertical="center"/>
    </xf>
    <xf numFmtId="170" fontId="29" fillId="3" borderId="5" xfId="0" applyNumberFormat="1" applyFont="1" applyFill="1" applyBorder="1" applyAlignment="1">
      <alignment horizontal="center" vertical="center"/>
    </xf>
    <xf numFmtId="0" fontId="50" fillId="3" borderId="5" xfId="0" applyFont="1" applyFill="1" applyBorder="1" applyAlignment="1">
      <alignment horizontal="center" vertical="center"/>
    </xf>
    <xf numFmtId="0" fontId="50" fillId="3" borderId="6" xfId="0" applyFont="1" applyFill="1" applyBorder="1" applyAlignment="1">
      <alignment horizontal="center" vertical="center"/>
    </xf>
    <xf numFmtId="164" fontId="50" fillId="3" borderId="5" xfId="0" applyNumberFormat="1" applyFont="1" applyFill="1" applyBorder="1"/>
    <xf numFmtId="2" fontId="29" fillId="3" borderId="20" xfId="0" applyNumberFormat="1" applyFont="1" applyFill="1" applyBorder="1" applyAlignment="1">
      <alignment horizontal="center" vertical="center"/>
    </xf>
    <xf numFmtId="0" fontId="29" fillId="3" borderId="20" xfId="0" applyFont="1" applyFill="1" applyBorder="1"/>
    <xf numFmtId="164" fontId="50" fillId="3" borderId="26" xfId="0" applyNumberFormat="1" applyFont="1" applyFill="1" applyBorder="1"/>
    <xf numFmtId="164" fontId="50" fillId="3" borderId="59" xfId="0" applyNumberFormat="1" applyFont="1" applyFill="1" applyBorder="1"/>
    <xf numFmtId="0" fontId="55" fillId="11" borderId="0" xfId="0" applyFont="1" applyFill="1" applyAlignment="1">
      <alignment horizontal="right" vertical="center"/>
    </xf>
    <xf numFmtId="164" fontId="55" fillId="0" borderId="0" xfId="0" applyNumberFormat="1" applyFont="1"/>
    <xf numFmtId="0" fontId="73" fillId="0" borderId="0" xfId="0" applyFont="1"/>
    <xf numFmtId="0" fontId="8" fillId="0" borderId="0" xfId="0" applyFont="1" applyAlignment="1">
      <alignment horizontal="center"/>
    </xf>
    <xf numFmtId="164" fontId="0" fillId="0" borderId="0" xfId="0" applyNumberFormat="1" applyFont="1" applyBorder="1" applyAlignment="1">
      <alignment horizontal="left" vertical="center"/>
    </xf>
    <xf numFmtId="0" fontId="0" fillId="0" borderId="0" xfId="0" applyBorder="1" applyAlignment="1">
      <alignment horizontal="right"/>
    </xf>
    <xf numFmtId="0" fontId="57" fillId="0" borderId="83" xfId="0" applyFont="1" applyFill="1" applyBorder="1" applyAlignment="1">
      <alignment horizontal="center" vertical="center"/>
    </xf>
    <xf numFmtId="164" fontId="103" fillId="0" borderId="63" xfId="0" applyNumberFormat="1" applyFont="1" applyBorder="1" applyAlignment="1">
      <alignment horizontal="left" vertical="center"/>
    </xf>
    <xf numFmtId="164" fontId="103" fillId="0" borderId="69" xfId="0" applyNumberFormat="1" applyFont="1" applyBorder="1" applyAlignment="1">
      <alignment horizontal="left" vertical="center"/>
    </xf>
    <xf numFmtId="0" fontId="103" fillId="0" borderId="52" xfId="0" applyFont="1" applyBorder="1" applyAlignment="1">
      <alignment vertical="center"/>
    </xf>
    <xf numFmtId="164" fontId="103" fillId="0" borderId="50" xfId="0" applyNumberFormat="1" applyFont="1" applyBorder="1" applyAlignment="1">
      <alignment vertical="center"/>
    </xf>
    <xf numFmtId="0" fontId="8" fillId="0" borderId="0" xfId="0" applyFont="1" applyAlignment="1">
      <alignment horizontal="center"/>
    </xf>
    <xf numFmtId="0" fontId="57" fillId="0" borderId="60" xfId="0" applyFont="1" applyFill="1" applyBorder="1" applyAlignment="1">
      <alignment horizontal="center" vertical="center"/>
    </xf>
    <xf numFmtId="0" fontId="57" fillId="15" borderId="24" xfId="0" applyFont="1" applyFill="1" applyBorder="1" applyAlignment="1">
      <alignment horizontal="center" vertical="center"/>
    </xf>
    <xf numFmtId="0" fontId="6" fillId="0" borderId="0" xfId="0" applyFont="1" applyAlignment="1">
      <alignment horizontal="center"/>
    </xf>
    <xf numFmtId="165" fontId="24" fillId="0" borderId="0" xfId="0" applyNumberFormat="1" applyFont="1" applyAlignment="1">
      <alignment horizontal="left" vertical="center"/>
    </xf>
    <xf numFmtId="0" fontId="68" fillId="0" borderId="0" xfId="0" applyFont="1" applyAlignment="1">
      <alignment horizontal="center"/>
    </xf>
    <xf numFmtId="164" fontId="20" fillId="0" borderId="0" xfId="0" applyNumberFormat="1" applyFont="1" applyAlignment="1">
      <alignment horizontal="left" vertical="center"/>
    </xf>
    <xf numFmtId="0" fontId="23" fillId="0" borderId="0" xfId="0" applyFont="1" applyAlignment="1">
      <alignment horizontal="center" vertical="center"/>
    </xf>
    <xf numFmtId="0" fontId="27" fillId="0" borderId="0" xfId="0" applyFont="1" applyAlignment="1">
      <alignment horizontal="center" vertical="center"/>
    </xf>
    <xf numFmtId="0" fontId="20" fillId="0" borderId="0" xfId="0" applyFont="1" applyAlignment="1">
      <alignment horizontal="center" vertical="center"/>
    </xf>
    <xf numFmtId="1" fontId="20" fillId="0" borderId="0" xfId="0" applyNumberFormat="1" applyFont="1" applyAlignment="1">
      <alignment horizontal="left" vertical="center"/>
    </xf>
    <xf numFmtId="0" fontId="67" fillId="0" borderId="0" xfId="0" applyFont="1" applyAlignment="1">
      <alignment horizontal="center"/>
    </xf>
    <xf numFmtId="164" fontId="21" fillId="0" borderId="0" xfId="0" applyNumberFormat="1" applyFont="1" applyAlignment="1">
      <alignment horizontal="left" vertical="center"/>
    </xf>
    <xf numFmtId="0" fontId="14" fillId="0" borderId="0" xfId="0" applyFont="1" applyAlignment="1">
      <alignment horizontal="left" vertical="top" wrapText="1"/>
    </xf>
    <xf numFmtId="0" fontId="14" fillId="0" borderId="0" xfId="0" applyFont="1" applyBorder="1" applyAlignment="1">
      <alignment horizontal="left" vertical="top" wrapText="1"/>
    </xf>
    <xf numFmtId="0" fontId="14" fillId="0" borderId="89" xfId="0" applyFont="1" applyBorder="1" applyAlignment="1">
      <alignment horizontal="left" vertical="top" wrapText="1"/>
    </xf>
    <xf numFmtId="0" fontId="11" fillId="0" borderId="0" xfId="0" applyFont="1" applyAlignment="1">
      <alignment horizontal="center" vertical="top"/>
    </xf>
    <xf numFmtId="0" fontId="10" fillId="0" borderId="0" xfId="0" applyFont="1" applyAlignment="1">
      <alignment horizontal="center" vertical="center" wrapText="1"/>
    </xf>
    <xf numFmtId="0" fontId="0" fillId="0" borderId="0" xfId="0" applyFont="1" applyAlignment="1">
      <alignment horizontal="center" vertical="center"/>
    </xf>
    <xf numFmtId="0" fontId="10" fillId="0" borderId="0" xfId="0" applyFont="1" applyAlignment="1">
      <alignment horizontal="right" vertical="center" wrapText="1"/>
    </xf>
    <xf numFmtId="0" fontId="89" fillId="0" borderId="0" xfId="0" applyFont="1" applyAlignment="1">
      <alignment horizontal="left" vertical="center" wrapText="1"/>
    </xf>
    <xf numFmtId="0" fontId="12" fillId="0" borderId="0" xfId="0" applyFont="1" applyAlignment="1">
      <alignment horizontal="right" vertical="top"/>
    </xf>
    <xf numFmtId="0" fontId="12" fillId="0" borderId="0" xfId="0" applyFont="1" applyAlignment="1">
      <alignment horizontal="left" vertical="center"/>
    </xf>
    <xf numFmtId="14" fontId="89" fillId="0" borderId="0" xfId="0" applyNumberFormat="1" applyFont="1" applyAlignment="1">
      <alignment horizontal="left" vertical="center" wrapText="1"/>
    </xf>
    <xf numFmtId="0" fontId="90" fillId="0" borderId="0" xfId="0" applyFont="1" applyAlignment="1">
      <alignment horizontal="left" vertical="center" wrapText="1"/>
    </xf>
    <xf numFmtId="0" fontId="14" fillId="0" borderId="88"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0" xfId="0" applyFont="1" applyBorder="1" applyAlignment="1">
      <alignment horizontal="left" vertical="center" wrapText="1"/>
    </xf>
    <xf numFmtId="0" fontId="14" fillId="0" borderId="86" xfId="0" applyFont="1" applyBorder="1" applyAlignment="1">
      <alignment horizontal="center" vertical="center" wrapText="1"/>
    </xf>
    <xf numFmtId="0" fontId="14" fillId="0" borderId="8" xfId="0" applyFont="1" applyBorder="1" applyAlignment="1">
      <alignment horizontal="center" vertical="center" wrapText="1"/>
    </xf>
    <xf numFmtId="0" fontId="14" fillId="2" borderId="4" xfId="0" applyFont="1" applyFill="1" applyBorder="1" applyAlignment="1">
      <alignment horizontal="center" vertical="center" wrapText="1"/>
    </xf>
    <xf numFmtId="0" fontId="14" fillId="0" borderId="87"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88" xfId="0" applyFont="1" applyBorder="1" applyAlignment="1">
      <alignment horizontal="left" vertical="top" wrapText="1"/>
    </xf>
    <xf numFmtId="164" fontId="3" fillId="0" borderId="91" xfId="0" applyNumberFormat="1" applyFont="1" applyBorder="1" applyAlignment="1">
      <alignment horizontal="center" vertical="center"/>
    </xf>
    <xf numFmtId="164" fontId="3" fillId="0" borderId="92" xfId="0" applyNumberFormat="1" applyFont="1" applyBorder="1" applyAlignment="1">
      <alignment horizontal="center" vertical="center"/>
    </xf>
    <xf numFmtId="164" fontId="3" fillId="15" borderId="20" xfId="0" applyNumberFormat="1" applyFont="1" applyFill="1" applyBorder="1" applyAlignment="1">
      <alignment horizontal="center" vertical="center"/>
    </xf>
    <xf numFmtId="164" fontId="3" fillId="15" borderId="95" xfId="0" applyNumberFormat="1" applyFont="1" applyFill="1" applyBorder="1" applyAlignment="1">
      <alignment horizontal="center" vertical="center"/>
    </xf>
    <xf numFmtId="164" fontId="3" fillId="0" borderId="20" xfId="0" applyNumberFormat="1" applyFont="1" applyBorder="1" applyAlignment="1">
      <alignment horizontal="center" vertical="center"/>
    </xf>
    <xf numFmtId="164" fontId="3" fillId="0" borderId="95" xfId="0" applyNumberFormat="1" applyFont="1" applyBorder="1" applyAlignment="1">
      <alignment horizontal="center" vertical="center"/>
    </xf>
    <xf numFmtId="164" fontId="3" fillId="14" borderId="20" xfId="0" applyNumberFormat="1" applyFont="1" applyFill="1" applyBorder="1" applyAlignment="1">
      <alignment horizontal="center" vertical="center"/>
    </xf>
    <xf numFmtId="164" fontId="3" fillId="14" borderId="95" xfId="0" applyNumberFormat="1" applyFont="1" applyFill="1" applyBorder="1" applyAlignment="1">
      <alignment horizontal="center" vertical="center"/>
    </xf>
    <xf numFmtId="0" fontId="33" fillId="24" borderId="93" xfId="0" applyFont="1" applyFill="1" applyBorder="1" applyAlignment="1">
      <alignment horizontal="center" vertical="center"/>
    </xf>
    <xf numFmtId="0" fontId="33" fillId="24" borderId="94" xfId="0" applyFont="1" applyFill="1" applyBorder="1" applyAlignment="1">
      <alignment horizontal="center" vertical="center"/>
    </xf>
    <xf numFmtId="164" fontId="3" fillId="0" borderId="96" xfId="0" applyNumberFormat="1" applyFont="1" applyBorder="1" applyAlignment="1">
      <alignment horizontal="center" vertical="center"/>
    </xf>
    <xf numFmtId="164" fontId="3" fillId="0" borderId="97" xfId="0" applyNumberFormat="1" applyFont="1" applyBorder="1" applyAlignment="1">
      <alignment horizontal="center" vertical="center"/>
    </xf>
    <xf numFmtId="164" fontId="3" fillId="15" borderId="5" xfId="0" applyNumberFormat="1" applyFont="1" applyFill="1" applyBorder="1" applyAlignment="1">
      <alignment horizontal="center" vertical="center"/>
    </xf>
    <xf numFmtId="164" fontId="3" fillId="15" borderId="98" xfId="0" applyNumberFormat="1" applyFont="1" applyFill="1" applyBorder="1" applyAlignment="1">
      <alignment horizontal="center" vertical="center"/>
    </xf>
    <xf numFmtId="164" fontId="3" fillId="0" borderId="5" xfId="0" applyNumberFormat="1" applyFont="1" applyBorder="1" applyAlignment="1">
      <alignment horizontal="center" vertical="center"/>
    </xf>
    <xf numFmtId="164" fontId="3" fillId="0" borderId="98" xfId="0" applyNumberFormat="1" applyFont="1" applyBorder="1" applyAlignment="1">
      <alignment horizontal="center" vertical="center"/>
    </xf>
    <xf numFmtId="164" fontId="3" fillId="14" borderId="5" xfId="0" applyNumberFormat="1" applyFont="1" applyFill="1" applyBorder="1" applyAlignment="1">
      <alignment horizontal="center" vertical="center"/>
    </xf>
    <xf numFmtId="164" fontId="3" fillId="14" borderId="98" xfId="0" applyNumberFormat="1" applyFont="1" applyFill="1" applyBorder="1" applyAlignment="1">
      <alignment horizontal="center" vertical="center"/>
    </xf>
    <xf numFmtId="0" fontId="33" fillId="24" borderId="99" xfId="0" applyFont="1" applyFill="1" applyBorder="1" applyAlignment="1">
      <alignment horizontal="center" vertical="center"/>
    </xf>
    <xf numFmtId="0" fontId="94" fillId="0" borderId="30" xfId="0" applyFont="1" applyFill="1" applyBorder="1" applyAlignment="1">
      <alignment horizontal="center" vertical="center"/>
    </xf>
    <xf numFmtId="0" fontId="94" fillId="0" borderId="0" xfId="0" applyFont="1" applyFill="1" applyBorder="1" applyAlignment="1">
      <alignment horizontal="center" vertical="center"/>
    </xf>
    <xf numFmtId="0" fontId="94" fillId="0" borderId="90" xfId="0" applyFont="1" applyFill="1" applyBorder="1" applyAlignment="1">
      <alignment horizontal="center" vertical="center"/>
    </xf>
    <xf numFmtId="0" fontId="94" fillId="0" borderId="8" xfId="0" applyFont="1" applyFill="1" applyBorder="1" applyAlignment="1">
      <alignment horizontal="center" vertical="center"/>
    </xf>
    <xf numFmtId="0" fontId="32" fillId="25" borderId="100" xfId="0" applyFont="1" applyFill="1" applyBorder="1" applyAlignment="1">
      <alignment horizontal="center" textRotation="255"/>
    </xf>
    <xf numFmtId="0" fontId="32" fillId="25" borderId="101" xfId="0" applyFont="1" applyFill="1" applyBorder="1" applyAlignment="1">
      <alignment horizontal="center" textRotation="255"/>
    </xf>
    <xf numFmtId="0" fontId="32" fillId="25" borderId="102" xfId="0" applyFont="1" applyFill="1" applyBorder="1" applyAlignment="1">
      <alignment horizontal="center" textRotation="255"/>
    </xf>
    <xf numFmtId="0" fontId="19" fillId="0" borderId="52" xfId="0" applyFont="1" applyBorder="1" applyAlignment="1">
      <alignment horizontal="center" vertical="center"/>
    </xf>
    <xf numFmtId="0" fontId="19" fillId="0" borderId="31" xfId="0" applyFont="1" applyBorder="1" applyAlignment="1">
      <alignment horizontal="center" vertical="center"/>
    </xf>
    <xf numFmtId="0" fontId="19" fillId="0" borderId="32" xfId="0" applyFont="1" applyBorder="1" applyAlignment="1">
      <alignment horizontal="center" vertical="center"/>
    </xf>
    <xf numFmtId="0" fontId="48" fillId="0" borderId="103" xfId="0" applyFont="1" applyBorder="1" applyAlignment="1">
      <alignment horizontal="center" vertical="center"/>
    </xf>
    <xf numFmtId="0" fontId="48" fillId="0" borderId="104" xfId="0" applyFont="1" applyBorder="1" applyAlignment="1">
      <alignment horizontal="center" vertical="center"/>
    </xf>
    <xf numFmtId="0" fontId="48" fillId="0" borderId="105" xfId="0" applyFont="1" applyBorder="1" applyAlignment="1">
      <alignment horizontal="center" vertical="center"/>
    </xf>
    <xf numFmtId="0" fontId="42" fillId="17" borderId="0" xfId="0" applyFont="1" applyFill="1" applyAlignment="1">
      <alignment horizontal="left" vertical="center"/>
    </xf>
    <xf numFmtId="0" fontId="48" fillId="14" borderId="0" xfId="0" applyFont="1" applyFill="1" applyAlignment="1">
      <alignment horizontal="center"/>
    </xf>
    <xf numFmtId="0" fontId="2" fillId="8" borderId="100" xfId="0" applyFont="1" applyFill="1" applyBorder="1" applyAlignment="1">
      <alignment horizontal="center" vertical="center" textRotation="255" wrapText="1"/>
    </xf>
    <xf numFmtId="0" fontId="2" fillId="8" borderId="101" xfId="0" applyFont="1" applyFill="1" applyBorder="1" applyAlignment="1">
      <alignment horizontal="center" vertical="center" textRotation="255" wrapText="1"/>
    </xf>
    <xf numFmtId="0" fontId="2" fillId="8" borderId="102" xfId="0" applyFont="1" applyFill="1" applyBorder="1" applyAlignment="1">
      <alignment horizontal="center" vertical="center" textRotation="255" wrapText="1"/>
    </xf>
    <xf numFmtId="0" fontId="0" fillId="0" borderId="50" xfId="0" applyBorder="1" applyAlignment="1">
      <alignment horizontal="right" vertical="center"/>
    </xf>
    <xf numFmtId="0" fontId="0" fillId="0" borderId="0" xfId="0" applyBorder="1" applyAlignment="1">
      <alignment horizontal="right" vertical="center"/>
    </xf>
    <xf numFmtId="0" fontId="0" fillId="0" borderId="106" xfId="0" applyBorder="1" applyAlignment="1">
      <alignment horizontal="right" vertical="center"/>
    </xf>
    <xf numFmtId="0" fontId="0" fillId="0" borderId="8" xfId="0" applyBorder="1" applyAlignment="1">
      <alignment horizontal="right" vertical="center"/>
    </xf>
    <xf numFmtId="0" fontId="2" fillId="0" borderId="52"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103" fillId="0" borderId="50" xfId="0" applyFont="1" applyBorder="1" applyAlignment="1">
      <alignment horizontal="right" vertical="center"/>
    </xf>
    <xf numFmtId="0" fontId="103" fillId="0" borderId="0" xfId="0" applyFont="1" applyBorder="1" applyAlignment="1">
      <alignment horizontal="right" vertical="center"/>
    </xf>
    <xf numFmtId="0" fontId="103" fillId="0" borderId="106" xfId="0" applyFont="1" applyBorder="1" applyAlignment="1">
      <alignment horizontal="right" vertical="center"/>
    </xf>
    <xf numFmtId="0" fontId="103" fillId="0" borderId="8" xfId="0" applyFont="1" applyBorder="1" applyAlignment="1">
      <alignment horizontal="right" vertical="center"/>
    </xf>
    <xf numFmtId="0" fontId="102" fillId="0" borderId="52" xfId="0" applyFont="1" applyBorder="1" applyAlignment="1">
      <alignment horizontal="center" vertical="center"/>
    </xf>
    <xf numFmtId="0" fontId="102" fillId="0" borderId="31" xfId="0" applyFont="1" applyBorder="1" applyAlignment="1">
      <alignment horizontal="center" vertical="center"/>
    </xf>
    <xf numFmtId="0" fontId="102" fillId="0" borderId="32" xfId="0" applyFont="1" applyBorder="1" applyAlignment="1">
      <alignment horizontal="center" vertical="center"/>
    </xf>
    <xf numFmtId="164" fontId="103" fillId="0" borderId="50" xfId="0" applyNumberFormat="1" applyFont="1" applyBorder="1" applyAlignment="1">
      <alignment horizontal="right" vertical="center"/>
    </xf>
    <xf numFmtId="164" fontId="103" fillId="0" borderId="0" xfId="0" applyNumberFormat="1" applyFont="1" applyBorder="1" applyAlignment="1">
      <alignment horizontal="right" vertical="center"/>
    </xf>
    <xf numFmtId="164" fontId="102" fillId="0" borderId="31" xfId="0" applyNumberFormat="1" applyFont="1" applyBorder="1" applyAlignment="1">
      <alignment horizontal="center" vertical="center"/>
    </xf>
    <xf numFmtId="164" fontId="102" fillId="0" borderId="32" xfId="0" applyNumberFormat="1" applyFont="1" applyBorder="1" applyAlignment="1">
      <alignment horizontal="center" vertical="center"/>
    </xf>
    <xf numFmtId="0" fontId="8" fillId="0" borderId="0" xfId="0" applyFont="1" applyAlignment="1">
      <alignment horizontal="center"/>
    </xf>
    <xf numFmtId="0" fontId="0" fillId="0" borderId="0" xfId="0" applyAlignment="1">
      <alignment horizontal="left" vertical="center"/>
    </xf>
    <xf numFmtId="0" fontId="0" fillId="0" borderId="0" xfId="0" applyAlignment="1">
      <alignment horizontal="left" vertical="center" wrapText="1"/>
    </xf>
    <xf numFmtId="0" fontId="2" fillId="0" borderId="0" xfId="0" applyFont="1" applyFill="1" applyBorder="1" applyAlignment="1">
      <alignment horizontal="right" vertical="center"/>
    </xf>
    <xf numFmtId="164" fontId="46" fillId="17" borderId="0" xfId="0" applyNumberFormat="1" applyFont="1" applyFill="1" applyAlignment="1">
      <alignment horizontal="center" vertical="center"/>
    </xf>
    <xf numFmtId="0" fontId="8" fillId="0" borderId="103" xfId="0" applyFont="1" applyBorder="1" applyAlignment="1">
      <alignment horizontal="center" vertical="center"/>
    </xf>
    <xf numFmtId="0" fontId="6" fillId="0" borderId="104" xfId="0" applyFont="1" applyBorder="1" applyAlignment="1">
      <alignment horizontal="center" vertical="center"/>
    </xf>
    <xf numFmtId="0" fontId="6" fillId="0" borderId="31" xfId="0" applyFont="1" applyBorder="1" applyAlignment="1">
      <alignment horizontal="center" vertical="center"/>
    </xf>
    <xf numFmtId="0" fontId="6" fillId="0" borderId="105" xfId="0" applyFont="1" applyBorder="1" applyAlignment="1">
      <alignment horizontal="center" vertical="center"/>
    </xf>
    <xf numFmtId="164" fontId="66" fillId="15" borderId="0" xfId="0" applyNumberFormat="1" applyFont="1" applyFill="1" applyAlignment="1">
      <alignment horizontal="center" vertical="center"/>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70" fillId="12" borderId="0" xfId="0" applyFont="1" applyFill="1" applyBorder="1" applyAlignment="1">
      <alignment horizontal="right" vertical="center"/>
    </xf>
    <xf numFmtId="164" fontId="103" fillId="0" borderId="106" xfId="0" applyNumberFormat="1" applyFont="1" applyBorder="1" applyAlignment="1">
      <alignment horizontal="right" vertical="center"/>
    </xf>
    <xf numFmtId="164" fontId="103" fillId="0" borderId="8" xfId="0" applyNumberFormat="1" applyFont="1" applyBorder="1" applyAlignment="1">
      <alignment horizontal="right" vertical="center"/>
    </xf>
    <xf numFmtId="164" fontId="47" fillId="0" borderId="31" xfId="0" applyNumberFormat="1" applyFont="1" applyBorder="1" applyAlignment="1">
      <alignment horizontal="center" vertical="center"/>
    </xf>
    <xf numFmtId="164" fontId="51" fillId="0" borderId="0" xfId="0" applyNumberFormat="1" applyFont="1" applyBorder="1" applyAlignment="1">
      <alignment horizontal="right" vertical="center"/>
    </xf>
    <xf numFmtId="0" fontId="51" fillId="0" borderId="0" xfId="0" applyNumberFormat="1" applyFont="1" applyBorder="1" applyAlignment="1">
      <alignment horizontal="right" vertical="center"/>
    </xf>
    <xf numFmtId="164" fontId="47" fillId="0" borderId="0" xfId="0" applyNumberFormat="1" applyFont="1" applyBorder="1" applyAlignment="1">
      <alignment horizontal="center" vertical="center"/>
    </xf>
    <xf numFmtId="0" fontId="26" fillId="0" borderId="0" xfId="0" applyFont="1" applyAlignment="1">
      <alignment horizontal="center" vertical="center"/>
    </xf>
    <xf numFmtId="14" fontId="26" fillId="0" borderId="0" xfId="0" applyNumberFormat="1" applyFont="1" applyAlignment="1">
      <alignment horizontal="center" vertical="center"/>
    </xf>
    <xf numFmtId="0" fontId="8" fillId="0" borderId="0" xfId="0" applyFont="1" applyAlignment="1">
      <alignment horizontal="center" vertical="center"/>
    </xf>
    <xf numFmtId="0" fontId="2" fillId="12" borderId="0" xfId="0" applyFont="1" applyFill="1" applyAlignment="1">
      <alignment horizontal="center" vertical="center"/>
    </xf>
    <xf numFmtId="164" fontId="2" fillId="12" borderId="0" xfId="0" applyNumberFormat="1" applyFont="1" applyFill="1" applyAlignment="1">
      <alignment horizontal="center" vertical="center"/>
    </xf>
    <xf numFmtId="0" fontId="19" fillId="0" borderId="0" xfId="0" applyFont="1" applyAlignment="1">
      <alignment horizontal="center" vertical="center"/>
    </xf>
    <xf numFmtId="0" fontId="55" fillId="0" borderId="0" xfId="0" applyFont="1" applyFill="1" applyAlignment="1">
      <alignment horizontal="left" vertical="center" wrapText="1"/>
    </xf>
    <xf numFmtId="0" fontId="19" fillId="0" borderId="0" xfId="0" applyFont="1" applyFill="1" applyAlignment="1">
      <alignment horizontal="center"/>
    </xf>
    <xf numFmtId="14" fontId="36" fillId="0" borderId="107" xfId="0" applyNumberFormat="1" applyFont="1" applyBorder="1" applyAlignment="1">
      <alignment horizontal="right" vertical="center"/>
    </xf>
    <xf numFmtId="14" fontId="36" fillId="0" borderId="75" xfId="0" applyNumberFormat="1" applyFont="1" applyBorder="1" applyAlignment="1">
      <alignment horizontal="right" vertical="center"/>
    </xf>
    <xf numFmtId="14" fontId="36" fillId="0" borderId="76" xfId="0" applyNumberFormat="1" applyFont="1" applyBorder="1" applyAlignment="1">
      <alignment horizontal="right" vertical="center"/>
    </xf>
    <xf numFmtId="0" fontId="36" fillId="0" borderId="0" xfId="0" applyFont="1" applyAlignment="1">
      <alignment horizontal="right"/>
    </xf>
    <xf numFmtId="164" fontId="36" fillId="0" borderId="0" xfId="0" applyNumberFormat="1" applyFont="1" applyAlignment="1">
      <alignment horizontal="left"/>
    </xf>
    <xf numFmtId="164" fontId="25" fillId="0" borderId="0" xfId="0" applyNumberFormat="1" applyFont="1" applyAlignment="1">
      <alignment horizontal="center" vertical="center"/>
    </xf>
    <xf numFmtId="164" fontId="84" fillId="19" borderId="20" xfId="0" applyNumberFormat="1" applyFont="1" applyFill="1" applyBorder="1" applyAlignment="1">
      <alignment horizontal="center" vertical="center"/>
    </xf>
    <xf numFmtId="164" fontId="84" fillId="19" borderId="25" xfId="0" applyNumberFormat="1" applyFont="1" applyFill="1" applyBorder="1" applyAlignment="1">
      <alignment horizontal="center" vertical="center"/>
    </xf>
    <xf numFmtId="164" fontId="85" fillId="15" borderId="20" xfId="0" applyNumberFormat="1" applyFont="1" applyFill="1" applyBorder="1" applyAlignment="1">
      <alignment horizontal="center" vertical="center"/>
    </xf>
    <xf numFmtId="164" fontId="85" fillId="15" borderId="25" xfId="0" applyNumberFormat="1" applyFont="1" applyFill="1" applyBorder="1" applyAlignment="1">
      <alignment horizontal="center" vertical="center"/>
    </xf>
    <xf numFmtId="0" fontId="74" fillId="11" borderId="0" xfId="0" applyFont="1" applyFill="1" applyAlignment="1">
      <alignment horizontal="center"/>
    </xf>
  </cellXfs>
  <cellStyles count="2">
    <cellStyle name="Lien hypertexte" xfId="1" builtinId="8"/>
    <cellStyle name="Normal" xfId="0" builtinId="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s>
</file>

<file path=xl/ctrlProps/ctrlProp1.xml><?xml version="1.0" encoding="utf-8"?>
<formControlPr xmlns="http://schemas.microsoft.com/office/spreadsheetml/2009/9/main" objectType="Scroll" dx="15" fmlaLink="$A$2" max="200" min="1" page="10" val="106"/>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2" Type="http://schemas.openxmlformats.org/officeDocument/2006/relationships/image" Target="../media/image8.gif"/><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0</xdr:col>
      <xdr:colOff>184785</xdr:colOff>
      <xdr:row>0</xdr:row>
      <xdr:rowOff>41910</xdr:rowOff>
    </xdr:from>
    <xdr:to>
      <xdr:col>0</xdr:col>
      <xdr:colOff>661101</xdr:colOff>
      <xdr:row>1</xdr:row>
      <xdr:rowOff>91440</xdr:rowOff>
    </xdr:to>
    <xdr:pic>
      <xdr:nvPicPr>
        <xdr:cNvPr id="3" name="Image 2"/>
        <xdr:cNvPicPr>
          <a:picLocks noChangeAspect="1"/>
        </xdr:cNvPicPr>
      </xdr:nvPicPr>
      <xdr:blipFill>
        <a:blip xmlns:r="http://schemas.openxmlformats.org/officeDocument/2006/relationships" r:embed="rId1"/>
        <a:stretch>
          <a:fillRect/>
        </a:stretch>
      </xdr:blipFill>
      <xdr:spPr>
        <a:xfrm>
          <a:off x="180975" y="38100"/>
          <a:ext cx="476250" cy="447675"/>
        </a:xfrm>
        <a:prstGeom prst="rect">
          <a:avLst/>
        </a:prstGeom>
      </xdr:spPr>
    </xdr:pic>
    <xdr:clientData/>
  </xdr:twoCellAnchor>
  <xdr:twoCellAnchor editAs="oneCell">
    <xdr:from>
      <xdr:col>7</xdr:col>
      <xdr:colOff>116205</xdr:colOff>
      <xdr:row>0</xdr:row>
      <xdr:rowOff>11430</xdr:rowOff>
    </xdr:from>
    <xdr:to>
      <xdr:col>7</xdr:col>
      <xdr:colOff>592521</xdr:colOff>
      <xdr:row>1</xdr:row>
      <xdr:rowOff>60960</xdr:rowOff>
    </xdr:to>
    <xdr:pic>
      <xdr:nvPicPr>
        <xdr:cNvPr id="4" name="Image 3"/>
        <xdr:cNvPicPr>
          <a:picLocks noChangeAspect="1"/>
        </xdr:cNvPicPr>
      </xdr:nvPicPr>
      <xdr:blipFill>
        <a:blip xmlns:r="http://schemas.openxmlformats.org/officeDocument/2006/relationships" r:embed="rId1"/>
        <a:stretch>
          <a:fillRect/>
        </a:stretch>
      </xdr:blipFill>
      <xdr:spPr>
        <a:xfrm>
          <a:off x="6305550" y="9525"/>
          <a:ext cx="476250" cy="447675"/>
        </a:xfrm>
        <a:prstGeom prst="rect">
          <a:avLst/>
        </a:prstGeom>
      </xdr:spPr>
    </xdr:pic>
    <xdr:clientData/>
  </xdr:twoCellAnchor>
  <xdr:twoCellAnchor editAs="oneCell">
    <xdr:from>
      <xdr:col>0</xdr:col>
      <xdr:colOff>381001</xdr:colOff>
      <xdr:row>34</xdr:row>
      <xdr:rowOff>68580</xdr:rowOff>
    </xdr:from>
    <xdr:to>
      <xdr:col>2</xdr:col>
      <xdr:colOff>0</xdr:colOff>
      <xdr:row>37</xdr:row>
      <xdr:rowOff>177564</xdr:rowOff>
    </xdr:to>
    <xdr:pic>
      <xdr:nvPicPr>
        <xdr:cNvPr id="6" name="Image 5"/>
        <xdr:cNvPicPr>
          <a:picLocks noChangeAspect="1"/>
        </xdr:cNvPicPr>
      </xdr:nvPicPr>
      <xdr:blipFill>
        <a:blip xmlns:r="http://schemas.openxmlformats.org/officeDocument/2006/relationships" r:embed="rId2"/>
        <a:stretch>
          <a:fillRect/>
        </a:stretch>
      </xdr:blipFill>
      <xdr:spPr>
        <a:xfrm>
          <a:off x="381000" y="6858000"/>
          <a:ext cx="1219200" cy="676275"/>
        </a:xfrm>
        <a:prstGeom prst="rect">
          <a:avLst/>
        </a:prstGeom>
      </xdr:spPr>
    </xdr:pic>
    <xdr:clientData/>
  </xdr:twoCellAnchor>
  <xdr:oneCellAnchor>
    <xdr:from>
      <xdr:col>0</xdr:col>
      <xdr:colOff>161925</xdr:colOff>
      <xdr:row>42</xdr:row>
      <xdr:rowOff>95250</xdr:rowOff>
    </xdr:from>
    <xdr:ext cx="476250" cy="390525"/>
    <xdr:pic>
      <xdr:nvPicPr>
        <xdr:cNvPr id="9" name="Image 8"/>
        <xdr:cNvPicPr>
          <a:picLocks noChangeAspect="1"/>
        </xdr:cNvPicPr>
      </xdr:nvPicPr>
      <xdr:blipFill>
        <a:blip xmlns:r="http://schemas.openxmlformats.org/officeDocument/2006/relationships" r:embed="rId1"/>
        <a:stretch>
          <a:fillRect/>
        </a:stretch>
      </xdr:blipFill>
      <xdr:spPr>
        <a:xfrm>
          <a:off x="161925" y="9744075"/>
          <a:ext cx="476250" cy="390525"/>
        </a:xfrm>
        <a:prstGeom prst="rect">
          <a:avLst/>
        </a:prstGeom>
      </xdr:spPr>
    </xdr:pic>
    <xdr:clientData/>
  </xdr:oneCellAnchor>
  <xdr:oneCellAnchor>
    <xdr:from>
      <xdr:col>7</xdr:col>
      <xdr:colOff>123825</xdr:colOff>
      <xdr:row>42</xdr:row>
      <xdr:rowOff>57150</xdr:rowOff>
    </xdr:from>
    <xdr:ext cx="476250" cy="390525"/>
    <xdr:pic>
      <xdr:nvPicPr>
        <xdr:cNvPr id="10" name="Image 9"/>
        <xdr:cNvPicPr>
          <a:picLocks noChangeAspect="1"/>
        </xdr:cNvPicPr>
      </xdr:nvPicPr>
      <xdr:blipFill>
        <a:blip xmlns:r="http://schemas.openxmlformats.org/officeDocument/2006/relationships" r:embed="rId1"/>
        <a:stretch>
          <a:fillRect/>
        </a:stretch>
      </xdr:blipFill>
      <xdr:spPr>
        <a:xfrm>
          <a:off x="6315075" y="9705975"/>
          <a:ext cx="476250" cy="390525"/>
        </a:xfrm>
        <a:prstGeom prst="rect">
          <a:avLst/>
        </a:prstGeom>
      </xdr:spPr>
    </xdr:pic>
    <xdr:clientData/>
  </xdr:oneCellAnchor>
  <xdr:twoCellAnchor editAs="oneCell">
    <xdr:from>
      <xdr:col>1</xdr:col>
      <xdr:colOff>371474</xdr:colOff>
      <xdr:row>93</xdr:row>
      <xdr:rowOff>352425</xdr:rowOff>
    </xdr:from>
    <xdr:to>
      <xdr:col>6</xdr:col>
      <xdr:colOff>95249</xdr:colOff>
      <xdr:row>144</xdr:row>
      <xdr:rowOff>159923</xdr:rowOff>
    </xdr:to>
    <xdr:pic>
      <xdr:nvPicPr>
        <xdr:cNvPr id="2" name="Image 1"/>
        <xdr:cNvPicPr>
          <a:picLocks noChangeAspect="1"/>
        </xdr:cNvPicPr>
      </xdr:nvPicPr>
      <xdr:blipFill>
        <a:blip xmlns:r="http://schemas.openxmlformats.org/officeDocument/2006/relationships" r:embed="rId3"/>
        <a:stretch>
          <a:fillRect/>
        </a:stretch>
      </xdr:blipFill>
      <xdr:spPr>
        <a:xfrm rot="5400000">
          <a:off x="1114425" y="20193000"/>
          <a:ext cx="4791075" cy="8801100"/>
        </a:xfrm>
        <a:prstGeom prst="rect">
          <a:avLst/>
        </a:prstGeom>
        <a:scene3d>
          <a:camera prst="orthographicFront">
            <a:rot lat="0" lon="0" rev="0"/>
          </a:camera>
          <a:lightRig rig="threePt" dir="t"/>
        </a:scene3d>
      </xdr:spPr>
    </xdr:pic>
    <xdr:clientData/>
  </xdr:twoCellAnchor>
  <xdr:oneCellAnchor>
    <xdr:from>
      <xdr:col>0</xdr:col>
      <xdr:colOff>161925</xdr:colOff>
      <xdr:row>92</xdr:row>
      <xdr:rowOff>95250</xdr:rowOff>
    </xdr:from>
    <xdr:ext cx="476250" cy="390525"/>
    <xdr:pic>
      <xdr:nvPicPr>
        <xdr:cNvPr id="13" name="Image 12"/>
        <xdr:cNvPicPr>
          <a:picLocks noChangeAspect="1"/>
        </xdr:cNvPicPr>
      </xdr:nvPicPr>
      <xdr:blipFill>
        <a:blip xmlns:r="http://schemas.openxmlformats.org/officeDocument/2006/relationships" r:embed="rId1"/>
        <a:stretch>
          <a:fillRect/>
        </a:stretch>
      </xdr:blipFill>
      <xdr:spPr>
        <a:xfrm>
          <a:off x="161925" y="19364325"/>
          <a:ext cx="476250" cy="390525"/>
        </a:xfrm>
        <a:prstGeom prst="rect">
          <a:avLst/>
        </a:prstGeom>
      </xdr:spPr>
    </xdr:pic>
    <xdr:clientData/>
  </xdr:oneCellAnchor>
  <xdr:oneCellAnchor>
    <xdr:from>
      <xdr:col>7</xdr:col>
      <xdr:colOff>123825</xdr:colOff>
      <xdr:row>92</xdr:row>
      <xdr:rowOff>57150</xdr:rowOff>
    </xdr:from>
    <xdr:ext cx="476250" cy="390525"/>
    <xdr:pic>
      <xdr:nvPicPr>
        <xdr:cNvPr id="15" name="Image 14"/>
        <xdr:cNvPicPr>
          <a:picLocks noChangeAspect="1"/>
        </xdr:cNvPicPr>
      </xdr:nvPicPr>
      <xdr:blipFill>
        <a:blip xmlns:r="http://schemas.openxmlformats.org/officeDocument/2006/relationships" r:embed="rId1"/>
        <a:stretch>
          <a:fillRect/>
        </a:stretch>
      </xdr:blipFill>
      <xdr:spPr>
        <a:xfrm>
          <a:off x="6315075" y="19326225"/>
          <a:ext cx="476250" cy="390525"/>
        </a:xfrm>
        <a:prstGeom prst="rect">
          <a:avLst/>
        </a:prstGeom>
      </xdr:spPr>
    </xdr:pic>
    <xdr:clientData/>
  </xdr:oneCellAnchor>
  <xdr:twoCellAnchor editAs="oneCell">
    <xdr:from>
      <xdr:col>0</xdr:col>
      <xdr:colOff>135255</xdr:colOff>
      <xdr:row>147</xdr:row>
      <xdr:rowOff>169544</xdr:rowOff>
    </xdr:from>
    <xdr:to>
      <xdr:col>7</xdr:col>
      <xdr:colOff>525780</xdr:colOff>
      <xdr:row>201</xdr:row>
      <xdr:rowOff>140969</xdr:rowOff>
    </xdr:to>
    <xdr:pic>
      <xdr:nvPicPr>
        <xdr:cNvPr id="18" name="Image 17"/>
        <xdr:cNvPicPr>
          <a:picLocks noChangeAspect="1"/>
        </xdr:cNvPicPr>
      </xdr:nvPicPr>
      <xdr:blipFill>
        <a:blip xmlns:r="http://schemas.openxmlformats.org/officeDocument/2006/relationships" r:embed="rId4"/>
        <a:stretch>
          <a:fillRect/>
        </a:stretch>
      </xdr:blipFill>
      <xdr:spPr>
        <a:xfrm>
          <a:off x="133350" y="29517975"/>
          <a:ext cx="6581775" cy="9229725"/>
        </a:xfrm>
        <a:prstGeom prst="rect">
          <a:avLst/>
        </a:prstGeom>
      </xdr:spPr>
    </xdr:pic>
    <xdr:clientData/>
  </xdr:twoCellAnchor>
  <xdr:twoCellAnchor editAs="oneCell">
    <xdr:from>
      <xdr:col>0</xdr:col>
      <xdr:colOff>0</xdr:colOff>
      <xdr:row>46</xdr:row>
      <xdr:rowOff>1842</xdr:rowOff>
    </xdr:from>
    <xdr:to>
      <xdr:col>7</xdr:col>
      <xdr:colOff>632460</xdr:colOff>
      <xdr:row>75</xdr:row>
      <xdr:rowOff>51497</xdr:rowOff>
    </xdr:to>
    <xdr:pic>
      <xdr:nvPicPr>
        <xdr:cNvPr id="7" name="Image 6"/>
        <xdr:cNvPicPr>
          <a:picLocks noChangeAspect="1"/>
        </xdr:cNvPicPr>
      </xdr:nvPicPr>
      <xdr:blipFill>
        <a:blip xmlns:r="http://schemas.openxmlformats.org/officeDocument/2006/relationships" r:embed="rId5">
          <a:extLst>
            <a:ext uri="{28A0092B-C50C-407E-A947-70E740481C1C}">
              <a14:useLocalDpi xmlns:a14="http://schemas.microsoft.com/office/drawing/2010/main"/>
            </a:ext>
          </a:extLst>
        </a:blip>
        <a:stretch>
          <a:fillRect/>
        </a:stretch>
      </xdr:blipFill>
      <xdr:spPr>
        <a:xfrm>
          <a:off x="0" y="11039475"/>
          <a:ext cx="6819900" cy="5019675"/>
        </a:xfrm>
        <a:prstGeom prst="rect">
          <a:avLst/>
        </a:prstGeom>
      </xdr:spPr>
    </xdr:pic>
    <xdr:clientData/>
  </xdr:twoCellAnchor>
  <xdr:twoCellAnchor editAs="oneCell">
    <xdr:from>
      <xdr:col>2</xdr:col>
      <xdr:colOff>304801</xdr:colOff>
      <xdr:row>77</xdr:row>
      <xdr:rowOff>419100</xdr:rowOff>
    </xdr:from>
    <xdr:to>
      <xdr:col>4</xdr:col>
      <xdr:colOff>586741</xdr:colOff>
      <xdr:row>91</xdr:row>
      <xdr:rowOff>155327</xdr:rowOff>
    </xdr:to>
    <xdr:pic>
      <xdr:nvPicPr>
        <xdr:cNvPr id="8" name="Image 7"/>
        <xdr:cNvPicPr>
          <a:picLocks noChangeAspect="1"/>
        </xdr:cNvPicPr>
      </xdr:nvPicPr>
      <xdr:blipFill>
        <a:blip xmlns:r="http://schemas.openxmlformats.org/officeDocument/2006/relationships" r:embed="rId6"/>
        <a:stretch>
          <a:fillRect/>
        </a:stretch>
      </xdr:blipFill>
      <xdr:spPr>
        <a:xfrm>
          <a:off x="1905000" y="16830675"/>
          <a:ext cx="2781300" cy="2419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161926</xdr:colOff>
      <xdr:row>0</xdr:row>
      <xdr:rowOff>85725</xdr:rowOff>
    </xdr:from>
    <xdr:to>
      <xdr:col>1</xdr:col>
      <xdr:colOff>1006164</xdr:colOff>
      <xdr:row>0</xdr:row>
      <xdr:rowOff>1181100</xdr:rowOff>
    </xdr:to>
    <xdr:pic>
      <xdr:nvPicPr>
        <xdr:cNvPr id="3"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161925" y="85725"/>
          <a:ext cx="1685925" cy="1095375"/>
        </a:xfrm>
        <a:prstGeom prst="rect">
          <a:avLst/>
        </a:prstGeom>
      </xdr:spPr>
    </xdr:pic>
    <xdr:clientData/>
  </xdr:twoCellAnchor>
  <xdr:twoCellAnchor editAs="oneCell">
    <xdr:from>
      <xdr:col>1</xdr:col>
      <xdr:colOff>47626</xdr:colOff>
      <xdr:row>26</xdr:row>
      <xdr:rowOff>9526</xdr:rowOff>
    </xdr:from>
    <xdr:to>
      <xdr:col>2</xdr:col>
      <xdr:colOff>466726</xdr:colOff>
      <xdr:row>30</xdr:row>
      <xdr:rowOff>66175</xdr:rowOff>
    </xdr:to>
    <xdr:pic>
      <xdr:nvPicPr>
        <xdr:cNvPr id="4" name="Image 3"/>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Lst>
        </a:blip>
        <a:stretch>
          <a:fillRect/>
        </a:stretch>
      </xdr:blipFill>
      <xdr:spPr>
        <a:xfrm>
          <a:off x="885825" y="6600825"/>
          <a:ext cx="1562100" cy="8191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53340</xdr:colOff>
          <xdr:row>0</xdr:row>
          <xdr:rowOff>175260</xdr:rowOff>
        </xdr:from>
        <xdr:to>
          <xdr:col>0</xdr:col>
          <xdr:colOff>205740</xdr:colOff>
          <xdr:row>13</xdr:row>
          <xdr:rowOff>83820</xdr:rowOff>
        </xdr:to>
        <xdr:sp macro="" textlink="">
          <xdr:nvSpPr>
            <xdr:cNvPr id="3073" name="Scroll Bar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w="9525" cmpd="sng">
              <a:prstDash val="solid"/>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AIE-ASUSTOR\dd07-social\ASSOCIATION%20CASPS\5000_01_ADMI+LISTE!$A$144NISTRATI+LISTE!$CW$144F\CASPS_CONTRA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AIE-ASUSTOR\DDO2-Administration\AD_LOCATION%20CHAMBRES%20LA%20TESTE\00_GESTION\2020_CONTRAT_ver6.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AIE-ASUSTOR\DDO2-Administration\AD_LOCATION%20CHAMBRES%20LA%20TESTE\00_GESTION\2021_CONTRAT_ver6.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TION"/>
      <sheetName val="facture"/>
      <sheetName val="VARIABLE"/>
      <sheetName val="LISTE"/>
      <sheetName val="RENTABILITE"/>
      <sheetName val="TAXE SEJOUR"/>
      <sheetName val="CLIENTS"/>
      <sheetName val="PAIEMENT SUMUP"/>
      <sheetName val="PLANNING"/>
    </sheetNames>
    <sheetDataSet>
      <sheetData sheetId="0"/>
      <sheetData sheetId="1"/>
      <sheetData sheetId="2"/>
      <sheetData sheetId="3">
        <row r="9">
          <cell r="A9">
            <v>1</v>
          </cell>
          <cell r="B9" t="str">
            <v>Fernandes</v>
          </cell>
          <cell r="C9" t="str">
            <v>Alexandra</v>
          </cell>
          <cell r="D9">
            <v>664482110</v>
          </cell>
          <cell r="E9" t="str">
            <v>Alexandra.fernandes95@yahoo.fr</v>
          </cell>
          <cell r="BE9" t="str">
            <v>X</v>
          </cell>
        </row>
        <row r="13">
          <cell r="A13">
            <v>5</v>
          </cell>
          <cell r="B13" t="str">
            <v>Stigmann</v>
          </cell>
          <cell r="C13" t="str">
            <v>Deborah</v>
          </cell>
          <cell r="D13">
            <v>664803689</v>
          </cell>
          <cell r="E13" t="str">
            <v>deborahstigmann@gmail.com</v>
          </cell>
          <cell r="BE13" t="str">
            <v>X</v>
          </cell>
        </row>
        <row r="15">
          <cell r="A15">
            <v>7</v>
          </cell>
          <cell r="B15" t="str">
            <v>Deeker</v>
          </cell>
          <cell r="C15" t="str">
            <v>Jean-louis</v>
          </cell>
          <cell r="D15">
            <v>625075625</v>
          </cell>
          <cell r="E15" t="str">
            <v>deekerjeanlouis@gmail.com</v>
          </cell>
          <cell r="BE15" t="str">
            <v>X</v>
          </cell>
        </row>
        <row r="18">
          <cell r="A18">
            <v>10</v>
          </cell>
          <cell r="B18" t="str">
            <v>Baudusseau</v>
          </cell>
          <cell r="C18" t="str">
            <v>Nancy</v>
          </cell>
          <cell r="D18" t="str">
            <v>06 04 04 67 99</v>
          </cell>
          <cell r="E18" t="str">
            <v>baudusseau@hotmail.fr</v>
          </cell>
          <cell r="BE18" t="str">
            <v>X</v>
          </cell>
        </row>
        <row r="19">
          <cell r="A19">
            <v>11</v>
          </cell>
          <cell r="B19" t="str">
            <v>Bée</v>
          </cell>
          <cell r="C19" t="str">
            <v>janick</v>
          </cell>
          <cell r="D19" t="str">
            <v>06 74 11 01 05</v>
          </cell>
          <cell r="E19" t="str">
            <v>janick.b2e@orange.fr</v>
          </cell>
          <cell r="BE19" t="str">
            <v>X</v>
          </cell>
        </row>
        <row r="21">
          <cell r="A21">
            <v>13</v>
          </cell>
          <cell r="B21" t="str">
            <v>Ernou</v>
          </cell>
          <cell r="C21" t="str">
            <v>Alain</v>
          </cell>
          <cell r="D21" t="str">
            <v>06 28 05 36 35</v>
          </cell>
          <cell r="E21" t="str">
            <v>alain.ernou@sfr.fr</v>
          </cell>
          <cell r="BE21" t="str">
            <v>X</v>
          </cell>
        </row>
        <row r="22">
          <cell r="A22">
            <v>14</v>
          </cell>
          <cell r="B22" t="str">
            <v>Marre</v>
          </cell>
          <cell r="C22" t="str">
            <v>Mathilde</v>
          </cell>
          <cell r="D22">
            <v>648715640</v>
          </cell>
          <cell r="E22" t="str">
            <v>matmess@hotmail.fr</v>
          </cell>
          <cell r="BE22" t="str">
            <v>X</v>
          </cell>
        </row>
        <row r="26">
          <cell r="A26">
            <v>18</v>
          </cell>
          <cell r="B26" t="str">
            <v>Chadoutaud</v>
          </cell>
          <cell r="C26" t="str">
            <v>Estelle</v>
          </cell>
          <cell r="D26">
            <v>668841109</v>
          </cell>
          <cell r="E26" t="str">
            <v>estelle.chadoutaud@free.fr</v>
          </cell>
          <cell r="BE26" t="str">
            <v>X</v>
          </cell>
        </row>
        <row r="30">
          <cell r="A30">
            <v>22</v>
          </cell>
          <cell r="B30" t="str">
            <v>Devant</v>
          </cell>
          <cell r="C30" t="str">
            <v>Delphine</v>
          </cell>
          <cell r="D30">
            <v>627956002</v>
          </cell>
          <cell r="E30" t="str">
            <v>delphi.ine-x3@hotmail.fr</v>
          </cell>
          <cell r="BE30" t="str">
            <v>X</v>
          </cell>
        </row>
        <row r="32">
          <cell r="A32">
            <v>24</v>
          </cell>
          <cell r="B32" t="str">
            <v>ANNULE</v>
          </cell>
          <cell r="BE32" t="str">
            <v>X</v>
          </cell>
        </row>
        <row r="33">
          <cell r="A33">
            <v>25</v>
          </cell>
          <cell r="B33" t="str">
            <v>marie93</v>
          </cell>
          <cell r="C33" t="str">
            <v>simone</v>
          </cell>
          <cell r="D33">
            <v>777337293</v>
          </cell>
          <cell r="E33" t="str">
            <v>non</v>
          </cell>
          <cell r="BE33" t="str">
            <v>X</v>
          </cell>
        </row>
        <row r="34">
          <cell r="A34">
            <v>26</v>
          </cell>
          <cell r="B34" t="str">
            <v>Marsein</v>
          </cell>
          <cell r="C34" t="str">
            <v>Stephanie</v>
          </cell>
          <cell r="D34">
            <v>684011713</v>
          </cell>
          <cell r="E34" t="str">
            <v>phanny.marsein@orange.fr</v>
          </cell>
          <cell r="BE34" t="str">
            <v>X</v>
          </cell>
        </row>
        <row r="36">
          <cell r="A36">
            <v>28</v>
          </cell>
          <cell r="B36" t="str">
            <v>Toniah</v>
          </cell>
          <cell r="C36" t="str">
            <v>Seth</v>
          </cell>
          <cell r="D36" t="str">
            <v>06 22 18 39 65</v>
          </cell>
          <cell r="E36" t="str">
            <v>toniah974@gmail.com</v>
          </cell>
          <cell r="BE36" t="str">
            <v>X</v>
          </cell>
        </row>
        <row r="39">
          <cell r="A39">
            <v>31</v>
          </cell>
          <cell r="B39" t="str">
            <v>Manuel</v>
          </cell>
          <cell r="C39" t="str">
            <v>elizabeth</v>
          </cell>
          <cell r="D39">
            <v>605512446</v>
          </cell>
          <cell r="E39" t="str">
            <v>elizabethmanuel1978@gmail.com</v>
          </cell>
          <cell r="BE39" t="str">
            <v>X</v>
          </cell>
        </row>
        <row r="40">
          <cell r="A40">
            <v>32</v>
          </cell>
          <cell r="B40" t="str">
            <v>Fabre</v>
          </cell>
          <cell r="C40" t="str">
            <v>Carole</v>
          </cell>
          <cell r="D40">
            <v>662505860</v>
          </cell>
          <cell r="E40" t="str">
            <v>rapasse81@hotmail.fr</v>
          </cell>
          <cell r="BE40" t="str">
            <v>X</v>
          </cell>
        </row>
        <row r="43">
          <cell r="A43">
            <v>35</v>
          </cell>
          <cell r="B43" t="str">
            <v>Auger</v>
          </cell>
          <cell r="C43" t="str">
            <v>David</v>
          </cell>
          <cell r="D43">
            <v>627349637</v>
          </cell>
          <cell r="E43" t="str">
            <v>ringwaldmaxe@gmail.com</v>
          </cell>
          <cell r="BE43" t="str">
            <v>X</v>
          </cell>
        </row>
        <row r="47">
          <cell r="A47">
            <v>39</v>
          </cell>
          <cell r="B47" t="str">
            <v>Debost</v>
          </cell>
          <cell r="C47" t="str">
            <v>Laura</v>
          </cell>
          <cell r="D47">
            <v>682796688</v>
          </cell>
          <cell r="E47" t="str">
            <v>laura,debost@hotmail.fr</v>
          </cell>
          <cell r="BE47" t="str">
            <v>X</v>
          </cell>
        </row>
        <row r="49">
          <cell r="A49">
            <v>41</v>
          </cell>
          <cell r="B49" t="str">
            <v>Capovin</v>
          </cell>
          <cell r="C49" t="str">
            <v>Guillaume</v>
          </cell>
          <cell r="D49" t="str">
            <v>06 15 98 52 19</v>
          </cell>
          <cell r="E49" t="str">
            <v>capoving@gmail.com</v>
          </cell>
          <cell r="BE49" t="str">
            <v>X</v>
          </cell>
        </row>
        <row r="52">
          <cell r="A52">
            <v>44</v>
          </cell>
          <cell r="B52" t="str">
            <v>Versaveau</v>
          </cell>
          <cell r="C52" t="str">
            <v>Jacques</v>
          </cell>
          <cell r="D52">
            <v>643164367</v>
          </cell>
          <cell r="E52" t="str">
            <v>jvercgag@sfr.fr</v>
          </cell>
          <cell r="BE52" t="str">
            <v>X</v>
          </cell>
        </row>
        <row r="53">
          <cell r="A53">
            <v>45</v>
          </cell>
          <cell r="B53" t="str">
            <v>Chabalier</v>
          </cell>
          <cell r="C53" t="str">
            <v>Huguette</v>
          </cell>
          <cell r="D53">
            <v>644767595</v>
          </cell>
          <cell r="E53" t="str">
            <v>abelchabalier@aol.com</v>
          </cell>
          <cell r="BE53" t="str">
            <v>X</v>
          </cell>
        </row>
        <row r="57">
          <cell r="A57">
            <v>49</v>
          </cell>
          <cell r="B57" t="str">
            <v>Reigner</v>
          </cell>
          <cell r="C57" t="str">
            <v>Gerard</v>
          </cell>
          <cell r="D57">
            <v>674540979</v>
          </cell>
          <cell r="E57" t="str">
            <v>gerard.reigner@orange,fr</v>
          </cell>
          <cell r="BE57" t="str">
            <v>X</v>
          </cell>
        </row>
        <row r="58">
          <cell r="A58">
            <v>50</v>
          </cell>
          <cell r="B58" t="str">
            <v>Liégeois</v>
          </cell>
          <cell r="C58" t="str">
            <v>Pascal</v>
          </cell>
          <cell r="D58">
            <v>32474969695</v>
          </cell>
          <cell r="E58" t="str">
            <v>pascal.liegeois75@gmail.com</v>
          </cell>
          <cell r="BE58" t="str">
            <v>X</v>
          </cell>
        </row>
        <row r="60">
          <cell r="A60">
            <v>52</v>
          </cell>
          <cell r="B60" t="str">
            <v>Tessier</v>
          </cell>
          <cell r="C60" t="str">
            <v>Claude</v>
          </cell>
          <cell r="D60">
            <v>601456505</v>
          </cell>
          <cell r="E60" t="str">
            <v>claude.tessier3@wanadoo.fr</v>
          </cell>
          <cell r="BE60" t="str">
            <v>X</v>
          </cell>
          <cell r="BI60" t="str">
            <v>4 rue condorcet 94700 maisons alfort</v>
          </cell>
        </row>
        <row r="63">
          <cell r="A63">
            <v>55</v>
          </cell>
          <cell r="B63" t="str">
            <v>Blanchet</v>
          </cell>
          <cell r="C63" t="str">
            <v>Florence</v>
          </cell>
          <cell r="D63">
            <v>620054421</v>
          </cell>
          <cell r="E63" t="str">
            <v>flo.bla@orange,fr</v>
          </cell>
          <cell r="BE63" t="str">
            <v>X</v>
          </cell>
        </row>
      </sheetData>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TION"/>
      <sheetName val="facture"/>
      <sheetName val="LISTE"/>
      <sheetName val="VARIABLE"/>
      <sheetName val="RENTABILITE"/>
      <sheetName val="PLANNING"/>
      <sheetName val="PLANNING_06"/>
      <sheetName val="PLANNING_07"/>
      <sheetName val="PLANNING_08"/>
      <sheetName val="PLANNING_09"/>
      <sheetName val="PLANNING_10"/>
      <sheetName val="PLANNING_11"/>
      <sheetName val="PLANNING_12"/>
      <sheetName val="SUMUP"/>
      <sheetName val="NOTE"/>
      <sheetName val="CLIENTS"/>
      <sheetName val="TAXE SEJOUR"/>
      <sheetName val="STOP"/>
      <sheetName val="GESTION FOND"/>
      <sheetName val="LISTING HUMOUR"/>
    </sheetNames>
    <sheetDataSet>
      <sheetData sheetId="0"/>
      <sheetData sheetId="1"/>
      <sheetData sheetId="2">
        <row r="17">
          <cell r="A17">
            <v>9</v>
          </cell>
          <cell r="B17" t="str">
            <v>LACOUR</v>
          </cell>
          <cell r="C17" t="str">
            <v>Patrick</v>
          </cell>
          <cell r="D17" t="str">
            <v>06 18 96 34 14</v>
          </cell>
          <cell r="E17" t="str">
            <v>pllacour@wanadoo.fr</v>
          </cell>
          <cell r="BO17" t="str">
            <v>X</v>
          </cell>
        </row>
        <row r="21">
          <cell r="A21">
            <v>13</v>
          </cell>
          <cell r="B21" t="str">
            <v>LAPORTE</v>
          </cell>
          <cell r="C21" t="str">
            <v>Beatrice</v>
          </cell>
          <cell r="D21" t="str">
            <v>X</v>
          </cell>
          <cell r="E21" t="str">
            <v>bmg42@hotmail.fr</v>
          </cell>
          <cell r="BO21" t="str">
            <v>X</v>
          </cell>
        </row>
        <row r="23">
          <cell r="A23">
            <v>15</v>
          </cell>
          <cell r="B23" t="str">
            <v>BONNEVIALLE</v>
          </cell>
          <cell r="C23" t="str">
            <v>Annie</v>
          </cell>
          <cell r="D23" t="str">
            <v>X</v>
          </cell>
          <cell r="E23" t="str">
            <v>absecretariat43@gmail.com</v>
          </cell>
          <cell r="BO23" t="str">
            <v>X</v>
          </cell>
          <cell r="BS23" t="str">
            <v>14 chemin de saint romain 43600 sainte sigolaine</v>
          </cell>
        </row>
        <row r="24">
          <cell r="A24">
            <v>16</v>
          </cell>
          <cell r="B24" t="str">
            <v>LHUILLIER</v>
          </cell>
          <cell r="C24" t="str">
            <v>Christine</v>
          </cell>
          <cell r="D24" t="str">
            <v>X</v>
          </cell>
          <cell r="E24" t="str">
            <v>philippe.lh54@free.fr</v>
          </cell>
          <cell r="BO24" t="str">
            <v>X</v>
          </cell>
          <cell r="BS24" t="str">
            <v>89 rue du général Cuscine 54 670 Cuscines</v>
          </cell>
        </row>
        <row r="25">
          <cell r="A25">
            <v>17</v>
          </cell>
          <cell r="B25" t="str">
            <v>Stigmann</v>
          </cell>
          <cell r="C25" t="str">
            <v>Deborah</v>
          </cell>
          <cell r="D25" t="str">
            <v>06 64 80 36 89</v>
          </cell>
          <cell r="E25" t="str">
            <v>deborahstigmann@gmail.com</v>
          </cell>
          <cell r="BO25" t="str">
            <v>X</v>
          </cell>
        </row>
        <row r="26">
          <cell r="A26">
            <v>18</v>
          </cell>
          <cell r="B26" t="str">
            <v>Stigmann ++</v>
          </cell>
          <cell r="C26" t="str">
            <v>Deborah</v>
          </cell>
          <cell r="D26" t="str">
            <v>06 64 80 36 89</v>
          </cell>
          <cell r="E26" t="str">
            <v>deborahstigmann@gmail.com</v>
          </cell>
          <cell r="BO26" t="str">
            <v>X</v>
          </cell>
        </row>
        <row r="29">
          <cell r="A29">
            <v>21</v>
          </cell>
          <cell r="B29" t="str">
            <v>HOR</v>
          </cell>
          <cell r="C29" t="str">
            <v>Madame</v>
          </cell>
          <cell r="D29" t="str">
            <v>07 82 71 76 92</v>
          </cell>
          <cell r="E29" t="str">
            <v>thidahor@outlook.com</v>
          </cell>
          <cell r="BO29" t="str">
            <v>X</v>
          </cell>
        </row>
        <row r="33">
          <cell r="A33">
            <v>25</v>
          </cell>
          <cell r="B33" t="str">
            <v>MOCELLIN</v>
          </cell>
          <cell r="C33" t="str">
            <v>Jessica</v>
          </cell>
          <cell r="D33" t="str">
            <v>06 43 14 59 40</v>
          </cell>
          <cell r="E33" t="str">
            <v>jmocellin3842@gmail.com</v>
          </cell>
          <cell r="BO33" t="str">
            <v>X</v>
          </cell>
        </row>
        <row r="34">
          <cell r="A34">
            <v>26</v>
          </cell>
          <cell r="B34" t="str">
            <v>BRZEK</v>
          </cell>
          <cell r="C34" t="str">
            <v>Anne Cecile</v>
          </cell>
          <cell r="D34" t="str">
            <v>06 83 11 45 25</v>
          </cell>
          <cell r="E34" t="str">
            <v>ac.brzek@senat.fr</v>
          </cell>
          <cell r="BO34" t="str">
            <v>X</v>
          </cell>
        </row>
        <row r="36">
          <cell r="A36">
            <v>28</v>
          </cell>
          <cell r="B36" t="str">
            <v>TALLAH</v>
          </cell>
          <cell r="C36" t="str">
            <v>Linda</v>
          </cell>
          <cell r="D36">
            <v>668758653</v>
          </cell>
          <cell r="E36" t="str">
            <v>lindatallah@hotmail.com</v>
          </cell>
          <cell r="BO36" t="str">
            <v>X</v>
          </cell>
        </row>
        <row r="39">
          <cell r="A39">
            <v>31</v>
          </cell>
          <cell r="B39" t="str">
            <v>Quancard</v>
          </cell>
          <cell r="C39" t="str">
            <v>Louise</v>
          </cell>
          <cell r="D39">
            <v>644840155</v>
          </cell>
          <cell r="E39" t="str">
            <v>louise.quancard@gmail.com</v>
          </cell>
          <cell r="BO39" t="str">
            <v>X</v>
          </cell>
        </row>
        <row r="47">
          <cell r="A47">
            <v>39</v>
          </cell>
          <cell r="B47" t="str">
            <v>MIQUEL</v>
          </cell>
          <cell r="C47" t="str">
            <v>Anne</v>
          </cell>
          <cell r="D47" t="str">
            <v>06 65 53 07 75</v>
          </cell>
          <cell r="E47" t="str">
            <v>anne.miquel20@orange.fr</v>
          </cell>
          <cell r="BO47" t="str">
            <v>X</v>
          </cell>
        </row>
        <row r="48">
          <cell r="A48">
            <v>40</v>
          </cell>
          <cell r="B48" t="str">
            <v>MIQUEL +++</v>
          </cell>
          <cell r="C48" t="str">
            <v>Anne</v>
          </cell>
          <cell r="D48" t="str">
            <v>06 65 53 07 75</v>
          </cell>
          <cell r="E48" t="str">
            <v>anne.miquel20@orange.fr</v>
          </cell>
          <cell r="BO48" t="str">
            <v>X</v>
          </cell>
        </row>
        <row r="49">
          <cell r="A49">
            <v>41</v>
          </cell>
          <cell r="B49" t="str">
            <v>VERBI</v>
          </cell>
          <cell r="D49" t="str">
            <v>00 32 496594019</v>
          </cell>
          <cell r="E49" t="str">
            <v>jmverbi@gmail.com</v>
          </cell>
          <cell r="BO49" t="str">
            <v>X</v>
          </cell>
        </row>
        <row r="53">
          <cell r="A53">
            <v>45</v>
          </cell>
          <cell r="B53" t="str">
            <v>GIRAUT-MOUREY</v>
          </cell>
          <cell r="C53" t="str">
            <v>Laurence</v>
          </cell>
          <cell r="D53">
            <v>659771362</v>
          </cell>
          <cell r="E53" t="str">
            <v>laurence.giraut@orange.fr</v>
          </cell>
          <cell r="BO53" t="str">
            <v>X</v>
          </cell>
          <cell r="BS53" t="str">
            <v>44 bis avenue pierre et  marie curie 63400 chamailleres</v>
          </cell>
        </row>
        <row r="54">
          <cell r="A54">
            <v>46</v>
          </cell>
          <cell r="B54" t="str">
            <v>LERIQUE</v>
          </cell>
          <cell r="C54" t="str">
            <v>Nathalie</v>
          </cell>
          <cell r="D54">
            <v>617531758</v>
          </cell>
          <cell r="E54" t="str">
            <v>natler66@hotmail.com</v>
          </cell>
          <cell r="BO54" t="str">
            <v>X</v>
          </cell>
          <cell r="BS54" t="str">
            <v>ST CYPRIEN</v>
          </cell>
        </row>
        <row r="55">
          <cell r="A55">
            <v>47</v>
          </cell>
          <cell r="B55" t="str">
            <v>TOUSSAINT</v>
          </cell>
          <cell r="C55" t="str">
            <v>Gilles</v>
          </cell>
          <cell r="D55">
            <v>632554702</v>
          </cell>
          <cell r="E55" t="str">
            <v>Carolinebourroux23@gmail.com</v>
          </cell>
          <cell r="BO55" t="str">
            <v>X</v>
          </cell>
          <cell r="BS55" t="str">
            <v>13 avenue pierre burello 52000 Chaumont</v>
          </cell>
        </row>
        <row r="56">
          <cell r="A56">
            <v>48</v>
          </cell>
          <cell r="B56" t="str">
            <v>GROSPERRIN</v>
          </cell>
          <cell r="C56" t="str">
            <v>Marie</v>
          </cell>
          <cell r="D56" t="str">
            <v>06 74 65 87 46</v>
          </cell>
          <cell r="E56" t="str">
            <v>marie.grosperrin74@gmail.com</v>
          </cell>
          <cell r="BO56" t="str">
            <v>X</v>
          </cell>
        </row>
        <row r="57">
          <cell r="A57">
            <v>49</v>
          </cell>
          <cell r="B57" t="str">
            <v>GROSPERRIN</v>
          </cell>
          <cell r="C57" t="str">
            <v>Marie</v>
          </cell>
          <cell r="D57" t="str">
            <v>06 74 65 87 46</v>
          </cell>
          <cell r="E57" t="str">
            <v>marie.grosperrin74@gmail.com</v>
          </cell>
          <cell r="BO57" t="str">
            <v>X</v>
          </cell>
        </row>
        <row r="64">
          <cell r="A64">
            <v>56</v>
          </cell>
          <cell r="B64" t="str">
            <v>VALET</v>
          </cell>
          <cell r="C64" t="str">
            <v>Ophélie</v>
          </cell>
          <cell r="D64" t="str">
            <v>06 44 98 94 51</v>
          </cell>
          <cell r="E64" t="str">
            <v>ophelievalet2311@gmail.com</v>
          </cell>
          <cell r="BO64" t="str">
            <v>X</v>
          </cell>
          <cell r="BS64" t="str">
            <v>100 rue albert poulain 08000 Charles ville -Meziers</v>
          </cell>
        </row>
        <row r="65">
          <cell r="A65">
            <v>57</v>
          </cell>
          <cell r="B65" t="str">
            <v>MOUFFA</v>
          </cell>
          <cell r="C65" t="str">
            <v>Mama</v>
          </cell>
          <cell r="D65">
            <v>611381620</v>
          </cell>
          <cell r="E65" t="str">
            <v>louizza13006@live.fr</v>
          </cell>
          <cell r="BO65" t="str">
            <v>X</v>
          </cell>
        </row>
        <row r="73">
          <cell r="A73">
            <v>65</v>
          </cell>
          <cell r="B73" t="str">
            <v>VALETTE</v>
          </cell>
          <cell r="C73" t="str">
            <v>Benoit</v>
          </cell>
          <cell r="D73">
            <v>628255244</v>
          </cell>
          <cell r="E73" t="str">
            <v>bv3@laposte.net</v>
          </cell>
          <cell r="BO73" t="str">
            <v>X</v>
          </cell>
        </row>
        <row r="74">
          <cell r="A74">
            <v>66</v>
          </cell>
          <cell r="B74" t="str">
            <v>HERMMAN</v>
          </cell>
          <cell r="C74" t="str">
            <v>Guido</v>
          </cell>
          <cell r="D74" t="str">
            <v>00 41 227825131</v>
          </cell>
          <cell r="E74" t="str">
            <v>guido.herrmann@bluewin.ch</v>
          </cell>
          <cell r="BO74" t="str">
            <v>X</v>
          </cell>
          <cell r="BS74" t="str">
            <v>Suisse</v>
          </cell>
        </row>
        <row r="75">
          <cell r="A75">
            <v>67</v>
          </cell>
          <cell r="B75" t="str">
            <v>GUTIERREZ</v>
          </cell>
          <cell r="C75" t="str">
            <v>Blanca</v>
          </cell>
          <cell r="D75" t="str">
            <v>00 34 637225324</v>
          </cell>
          <cell r="E75" t="str">
            <v>mblancagl@gmail.com</v>
          </cell>
          <cell r="BO75" t="str">
            <v>X</v>
          </cell>
          <cell r="BS75" t="str">
            <v>Espagne</v>
          </cell>
        </row>
        <row r="76">
          <cell r="A76">
            <v>68</v>
          </cell>
          <cell r="B76" t="str">
            <v>GUTIERREZ</v>
          </cell>
          <cell r="C76" t="str">
            <v>Blanca +++</v>
          </cell>
          <cell r="D76" t="str">
            <v>00 34 637225324</v>
          </cell>
          <cell r="E76" t="str">
            <v>mblancagl@gmail.com</v>
          </cell>
          <cell r="BO76" t="str">
            <v>X</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lateste.madorre.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hyperlink" Target="mailto:clemsaill@gmail.com" TargetMode="External"/><Relationship Id="rId2" Type="http://schemas.openxmlformats.org/officeDocument/2006/relationships/hyperlink" Target="tel:+33644861746" TargetMode="External"/><Relationship Id="rId1" Type="http://schemas.openxmlformats.org/officeDocument/2006/relationships/hyperlink" Target="mailto:sullitaton@hotmail.fr" TargetMode="External"/><Relationship Id="rId5" Type="http://schemas.openxmlformats.org/officeDocument/2006/relationships/printerSettings" Target="../printerSettings/printerSettings3.bin"/><Relationship Id="rId4" Type="http://schemas.openxmlformats.org/officeDocument/2006/relationships/hyperlink" Target="mailto:guillaume.roulois@gmail.com"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A67BD-CE4D-4895-80CE-B02DAFF98D00}">
  <dimension ref="A1:H94"/>
  <sheetViews>
    <sheetView topLeftCell="A16" workbookViewId="0">
      <selection activeCell="I83" sqref="I83"/>
    </sheetView>
  </sheetViews>
  <sheetFormatPr baseColWidth="10" defaultColWidth="11.296875" defaultRowHeight="13.8" x14ac:dyDescent="0.25"/>
  <cols>
    <col min="1" max="1" width="9.69921875" customWidth="1"/>
    <col min="3" max="3" width="21.5" customWidth="1"/>
    <col min="7" max="7" width="5" customWidth="1"/>
    <col min="8" max="8" width="8.59765625" customWidth="1"/>
  </cols>
  <sheetData>
    <row r="1" spans="1:8" ht="31.8" customHeight="1" x14ac:dyDescent="0.75">
      <c r="B1" s="740" t="s">
        <v>44</v>
      </c>
      <c r="C1" s="740"/>
      <c r="D1" s="740"/>
      <c r="E1" s="740"/>
      <c r="F1" s="740"/>
      <c r="G1" s="740"/>
    </row>
    <row r="2" spans="1:8" ht="23.4" customHeight="1" x14ac:dyDescent="0.75">
      <c r="B2" s="740" t="s">
        <v>421</v>
      </c>
      <c r="C2" s="740"/>
      <c r="D2" s="740"/>
      <c r="E2" s="740"/>
      <c r="F2" s="740"/>
      <c r="G2" s="740"/>
    </row>
    <row r="3" spans="1:8" ht="15" customHeight="1" x14ac:dyDescent="0.3">
      <c r="A3" s="13" t="s">
        <v>72</v>
      </c>
      <c r="B3" s="13"/>
      <c r="C3" s="13"/>
      <c r="D3" s="14" t="str">
        <f>madorre</f>
        <v>Jean-Louis Madorre</v>
      </c>
      <c r="E3" s="14"/>
      <c r="F3" s="14"/>
      <c r="G3" s="14"/>
      <c r="H3" s="17"/>
    </row>
    <row r="4" spans="1:8" ht="15" customHeight="1" x14ac:dyDescent="0.3">
      <c r="A4" s="13" t="s">
        <v>199</v>
      </c>
      <c r="B4" s="13"/>
      <c r="C4" s="13"/>
      <c r="D4" s="14" t="s">
        <v>84</v>
      </c>
      <c r="E4" s="14"/>
      <c r="F4" s="14"/>
      <c r="G4" s="14"/>
      <c r="H4" s="14"/>
    </row>
    <row r="5" spans="1:8" ht="15" customHeight="1" x14ac:dyDescent="0.3">
      <c r="A5" s="13" t="s">
        <v>46</v>
      </c>
      <c r="B5" s="13"/>
      <c r="C5" s="13"/>
      <c r="D5" s="14" t="str">
        <f>numero</f>
        <v>2022- 106</v>
      </c>
      <c r="E5" s="14"/>
      <c r="F5" s="14"/>
      <c r="G5" s="14"/>
      <c r="H5" s="17"/>
    </row>
    <row r="6" spans="1:8" ht="15" customHeight="1" x14ac:dyDescent="0.3">
      <c r="A6" s="13" t="s">
        <v>52</v>
      </c>
      <c r="B6" s="13"/>
      <c r="C6" s="13"/>
      <c r="D6" s="9">
        <f>datecontrat</f>
        <v>44864</v>
      </c>
      <c r="E6" s="9"/>
      <c r="F6" s="9"/>
      <c r="G6" s="9"/>
      <c r="H6" s="17"/>
    </row>
    <row r="7" spans="1:8" ht="15" customHeight="1" x14ac:dyDescent="0.3">
      <c r="A7" s="13" t="s">
        <v>47</v>
      </c>
      <c r="B7" s="13"/>
      <c r="C7" s="13"/>
      <c r="D7" s="14" t="str">
        <f>nom</f>
        <v>Dugue</v>
      </c>
      <c r="E7" s="14"/>
      <c r="F7" s="14"/>
      <c r="G7" s="14"/>
      <c r="H7" s="17"/>
    </row>
    <row r="8" spans="1:8" ht="15" customHeight="1" x14ac:dyDescent="0.3">
      <c r="A8" s="13" t="s">
        <v>48</v>
      </c>
      <c r="B8" s="13"/>
      <c r="C8" s="13"/>
      <c r="D8" s="14" t="str">
        <f>prenom</f>
        <v>Olivier</v>
      </c>
      <c r="E8" s="14"/>
      <c r="F8" s="14"/>
      <c r="G8" s="14"/>
      <c r="H8" s="17"/>
    </row>
    <row r="9" spans="1:8" ht="15" customHeight="1" x14ac:dyDescent="0.3">
      <c r="A9" s="13" t="s">
        <v>49</v>
      </c>
      <c r="B9" s="13"/>
      <c r="C9" s="13"/>
      <c r="D9" s="733">
        <f>telephone</f>
        <v>625334199</v>
      </c>
      <c r="E9" s="733"/>
      <c r="F9" s="733"/>
      <c r="G9" s="733"/>
      <c r="H9" s="17"/>
    </row>
    <row r="10" spans="1:8" ht="15" customHeight="1" x14ac:dyDescent="0.3">
      <c r="A10" s="13" t="s">
        <v>50</v>
      </c>
      <c r="B10" s="13"/>
      <c r="C10" s="13"/>
      <c r="D10" s="14" t="str">
        <f>mail</f>
        <v>olivierxdudue@gmail.com</v>
      </c>
      <c r="E10" s="14"/>
      <c r="F10" s="14"/>
      <c r="G10" s="14"/>
    </row>
    <row r="11" spans="1:8" ht="15" customHeight="1" x14ac:dyDescent="0.3">
      <c r="A11" s="13" t="s">
        <v>51</v>
      </c>
      <c r="B11" s="13"/>
      <c r="C11" s="13"/>
      <c r="D11" s="10">
        <f>nombrepersonne</f>
        <v>2</v>
      </c>
      <c r="E11" s="10"/>
      <c r="F11" s="10"/>
      <c r="G11" s="10"/>
    </row>
    <row r="12" spans="1:8" ht="15" customHeight="1" x14ac:dyDescent="0.3">
      <c r="A12" s="13" t="s">
        <v>53</v>
      </c>
      <c r="B12" s="13"/>
      <c r="C12" s="13"/>
      <c r="D12" s="11">
        <f>datearrivee</f>
        <v>44864</v>
      </c>
      <c r="E12" s="11"/>
      <c r="F12" s="11"/>
      <c r="G12" s="11"/>
    </row>
    <row r="13" spans="1:8" ht="15" customHeight="1" x14ac:dyDescent="0.3">
      <c r="A13" s="13" t="s">
        <v>54</v>
      </c>
      <c r="B13" s="13"/>
      <c r="C13" s="13"/>
      <c r="D13" s="11">
        <f>datedepart</f>
        <v>44868</v>
      </c>
      <c r="E13" s="11"/>
      <c r="F13" s="11"/>
      <c r="G13" s="11"/>
    </row>
    <row r="14" spans="1:8" ht="15" customHeight="1" x14ac:dyDescent="0.3">
      <c r="A14" s="13" t="s">
        <v>55</v>
      </c>
      <c r="B14" s="13"/>
      <c r="C14" s="13"/>
      <c r="D14" s="10">
        <f>nombrenuitee</f>
        <v>4</v>
      </c>
      <c r="E14" s="10"/>
      <c r="F14" s="10"/>
      <c r="G14" s="10"/>
    </row>
    <row r="15" spans="1:8" ht="15" customHeight="1" x14ac:dyDescent="0.3">
      <c r="A15" s="13" t="s">
        <v>286</v>
      </c>
      <c r="B15" s="13"/>
      <c r="C15" s="13"/>
      <c r="D15" s="10" t="str">
        <f>CONCATENATE(chambrebleueunitaire," € / ",chambrebleuetotal," €")</f>
        <v>0 € / 0 €</v>
      </c>
      <c r="E15" s="10"/>
      <c r="F15" s="10"/>
      <c r="G15" s="10"/>
      <c r="H15" s="168"/>
    </row>
    <row r="16" spans="1:8" ht="15" customHeight="1" x14ac:dyDescent="0.3">
      <c r="A16" s="13" t="s">
        <v>57</v>
      </c>
      <c r="B16" s="13"/>
      <c r="C16" s="13"/>
      <c r="D16" s="10" t="str">
        <f>CONCATENATE(chambreblancheunitaire3p," € / ",chambreblanchetotal3p," €")</f>
        <v>0 € / 0 €</v>
      </c>
      <c r="E16" s="10"/>
      <c r="F16" s="10"/>
      <c r="G16" s="10"/>
      <c r="H16" s="167"/>
    </row>
    <row r="17" spans="1:8" ht="15" customHeight="1" x14ac:dyDescent="0.3">
      <c r="A17" s="13" t="s">
        <v>56</v>
      </c>
      <c r="B17" s="13"/>
      <c r="C17" s="13"/>
      <c r="D17" s="10" t="str">
        <f>CONCATENATE(chambreblancheunitaire2p," € / ",chambreblanchetotal2p," €")</f>
        <v>0 € / 0 €</v>
      </c>
      <c r="E17" s="10"/>
      <c r="F17" s="10"/>
      <c r="G17" s="10"/>
    </row>
    <row r="18" spans="1:8" ht="15" customHeight="1" x14ac:dyDescent="0.3">
      <c r="A18" s="13" t="s">
        <v>287</v>
      </c>
      <c r="B18" s="13"/>
      <c r="C18" s="13"/>
      <c r="D18" s="10" t="str">
        <f>CONCATENATE(chambregriseunitaire," € / ",chambregrisetotal," €")</f>
        <v>65 € / 260 €</v>
      </c>
      <c r="E18" s="10"/>
      <c r="F18" s="10"/>
      <c r="G18" s="10"/>
    </row>
    <row r="19" spans="1:8" ht="15" customHeight="1" x14ac:dyDescent="0.3">
      <c r="A19" s="13" t="s">
        <v>290</v>
      </c>
      <c r="B19" s="13"/>
      <c r="C19" s="13"/>
      <c r="D19" s="10" t="str">
        <f>CONCATENATE(nbrepashote,"  / ",prixrepashote," € / ",totalrepashote," €")</f>
        <v>0  / 15 € / 0 €</v>
      </c>
      <c r="E19" s="10"/>
      <c r="F19" s="10"/>
      <c r="G19" s="10"/>
    </row>
    <row r="20" spans="1:8" ht="15" customHeight="1" x14ac:dyDescent="0.3">
      <c r="A20" s="13" t="s">
        <v>146</v>
      </c>
      <c r="B20" s="13"/>
      <c r="C20" s="13"/>
      <c r="D20" s="735">
        <f>totalhebergement</f>
        <v>260</v>
      </c>
      <c r="E20" s="735"/>
      <c r="F20" s="735"/>
      <c r="G20" s="735"/>
    </row>
    <row r="21" spans="1:8" ht="15" customHeight="1" x14ac:dyDescent="0.3">
      <c r="A21" s="13" t="str">
        <f>remisecom</f>
        <v/>
      </c>
      <c r="B21" s="13"/>
      <c r="C21" s="13"/>
      <c r="D21" s="739" t="str">
        <f>remisepresentation</f>
        <v/>
      </c>
      <c r="E21" s="739"/>
      <c r="F21" s="739"/>
      <c r="G21" s="739"/>
    </row>
    <row r="22" spans="1:8" ht="15" customHeight="1" x14ac:dyDescent="0.3">
      <c r="A22" s="13" t="s">
        <v>58</v>
      </c>
      <c r="B22" s="13"/>
      <c r="C22" s="13"/>
      <c r="D22" s="741">
        <f>totalglobal</f>
        <v>260</v>
      </c>
      <c r="E22" s="741"/>
      <c r="F22" s="741"/>
      <c r="G22" s="741"/>
    </row>
    <row r="23" spans="1:8" ht="15" customHeight="1" x14ac:dyDescent="0.3">
      <c r="A23" s="13" t="s">
        <v>59</v>
      </c>
      <c r="B23" s="13"/>
      <c r="C23" s="13"/>
      <c r="D23" s="735">
        <f>reservation</f>
        <v>78</v>
      </c>
      <c r="E23" s="735"/>
      <c r="F23" s="735"/>
      <c r="G23" s="735"/>
    </row>
    <row r="24" spans="1:8" ht="15" customHeight="1" x14ac:dyDescent="0.3">
      <c r="A24" s="13" t="s">
        <v>60</v>
      </c>
      <c r="B24" s="13"/>
      <c r="C24" s="13"/>
      <c r="D24" s="11">
        <f>datereservation</f>
        <v>44871</v>
      </c>
      <c r="E24" s="11"/>
      <c r="F24" s="11"/>
      <c r="G24" s="11"/>
    </row>
    <row r="25" spans="1:8" ht="15" customHeight="1" x14ac:dyDescent="0.3">
      <c r="A25" s="13" t="s">
        <v>61</v>
      </c>
      <c r="B25" s="13"/>
      <c r="C25" s="13"/>
      <c r="D25" s="735">
        <f>solde</f>
        <v>182</v>
      </c>
      <c r="E25" s="735"/>
      <c r="F25" s="735"/>
      <c r="G25" s="735"/>
      <c r="H25" s="38"/>
    </row>
    <row r="26" spans="1:8" ht="15" customHeight="1" x14ac:dyDescent="0.3">
      <c r="A26" s="13" t="s">
        <v>60</v>
      </c>
      <c r="B26" s="13"/>
      <c r="C26" s="13"/>
      <c r="D26" s="11" t="str">
        <f>IF(datesolde="","",CONCATENATE(DAY(datesolde),"/",MONTH(datesolde),"/",YEAR(datesolde)," ou sur place en arrivant"))</f>
        <v>27/10/2022 ou sur place en arrivant</v>
      </c>
      <c r="E26" s="11"/>
      <c r="F26" s="11"/>
      <c r="G26" s="11"/>
      <c r="H26" s="11"/>
    </row>
    <row r="27" spans="1:8" ht="15" customHeight="1" x14ac:dyDescent="0.3">
      <c r="A27" s="13" t="s">
        <v>63</v>
      </c>
      <c r="B27" s="13"/>
      <c r="C27" s="13"/>
      <c r="D27" s="10" t="s">
        <v>64</v>
      </c>
      <c r="E27" s="10"/>
      <c r="F27" s="10"/>
      <c r="G27" s="10"/>
      <c r="H27" s="38"/>
    </row>
    <row r="28" spans="1:8" ht="15" customHeight="1" x14ac:dyDescent="0.3">
      <c r="A28" s="13" t="s">
        <v>65</v>
      </c>
      <c r="B28" s="13"/>
      <c r="C28" s="13"/>
      <c r="D28" s="10" t="s">
        <v>187</v>
      </c>
      <c r="E28" s="10"/>
      <c r="F28" s="10"/>
      <c r="G28" s="10"/>
      <c r="H28" s="38"/>
    </row>
    <row r="29" spans="1:8" ht="15" customHeight="1" x14ac:dyDescent="0.3">
      <c r="A29" s="155"/>
      <c r="B29" s="155"/>
      <c r="C29" s="155" t="s">
        <v>308</v>
      </c>
      <c r="D29" s="156" t="s">
        <v>309</v>
      </c>
      <c r="E29" s="156"/>
      <c r="F29" s="156"/>
      <c r="G29" s="156"/>
      <c r="H29" s="38"/>
    </row>
    <row r="30" spans="1:8" ht="15" customHeight="1" x14ac:dyDescent="0.3">
      <c r="A30" s="155"/>
      <c r="B30" s="155"/>
      <c r="C30" s="155" t="s">
        <v>310</v>
      </c>
      <c r="D30" s="156" t="s">
        <v>309</v>
      </c>
      <c r="E30" s="156"/>
      <c r="F30" s="156"/>
      <c r="G30" s="156"/>
      <c r="H30" s="38"/>
    </row>
    <row r="31" spans="1:8" ht="15" customHeight="1" x14ac:dyDescent="0.25">
      <c r="A31" s="736" t="str">
        <f>chien</f>
        <v>Votre animal domestique de moins de 5 kg est autorisé</v>
      </c>
      <c r="B31" s="736"/>
      <c r="C31" s="736"/>
      <c r="D31" s="736"/>
      <c r="E31" s="736"/>
      <c r="F31" s="736"/>
      <c r="G31" s="736"/>
      <c r="H31" s="736"/>
    </row>
    <row r="32" spans="1:8" ht="15" customHeight="1" x14ac:dyDescent="0.25">
      <c r="A32" s="737" t="s">
        <v>169</v>
      </c>
      <c r="B32" s="738"/>
      <c r="C32" s="738"/>
      <c r="D32" s="738"/>
      <c r="E32" s="738"/>
      <c r="F32" s="738"/>
      <c r="G32" s="738"/>
      <c r="H32" s="738"/>
    </row>
    <row r="33" spans="1:8" ht="15" customHeight="1" x14ac:dyDescent="0.3">
      <c r="A33" s="13" t="s">
        <v>161</v>
      </c>
      <c r="B33" s="13"/>
      <c r="C33" s="13"/>
      <c r="D33" s="12" t="s">
        <v>130</v>
      </c>
      <c r="E33" s="12"/>
      <c r="F33" s="12"/>
      <c r="G33" s="12"/>
      <c r="H33" s="12"/>
    </row>
    <row r="34" spans="1:8" ht="15" customHeight="1" x14ac:dyDescent="0.3">
      <c r="A34" s="13" t="s">
        <v>74</v>
      </c>
      <c r="B34" s="13"/>
      <c r="C34" s="13"/>
      <c r="D34" s="12" t="s">
        <v>73</v>
      </c>
      <c r="E34" s="14"/>
      <c r="F34" s="14"/>
      <c r="G34" s="14"/>
      <c r="H34" s="39"/>
    </row>
    <row r="35" spans="1:8" ht="15" customHeight="1" x14ac:dyDescent="0.3">
      <c r="A35" s="2" t="s">
        <v>218</v>
      </c>
      <c r="B35" s="2"/>
      <c r="C35" s="2"/>
      <c r="D35" s="7" t="s">
        <v>219</v>
      </c>
      <c r="E35" s="7"/>
      <c r="F35" s="7"/>
      <c r="G35" s="7"/>
      <c r="H35" s="7"/>
    </row>
    <row r="36" spans="1:8" ht="15" customHeight="1" x14ac:dyDescent="0.3">
      <c r="A36" s="2" t="s">
        <v>126</v>
      </c>
      <c r="B36" s="2"/>
      <c r="C36" s="2"/>
      <c r="D36" s="7" t="s">
        <v>382</v>
      </c>
      <c r="E36" s="7"/>
      <c r="F36" s="7"/>
      <c r="G36" s="7"/>
      <c r="H36" s="22"/>
    </row>
    <row r="37" spans="1:8" ht="15" customHeight="1" x14ac:dyDescent="0.3">
      <c r="A37" s="734" t="s">
        <v>62</v>
      </c>
      <c r="B37" s="734"/>
      <c r="C37" s="734"/>
      <c r="D37" s="3" t="s">
        <v>129</v>
      </c>
      <c r="E37" s="3"/>
      <c r="F37" s="3"/>
      <c r="G37" s="3"/>
    </row>
    <row r="38" spans="1:8" ht="15" customHeight="1" x14ac:dyDescent="0.25">
      <c r="D38" s="35" t="s">
        <v>131</v>
      </c>
    </row>
    <row r="39" spans="1:8" ht="15" customHeight="1" x14ac:dyDescent="0.25">
      <c r="A39" s="5" t="s">
        <v>147</v>
      </c>
      <c r="B39" s="5"/>
      <c r="C39" s="5"/>
      <c r="D39" s="5"/>
      <c r="E39" s="5"/>
      <c r="F39" s="5"/>
      <c r="G39" s="5"/>
      <c r="H39" s="5"/>
    </row>
    <row r="40" spans="1:8" ht="18.75" customHeight="1" x14ac:dyDescent="0.25">
      <c r="A40" s="6" t="s">
        <v>867</v>
      </c>
      <c r="B40" s="6"/>
      <c r="C40" s="6"/>
      <c r="D40" s="6"/>
      <c r="E40" s="6"/>
      <c r="F40" s="6"/>
      <c r="G40" s="6"/>
      <c r="H40" s="6"/>
    </row>
    <row r="41" spans="1:8" ht="18.75" customHeight="1" x14ac:dyDescent="0.25">
      <c r="A41" s="6"/>
      <c r="B41" s="6"/>
      <c r="C41" s="6"/>
      <c r="D41" s="6"/>
      <c r="E41" s="6"/>
      <c r="F41" s="6"/>
      <c r="G41" s="6"/>
      <c r="H41" s="6"/>
    </row>
    <row r="42" spans="1:8" ht="112.8" customHeight="1" x14ac:dyDescent="0.25">
      <c r="A42" s="6"/>
      <c r="B42" s="6"/>
      <c r="C42" s="6"/>
      <c r="D42" s="6"/>
      <c r="E42" s="6"/>
      <c r="F42" s="6"/>
      <c r="G42" s="6"/>
      <c r="H42" s="6"/>
    </row>
    <row r="43" spans="1:8" ht="45" customHeight="1" x14ac:dyDescent="0.85">
      <c r="B43" s="4" t="s">
        <v>44</v>
      </c>
      <c r="C43" s="4"/>
      <c r="D43" s="4"/>
      <c r="E43" s="4"/>
      <c r="F43" s="4"/>
      <c r="G43" s="4"/>
    </row>
    <row r="44" spans="1:8" ht="33" customHeight="1" x14ac:dyDescent="0.85">
      <c r="B44" s="4" t="s">
        <v>45</v>
      </c>
      <c r="C44" s="4"/>
      <c r="D44" s="4"/>
      <c r="E44" s="4"/>
      <c r="F44" s="4"/>
      <c r="G44" s="4"/>
    </row>
    <row r="46" spans="1:8" ht="18" x14ac:dyDescent="0.35">
      <c r="C46" s="1" t="s">
        <v>66</v>
      </c>
      <c r="D46" s="732"/>
      <c r="E46" s="732"/>
    </row>
    <row r="77" spans="1:7" ht="18" x14ac:dyDescent="0.25">
      <c r="A77" s="3" t="s">
        <v>127</v>
      </c>
      <c r="B77" s="3"/>
      <c r="C77" s="3"/>
      <c r="D77" s="3"/>
      <c r="E77" s="3"/>
      <c r="F77" s="3"/>
      <c r="G77" s="3"/>
    </row>
    <row r="78" spans="1:7" ht="36" customHeight="1" x14ac:dyDescent="0.25">
      <c r="A78" s="8" t="s">
        <v>128</v>
      </c>
      <c r="B78" s="8"/>
      <c r="C78" s="8"/>
      <c r="D78" s="8"/>
      <c r="E78" s="8"/>
      <c r="F78" s="8"/>
      <c r="G78" s="8"/>
    </row>
    <row r="93" spans="2:7" ht="45" customHeight="1" x14ac:dyDescent="0.85">
      <c r="B93" s="4" t="s">
        <v>44</v>
      </c>
      <c r="C93" s="4"/>
      <c r="D93" s="4"/>
      <c r="E93" s="4"/>
      <c r="F93" s="4"/>
      <c r="G93" s="4"/>
    </row>
    <row r="94" spans="2:7" ht="33" customHeight="1" x14ac:dyDescent="0.85">
      <c r="B94" s="4" t="s">
        <v>45</v>
      </c>
      <c r="C94" s="4"/>
      <c r="D94" s="4"/>
      <c r="E94" s="4"/>
      <c r="F94" s="4"/>
      <c r="G94" s="4"/>
    </row>
  </sheetData>
  <mergeCells count="75">
    <mergeCell ref="B1:G1"/>
    <mergeCell ref="B2:G2"/>
    <mergeCell ref="A28:C28"/>
    <mergeCell ref="D28:G28"/>
    <mergeCell ref="D18:G18"/>
    <mergeCell ref="D22:G22"/>
    <mergeCell ref="D23:G23"/>
    <mergeCell ref="D24:G24"/>
    <mergeCell ref="D25:G25"/>
    <mergeCell ref="D12:G12"/>
    <mergeCell ref="D13:G13"/>
    <mergeCell ref="A3:C3"/>
    <mergeCell ref="D3:G3"/>
    <mergeCell ref="A26:C26"/>
    <mergeCell ref="A27:C27"/>
    <mergeCell ref="A5:C5"/>
    <mergeCell ref="B94:G94"/>
    <mergeCell ref="A23:C23"/>
    <mergeCell ref="A24:C24"/>
    <mergeCell ref="A11:C11"/>
    <mergeCell ref="A12:C12"/>
    <mergeCell ref="A13:C13"/>
    <mergeCell ref="A14:C14"/>
    <mergeCell ref="A15:C15"/>
    <mergeCell ref="A16:C16"/>
    <mergeCell ref="A37:C37"/>
    <mergeCell ref="D27:G27"/>
    <mergeCell ref="D20:G20"/>
    <mergeCell ref="A31:H31"/>
    <mergeCell ref="A32:H32"/>
    <mergeCell ref="D21:G21"/>
    <mergeCell ref="B93:G93"/>
    <mergeCell ref="A21:C21"/>
    <mergeCell ref="A25:C25"/>
    <mergeCell ref="A9:C9"/>
    <mergeCell ref="A7:C7"/>
    <mergeCell ref="A8:C8"/>
    <mergeCell ref="D7:G7"/>
    <mergeCell ref="D8:G8"/>
    <mergeCell ref="D9:G9"/>
    <mergeCell ref="D14:G14"/>
    <mergeCell ref="A20:C20"/>
    <mergeCell ref="D10:G10"/>
    <mergeCell ref="A6:C6"/>
    <mergeCell ref="A78:G78"/>
    <mergeCell ref="D36:G36"/>
    <mergeCell ref="A40:H42"/>
    <mergeCell ref="D33:H33"/>
    <mergeCell ref="A39:H39"/>
    <mergeCell ref="B43:G43"/>
    <mergeCell ref="B44:G44"/>
    <mergeCell ref="A77:G77"/>
    <mergeCell ref="D37:G37"/>
    <mergeCell ref="A34:C34"/>
    <mergeCell ref="A33:C33"/>
    <mergeCell ref="A35:C35"/>
    <mergeCell ref="D35:H35"/>
    <mergeCell ref="A36:C36"/>
    <mergeCell ref="C46:E46"/>
    <mergeCell ref="D4:H4"/>
    <mergeCell ref="A4:C4"/>
    <mergeCell ref="D34:G34"/>
    <mergeCell ref="D26:H26"/>
    <mergeCell ref="A10:C10"/>
    <mergeCell ref="D15:G15"/>
    <mergeCell ref="D11:G11"/>
    <mergeCell ref="A17:C17"/>
    <mergeCell ref="A18:C18"/>
    <mergeCell ref="A22:C22"/>
    <mergeCell ref="D17:G17"/>
    <mergeCell ref="A19:C19"/>
    <mergeCell ref="D19:G19"/>
    <mergeCell ref="D5:G5"/>
    <mergeCell ref="D6:G6"/>
    <mergeCell ref="D16:G16"/>
  </mergeCells>
  <hyperlinks>
    <hyperlink ref="D38" r:id="rId1" xr:uid="{00000000-0004-0000-0000-000000000000}"/>
  </hyperlinks>
  <pageMargins left="0.23622047244094488" right="0.27559055118110237" top="0.27559055118110237" bottom="0.3543307086614173" header="0.23622047244094488" footer="0.31496062992125984"/>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ECF2E-DE7C-4407-AB2F-67ED910C26F4}">
  <dimension ref="A1:AI290"/>
  <sheetViews>
    <sheetView workbookViewId="0">
      <selection activeCell="D6" sqref="D6"/>
    </sheetView>
  </sheetViews>
  <sheetFormatPr baseColWidth="10" defaultColWidth="11.296875" defaultRowHeight="13.8" x14ac:dyDescent="0.25"/>
  <cols>
    <col min="1" max="1" width="12.69921875" style="15" customWidth="1"/>
    <col min="2" max="2" width="12.3984375" style="15" customWidth="1"/>
    <col min="3" max="3" width="3.69921875" style="15" customWidth="1"/>
    <col min="4" max="4" width="2.09765625" style="15" customWidth="1"/>
    <col min="5" max="35" width="3.19921875" customWidth="1"/>
  </cols>
  <sheetData>
    <row r="1" spans="1:35" ht="28.2" customHeight="1" x14ac:dyDescent="0.25">
      <c r="C1" s="219"/>
      <c r="E1" s="840" t="str">
        <f>CONCATENATE("MOIS DE FEVRIER ",annee)</f>
        <v>MOIS DE FEVRIER 2022</v>
      </c>
      <c r="F1" s="840"/>
      <c r="G1" s="840"/>
      <c r="H1" s="840"/>
      <c r="I1" s="840"/>
      <c r="J1" s="840"/>
      <c r="K1" s="840"/>
      <c r="L1" s="840"/>
      <c r="M1" s="840"/>
      <c r="N1" s="840"/>
      <c r="O1" s="840"/>
      <c r="P1" s="840"/>
      <c r="Q1" s="840"/>
      <c r="R1" s="840"/>
      <c r="S1" s="840"/>
      <c r="T1" s="840"/>
      <c r="U1" s="840"/>
      <c r="V1" s="840"/>
      <c r="W1" s="840"/>
      <c r="X1" s="840"/>
      <c r="Y1" s="840"/>
      <c r="Z1" s="840"/>
      <c r="AA1" s="840"/>
      <c r="AB1" s="840"/>
      <c r="AC1" s="840"/>
      <c r="AD1" s="840"/>
      <c r="AE1" s="840"/>
      <c r="AF1" s="840"/>
      <c r="AG1" s="840"/>
      <c r="AH1" s="840"/>
      <c r="AI1" s="840"/>
    </row>
    <row r="2" spans="1:35" s="15" customFormat="1" x14ac:dyDescent="0.25">
      <c r="C2" s="192" t="s">
        <v>344</v>
      </c>
      <c r="E2" s="177">
        <v>1</v>
      </c>
      <c r="F2" s="177">
        <v>2</v>
      </c>
      <c r="G2" s="177">
        <v>3</v>
      </c>
      <c r="H2" s="177">
        <v>4</v>
      </c>
      <c r="I2" s="177">
        <v>5</v>
      </c>
      <c r="J2" s="177">
        <v>6</v>
      </c>
      <c r="K2" s="177">
        <v>7</v>
      </c>
      <c r="L2" s="177">
        <v>8</v>
      </c>
      <c r="M2" s="177">
        <v>9</v>
      </c>
      <c r="N2" s="177">
        <v>10</v>
      </c>
      <c r="O2" s="177">
        <v>11</v>
      </c>
      <c r="P2" s="177">
        <v>12</v>
      </c>
      <c r="Q2" s="177">
        <v>13</v>
      </c>
      <c r="R2" s="177">
        <v>14</v>
      </c>
      <c r="S2" s="177">
        <v>15</v>
      </c>
      <c r="T2" s="177">
        <v>16</v>
      </c>
      <c r="U2" s="177">
        <v>17</v>
      </c>
      <c r="V2" s="177">
        <v>18</v>
      </c>
      <c r="W2" s="177">
        <v>19</v>
      </c>
      <c r="X2" s="177">
        <v>20</v>
      </c>
      <c r="Y2" s="177">
        <v>21</v>
      </c>
      <c r="Z2" s="177">
        <v>22</v>
      </c>
      <c r="AA2" s="177">
        <v>23</v>
      </c>
      <c r="AB2" s="177">
        <v>24</v>
      </c>
      <c r="AC2" s="177">
        <v>25</v>
      </c>
      <c r="AD2" s="177">
        <v>26</v>
      </c>
      <c r="AE2" s="177">
        <v>27</v>
      </c>
      <c r="AF2" s="177">
        <v>28</v>
      </c>
      <c r="AG2" s="177"/>
      <c r="AH2" s="177"/>
      <c r="AI2" s="177"/>
    </row>
    <row r="3" spans="1:35" s="15" customFormat="1" x14ac:dyDescent="0.25">
      <c r="C3" s="181" t="s">
        <v>345</v>
      </c>
      <c r="E3" s="177" t="s">
        <v>351</v>
      </c>
      <c r="F3" s="177" t="s">
        <v>351</v>
      </c>
      <c r="G3" s="177" t="s">
        <v>347</v>
      </c>
      <c r="H3" s="177" t="s">
        <v>348</v>
      </c>
      <c r="I3" s="177" t="s">
        <v>257</v>
      </c>
      <c r="J3" s="177" t="s">
        <v>349</v>
      </c>
      <c r="K3" s="177" t="s">
        <v>350</v>
      </c>
      <c r="L3" s="177" t="s">
        <v>351</v>
      </c>
      <c r="M3" s="177" t="s">
        <v>351</v>
      </c>
      <c r="N3" s="177" t="s">
        <v>347</v>
      </c>
      <c r="O3" s="177" t="s">
        <v>348</v>
      </c>
      <c r="P3" s="177" t="s">
        <v>257</v>
      </c>
      <c r="Q3" s="177" t="s">
        <v>349</v>
      </c>
      <c r="R3" s="177" t="s">
        <v>350</v>
      </c>
      <c r="S3" s="177" t="s">
        <v>351</v>
      </c>
      <c r="T3" s="177" t="s">
        <v>351</v>
      </c>
      <c r="U3" s="177" t="s">
        <v>347</v>
      </c>
      <c r="V3" s="177" t="s">
        <v>348</v>
      </c>
      <c r="W3" s="177" t="s">
        <v>257</v>
      </c>
      <c r="X3" s="177" t="s">
        <v>349</v>
      </c>
      <c r="Y3" s="177" t="s">
        <v>350</v>
      </c>
      <c r="Z3" s="177" t="s">
        <v>351</v>
      </c>
      <c r="AA3" s="177" t="s">
        <v>351</v>
      </c>
      <c r="AB3" s="177" t="s">
        <v>347</v>
      </c>
      <c r="AC3" s="177" t="s">
        <v>348</v>
      </c>
      <c r="AD3" s="177" t="s">
        <v>257</v>
      </c>
      <c r="AE3" s="177" t="s">
        <v>349</v>
      </c>
      <c r="AF3" s="177" t="s">
        <v>350</v>
      </c>
      <c r="AG3" s="177"/>
      <c r="AH3" s="177"/>
      <c r="AI3" s="177"/>
    </row>
    <row r="4" spans="1:35" s="15" customFormat="1" ht="14.4" thickBot="1" x14ac:dyDescent="0.3">
      <c r="A4" s="280"/>
      <c r="B4" s="280"/>
      <c r="C4" s="350" t="s">
        <v>342</v>
      </c>
      <c r="D4" s="280"/>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row>
    <row r="5" spans="1:35" ht="14.4" thickTop="1" x14ac:dyDescent="0.25">
      <c r="A5" s="190" t="str">
        <f>IF(MONTH(LISTE!G9)=2,IF(OR(LISTE!B9="",LISTE!I9="X"),"",LISTE!B9),"")</f>
        <v>Madorre</v>
      </c>
      <c r="B5" s="190" t="str">
        <f>IF(MONTH(LISTE!G9)=2,IF(OR(LISTE!B9="",LISTE!I9="X"),"",CONCATENATE(LISTE!C9,"  ",LISTE!H9," P")),"")</f>
        <v>Quentin  2 P</v>
      </c>
      <c r="C5" s="351">
        <f>IF(MONTH(LISTE!G9)=2,IF(OR(LISTE!B9="",LISTE!I9="X"),"",LISTE!A9),"")</f>
        <v>1</v>
      </c>
      <c r="D5" s="190" t="str">
        <f>IF(MONTH(LISTE!G9)=2,IF(OR(LISTE!B9="",LISTE!I9="X"),"",LISTE!I9),"")</f>
        <v>O</v>
      </c>
      <c r="E5" s="284"/>
      <c r="F5" s="284"/>
      <c r="G5" s="284"/>
      <c r="H5" s="284"/>
      <c r="I5" s="284"/>
      <c r="J5" s="284"/>
      <c r="K5" s="284"/>
      <c r="L5" s="284"/>
      <c r="M5" s="284"/>
      <c r="N5" s="284"/>
      <c r="O5" s="284"/>
      <c r="P5" s="284"/>
      <c r="Q5" s="284"/>
      <c r="R5" s="284"/>
      <c r="S5" s="284"/>
      <c r="T5" s="284"/>
      <c r="U5" s="284"/>
      <c r="V5" s="284"/>
      <c r="W5" s="284"/>
      <c r="X5" s="284"/>
      <c r="Y5" s="284"/>
      <c r="Z5" s="284"/>
      <c r="AA5" s="284"/>
      <c r="AB5" s="284"/>
      <c r="AC5" s="284" t="str">
        <f t="shared" ref="AC5:AE5" si="0">$C$2</f>
        <v>BLA</v>
      </c>
      <c r="AD5" s="284" t="str">
        <f t="shared" si="0"/>
        <v>BLA</v>
      </c>
      <c r="AE5" s="284" t="str">
        <f t="shared" si="0"/>
        <v>BLA</v>
      </c>
      <c r="AF5" s="192" t="s">
        <v>344</v>
      </c>
      <c r="AG5" s="192"/>
      <c r="AH5" s="192"/>
      <c r="AI5" s="192"/>
    </row>
    <row r="6" spans="1:35" x14ac:dyDescent="0.25">
      <c r="A6" s="178" t="str">
        <f>IF(MONTH(LISTE!G11)=2,IF(OR(LISTE!B11="",LISTE!I11="X"),"",LISTE!B11),"")</f>
        <v>Madorre</v>
      </c>
      <c r="B6" s="178" t="str">
        <f>IF(MONTH(LISTE!G11)=2,IF(OR(LISTE!B11="",LISTE!I11="X"),"",CONCATENATE(LISTE!C11,"  ",LISTE!H11," P")),"")</f>
        <v>Guillaume  1 P</v>
      </c>
      <c r="C6" s="178">
        <f>IF(MONTH(LISTE!G11)=2,IF(OR(LISTE!B11="",LISTE!I11="X"),"",LISTE!A11),"")</f>
        <v>3</v>
      </c>
      <c r="D6" s="178" t="str">
        <f>IF(MONTH(LISTE!G11)=2,IF(OR(LISTE!B11="",LISTE!I11="X"),"",LISTE!I11),"")</f>
        <v>O</v>
      </c>
      <c r="E6" s="180" t="s">
        <v>342</v>
      </c>
      <c r="F6" s="180" t="s">
        <v>342</v>
      </c>
      <c r="G6" s="180" t="s">
        <v>342</v>
      </c>
      <c r="H6" s="342"/>
      <c r="I6" s="342"/>
      <c r="J6" s="342"/>
      <c r="K6" s="180" t="s">
        <v>342</v>
      </c>
      <c r="L6" s="180" t="s">
        <v>342</v>
      </c>
      <c r="M6" s="342"/>
      <c r="N6" s="342"/>
      <c r="O6" s="180" t="s">
        <v>342</v>
      </c>
      <c r="P6" s="180" t="s">
        <v>342</v>
      </c>
      <c r="Q6" s="180" t="s">
        <v>342</v>
      </c>
      <c r="R6" s="342"/>
      <c r="S6" s="342"/>
      <c r="T6" s="180" t="s">
        <v>342</v>
      </c>
      <c r="U6" s="180" t="s">
        <v>342</v>
      </c>
      <c r="V6" s="342"/>
      <c r="W6" s="342"/>
      <c r="X6" s="342"/>
      <c r="Y6" s="180" t="s">
        <v>342</v>
      </c>
      <c r="Z6" s="180" t="s">
        <v>342</v>
      </c>
      <c r="AA6" s="184"/>
      <c r="AB6" s="184"/>
      <c r="AC6" s="180" t="s">
        <v>342</v>
      </c>
      <c r="AD6" s="180" t="s">
        <v>342</v>
      </c>
      <c r="AE6" s="180" t="s">
        <v>342</v>
      </c>
      <c r="AF6" s="342"/>
      <c r="AG6" s="342"/>
      <c r="AH6" s="342"/>
      <c r="AI6" s="184"/>
    </row>
    <row r="7" spans="1:35" x14ac:dyDescent="0.25">
      <c r="A7" s="178" t="str">
        <f>IF(MONTH(LISTE!G10)=2,IF(OR(LISTE!B10="",LISTE!I10="X"),"",LISTE!B10),"")</f>
        <v/>
      </c>
      <c r="B7" s="178" t="str">
        <f>IF(MONTH(LISTE!G10)=2,IF(OR(LISTE!B10="",LISTE!I10="X"),"",CONCATENATE(LISTE!C10,"  ",LISTE!H10," P")),"")</f>
        <v/>
      </c>
      <c r="C7" s="178" t="str">
        <f>IF(MONTH(LISTE!G10)=2,IF(OR(LISTE!B10="",LISTE!I10="X"),"",LISTE!A10),"")</f>
        <v/>
      </c>
      <c r="D7" s="178" t="str">
        <f>IF(MONTH(LISTE!G10)=2,IF(OR(LISTE!B10="",LISTE!I10="X"),"",LISTE!I10),"")</f>
        <v/>
      </c>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row>
    <row r="8" spans="1:35" x14ac:dyDescent="0.25">
      <c r="A8" s="178" t="str">
        <f>IF(MONTH(LISTE!G12)=2,IF(OR(LISTE!B12="",LISTE!I12="X"),"",LISTE!B12),"")</f>
        <v/>
      </c>
      <c r="B8" s="178" t="str">
        <f>IF(MONTH(LISTE!G12)=2,IF(OR(LISTE!B12="",LISTE!I12="X"),"",CONCATENATE(LISTE!C12,"  ",LISTE!H12," P")),"")</f>
        <v/>
      </c>
      <c r="C8" s="178" t="str">
        <f>IF(MONTH(LISTE!G12)=2,IF(OR(LISTE!B12="",LISTE!I12="X"),"",LISTE!A12),"")</f>
        <v/>
      </c>
      <c r="D8" s="178" t="str">
        <f>IF(MONTH(LISTE!G12)=2,IF(OR(LISTE!B12="",LISTE!I12="X"),"",LISTE!I12),"")</f>
        <v/>
      </c>
      <c r="E8" s="342"/>
      <c r="F8" s="342"/>
      <c r="G8" s="342"/>
      <c r="H8" s="342"/>
      <c r="I8" s="342"/>
      <c r="J8" s="342"/>
      <c r="K8" s="342"/>
      <c r="L8" s="342"/>
      <c r="M8" s="342"/>
      <c r="N8" s="184"/>
      <c r="O8" s="184"/>
      <c r="P8" s="184"/>
      <c r="Q8" s="184"/>
      <c r="R8" s="342"/>
      <c r="S8" s="342"/>
      <c r="T8" s="342"/>
      <c r="U8" s="342"/>
      <c r="V8" s="342"/>
      <c r="W8" s="342"/>
      <c r="X8" s="342"/>
      <c r="Y8" s="342"/>
      <c r="Z8" s="342"/>
      <c r="AA8" s="342"/>
      <c r="AB8" s="342"/>
      <c r="AC8" s="342"/>
      <c r="AD8" s="342"/>
      <c r="AE8" s="342"/>
      <c r="AF8" s="342"/>
      <c r="AG8" s="342"/>
      <c r="AH8" s="342"/>
      <c r="AI8" s="342"/>
    </row>
    <row r="9" spans="1:35" x14ac:dyDescent="0.25">
      <c r="A9" s="178" t="str">
        <f>IF(MONTH(LISTE!G13)=2,IF(OR(LISTE!B13="",LISTE!I13="X"),"",LISTE!B13),"")</f>
        <v/>
      </c>
      <c r="B9" s="178" t="str">
        <f>IF(MONTH(LISTE!G13)=2,IF(OR(LISTE!B13="",LISTE!I13="X"),"",CONCATENATE(LISTE!C13,"  ",LISTE!H13," P")),"")</f>
        <v/>
      </c>
      <c r="C9" s="178" t="str">
        <f>IF(MONTH(LISTE!G13)=2,IF(OR(LISTE!B13="",LISTE!I13="X"),"",LISTE!A13),"")</f>
        <v/>
      </c>
      <c r="D9" s="178" t="str">
        <f>IF(MONTH(LISTE!G13)=2,IF(OR(LISTE!B13="",LISTE!I13="X"),"",LISTE!I13),"")</f>
        <v/>
      </c>
      <c r="E9" s="342"/>
      <c r="F9" s="342"/>
      <c r="G9" s="342"/>
      <c r="H9" s="342"/>
      <c r="I9" s="342"/>
      <c r="J9" s="342"/>
      <c r="K9" s="342"/>
      <c r="L9" s="342"/>
      <c r="M9" s="342"/>
      <c r="N9" s="342"/>
      <c r="O9" s="342"/>
      <c r="P9" s="342"/>
      <c r="Q9" s="342"/>
      <c r="R9" s="184"/>
      <c r="S9" s="340"/>
      <c r="T9" s="184"/>
      <c r="U9" s="342"/>
      <c r="V9" s="342"/>
      <c r="W9" s="342"/>
      <c r="X9" s="342"/>
      <c r="Y9" s="342"/>
      <c r="Z9" s="342"/>
      <c r="AA9" s="342"/>
      <c r="AB9" s="342"/>
      <c r="AC9" s="342"/>
      <c r="AD9" s="342"/>
      <c r="AE9" s="342"/>
      <c r="AF9" s="342"/>
      <c r="AG9" s="342"/>
      <c r="AH9" s="184"/>
      <c r="AI9" s="184"/>
    </row>
    <row r="10" spans="1:35" x14ac:dyDescent="0.25">
      <c r="A10" s="178" t="str">
        <f>IF(MONTH(LISTE!G14)=2,IF(OR(LISTE!B14="",LISTE!I14="X"),"",LISTE!B14),"")</f>
        <v/>
      </c>
      <c r="B10" s="178" t="str">
        <f>IF(MONTH(LISTE!G14)=2,IF(OR(LISTE!B14="",LISTE!I14="X"),"",CONCATENATE(LISTE!C14,"  ",LISTE!H14," P")),"")</f>
        <v/>
      </c>
      <c r="C10" s="178" t="str">
        <f>IF(MONTH(LISTE!G14)=2,IF(OR(LISTE!B14="",LISTE!I14="X"),"",LISTE!A14),"")</f>
        <v/>
      </c>
      <c r="D10" s="178" t="str">
        <f>IF(MONTH(LISTE!G14)=2,IF(OR(LISTE!B14="",LISTE!I14="X"),"",LISTE!I14),"")</f>
        <v/>
      </c>
      <c r="E10" s="342"/>
      <c r="F10" s="342"/>
      <c r="G10" s="342"/>
      <c r="H10" s="342"/>
      <c r="I10" s="342"/>
      <c r="J10" s="342"/>
      <c r="K10" s="342"/>
      <c r="L10" s="342"/>
      <c r="M10" s="342"/>
      <c r="N10" s="342"/>
      <c r="O10" s="342"/>
      <c r="P10" s="342"/>
      <c r="Q10" s="342"/>
      <c r="R10" s="341"/>
      <c r="S10" s="341"/>
      <c r="T10" s="341"/>
      <c r="U10" s="342"/>
      <c r="V10" s="342"/>
      <c r="W10" s="342"/>
      <c r="X10" s="342"/>
      <c r="Y10" s="342"/>
      <c r="Z10" s="342"/>
      <c r="AA10" s="342"/>
      <c r="AB10" s="342"/>
      <c r="AC10" s="342"/>
      <c r="AD10" s="342"/>
      <c r="AE10" s="342"/>
      <c r="AF10" s="342"/>
      <c r="AG10" s="342"/>
      <c r="AH10" s="342"/>
      <c r="AI10" s="342"/>
    </row>
    <row r="11" spans="1:35" x14ac:dyDescent="0.25">
      <c r="A11" s="178" t="str">
        <f>IF(MONTH(LISTE!G15)=2,IF(OR(LISTE!B15="",LISTE!I15="X"),"",LISTE!B15),"")</f>
        <v/>
      </c>
      <c r="B11" s="178" t="str">
        <f>IF(MONTH(LISTE!G15)=2,IF(OR(LISTE!B15="",LISTE!I15="X"),"",CONCATENATE(LISTE!C15,"  ",LISTE!H15," P")),"")</f>
        <v/>
      </c>
      <c r="C11" s="178" t="str">
        <f>IF(MONTH(LISTE!G15)=2,IF(OR(LISTE!B15="",LISTE!I15="X"),"",LISTE!A15),"")</f>
        <v/>
      </c>
      <c r="D11" s="178" t="str">
        <f>IF(MONTH(LISTE!G15)=2,IF(OR(LISTE!B15="",LISTE!I15="X"),"",LISTE!I15),"")</f>
        <v/>
      </c>
      <c r="E11" s="342"/>
      <c r="F11" s="342"/>
      <c r="G11" s="342"/>
      <c r="H11" s="342"/>
      <c r="I11" s="342"/>
      <c r="J11" s="342"/>
      <c r="K11" s="342"/>
      <c r="L11" s="342"/>
      <c r="M11" s="342"/>
      <c r="N11" s="342"/>
      <c r="O11" s="342"/>
      <c r="P11" s="342"/>
      <c r="Q11" s="342"/>
      <c r="R11" s="342"/>
      <c r="S11" s="342"/>
      <c r="T11" s="342"/>
      <c r="U11" s="184"/>
      <c r="V11" s="184"/>
      <c r="W11" s="184"/>
      <c r="X11" s="184"/>
      <c r="Y11" s="342"/>
      <c r="Z11" s="342"/>
      <c r="AA11" s="342"/>
      <c r="AB11" s="342"/>
      <c r="AC11" s="342"/>
      <c r="AD11" s="342"/>
      <c r="AE11" s="342"/>
      <c r="AF11" s="342"/>
      <c r="AG11" s="342"/>
      <c r="AH11" s="342"/>
      <c r="AI11" s="342"/>
    </row>
    <row r="12" spans="1:35" x14ac:dyDescent="0.25">
      <c r="A12" s="178" t="str">
        <f>IF(MONTH(LISTE!G16)=2,IF(OR(LISTE!B16="",LISTE!I16="X"),"",LISTE!B16),"")</f>
        <v/>
      </c>
      <c r="B12" s="178" t="str">
        <f>IF(MONTH(LISTE!G16)=2,IF(OR(LISTE!B16="",LISTE!I16="X"),"",CONCATENATE(LISTE!C16,"  ",LISTE!H16," P")),"")</f>
        <v/>
      </c>
      <c r="C12" s="178" t="str">
        <f>IF(MONTH(LISTE!G16)=2,IF(OR(LISTE!B16="",LISTE!I16="X"),"",LISTE!A16),"")</f>
        <v/>
      </c>
      <c r="D12" s="178" t="str">
        <f>IF(MONTH(LISTE!G16)=2,IF(OR(LISTE!B16="",LISTE!I16="X"),"",LISTE!I16),"")</f>
        <v/>
      </c>
      <c r="E12" s="342"/>
      <c r="F12" s="342"/>
      <c r="G12" s="342"/>
      <c r="H12" s="342"/>
      <c r="I12" s="342"/>
      <c r="J12" s="342"/>
      <c r="K12" s="342"/>
      <c r="L12" s="342"/>
      <c r="M12" s="342"/>
      <c r="N12" s="342"/>
      <c r="O12" s="342"/>
      <c r="P12" s="342"/>
      <c r="Q12" s="342"/>
      <c r="R12" s="342"/>
      <c r="S12" s="342"/>
      <c r="T12" s="342"/>
      <c r="U12" s="342"/>
      <c r="V12" s="342"/>
      <c r="W12" s="342"/>
      <c r="X12" s="341"/>
      <c r="Y12" s="341"/>
      <c r="Z12" s="341"/>
      <c r="AA12" s="341"/>
      <c r="AB12" s="342"/>
      <c r="AC12" s="342"/>
      <c r="AD12" s="342"/>
      <c r="AE12" s="342"/>
      <c r="AF12" s="342"/>
      <c r="AG12" s="342"/>
      <c r="AH12" s="342"/>
      <c r="AI12" s="342"/>
    </row>
    <row r="13" spans="1:35" x14ac:dyDescent="0.25">
      <c r="A13" s="178" t="str">
        <f>IF(MONTH(LISTE!G17)=2,IF(OR(LISTE!B17="",LISTE!I17="X"),"",LISTE!B17),"")</f>
        <v/>
      </c>
      <c r="B13" s="178" t="str">
        <f>IF(MONTH(LISTE!G17)=2,IF(OR(LISTE!B17="",LISTE!I17="X"),"",CONCATENATE(LISTE!C17,"  ",LISTE!H17," P")),"")</f>
        <v/>
      </c>
      <c r="C13" s="178" t="str">
        <f>IF(MONTH(LISTE!G17)=2,IF(OR(LISTE!B17="",LISTE!I17="X"),"",LISTE!A17),"")</f>
        <v/>
      </c>
      <c r="D13" s="178" t="str">
        <f>IF(MONTH(LISTE!G17)=2,IF(OR(LISTE!B17="",LISTE!I17="X"),"",LISTE!I17),"")</f>
        <v/>
      </c>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1"/>
    </row>
    <row r="14" spans="1:35" x14ac:dyDescent="0.25">
      <c r="A14" s="178" t="str">
        <f>IF(MONTH(LISTE!G18)=2,IF(OR(LISTE!B18="",LISTE!I18="X"),"",LISTE!B18),"")</f>
        <v/>
      </c>
      <c r="B14" s="178" t="str">
        <f>IF(MONTH(LISTE!G18)=2,IF(OR(LISTE!B18="",LISTE!I18="X"),"",CONCATENATE(LISTE!C18,"  ",LISTE!H18," P")),"")</f>
        <v/>
      </c>
      <c r="C14" s="178" t="str">
        <f>IF(MONTH(LISTE!G18)=2,IF(OR(LISTE!B18="",LISTE!I18="X"),"",LISTE!A18),"")</f>
        <v/>
      </c>
      <c r="D14" s="178" t="str">
        <f>IF(MONTH(LISTE!G18)=2,IF(OR(LISTE!B18="",LISTE!I18="X"),"",LISTE!I18),"")</f>
        <v/>
      </c>
      <c r="E14" s="342"/>
      <c r="F14" s="184"/>
      <c r="G14" s="184"/>
      <c r="H14" s="184"/>
      <c r="I14" s="184"/>
      <c r="J14" s="184"/>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35" x14ac:dyDescent="0.25">
      <c r="A15" s="178" t="str">
        <f>IF(MONTH(LISTE!G19)=2,IF(OR(LISTE!B19="",LISTE!I19="X"),"",LISTE!B19),"")</f>
        <v/>
      </c>
      <c r="B15" s="178" t="str">
        <f>IF(MONTH(LISTE!G19)=2,IF(OR(LISTE!B19="",LISTE!I19="X"),"",CONCATENATE(LISTE!C19,"  ",LISTE!H19," P")),"")</f>
        <v/>
      </c>
      <c r="C15" s="178" t="str">
        <f>IF(MONTH(LISTE!G19)=2,IF(OR(LISTE!B19="",LISTE!I19="X"),"",LISTE!A19),"")</f>
        <v/>
      </c>
      <c r="D15" s="178" t="str">
        <f>IF(MONTH(LISTE!G19)=2,IF(OR(LISTE!B19="",LISTE!I19="X"),"",LISTE!I19),"")</f>
        <v/>
      </c>
      <c r="E15" s="184"/>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35" x14ac:dyDescent="0.25">
      <c r="A16" s="178" t="str">
        <f>IF(MONTH(LISTE!G20)=2,IF(OR(LISTE!B20="",LISTE!I20="X"),"",LISTE!B20),"")</f>
        <v/>
      </c>
      <c r="B16" s="178" t="str">
        <f>IF(MONTH(LISTE!G20)=2,IF(OR(LISTE!B20="",LISTE!I20="X"),"",CONCATENATE(LISTE!C20,"  ",LISTE!H20," P")),"")</f>
        <v/>
      </c>
      <c r="C16" s="178" t="str">
        <f>IF(MONTH(LISTE!G20)=2,IF(OR(LISTE!B20="",LISTE!I20="X"),"",LISTE!A20),"")</f>
        <v/>
      </c>
      <c r="D16" s="178" t="str">
        <f>IF(MONTH(LISTE!G20)=2,IF(OR(LISTE!B20="",LISTE!I20="X"),"",LISTE!I20),"")</f>
        <v/>
      </c>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184"/>
      <c r="AD16" s="184"/>
      <c r="AE16" s="184"/>
      <c r="AF16" s="342"/>
      <c r="AG16" s="342"/>
      <c r="AH16" s="342"/>
      <c r="AI16" s="342"/>
    </row>
    <row r="17" spans="1:35" x14ac:dyDescent="0.25">
      <c r="A17" s="178" t="str">
        <f>IF(MONTH(LISTE!G21)=2,IF(OR(LISTE!B21="",LISTE!I21="X"),"",LISTE!B21),"")</f>
        <v/>
      </c>
      <c r="B17" s="178" t="str">
        <f>IF(MONTH(LISTE!G21)=2,IF(OR(LISTE!B21="",LISTE!I21="X"),"",CONCATENATE(LISTE!C21,"  ",LISTE!H21," P")),"")</f>
        <v/>
      </c>
      <c r="C17" s="178" t="str">
        <f>IF(MONTH(LISTE!G21)=2,IF(OR(LISTE!B21="",LISTE!I21="X"),"",LISTE!A21),"")</f>
        <v/>
      </c>
      <c r="D17" s="178" t="str">
        <f>IF(MONTH(LISTE!G21)=2,IF(OR(LISTE!B21="",LISTE!I21="X"),"",LISTE!I21),"")</f>
        <v/>
      </c>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184"/>
      <c r="AG17" s="184"/>
      <c r="AH17" s="342"/>
      <c r="AI17" s="342"/>
    </row>
    <row r="18" spans="1:35" x14ac:dyDescent="0.25">
      <c r="A18" s="178" t="str">
        <f>IF(MONTH(LISTE!G22)=2,IF(OR(LISTE!B22="",LISTE!I22="X"),"",LISTE!B22),"")</f>
        <v/>
      </c>
      <c r="B18" s="178" t="str">
        <f>IF(MONTH(LISTE!G22)=2,IF(OR(LISTE!B22="",LISTE!I22="X"),"",CONCATENATE(LISTE!C22,"  ",LISTE!H22," P")),"")</f>
        <v/>
      </c>
      <c r="C18" s="178" t="str">
        <f>IF(MONTH(LISTE!G22)=2,IF(OR(LISTE!B22="",LISTE!I22="X"),"",LISTE!A22),"")</f>
        <v/>
      </c>
      <c r="D18" s="178" t="str">
        <f>IF(MONTH(LISTE!G22)=2,IF(OR(LISTE!B22="",LISTE!I22="X"),"",LISTE!I22),"")</f>
        <v/>
      </c>
      <c r="E18" s="184"/>
      <c r="F18" s="184"/>
      <c r="G18" s="184"/>
      <c r="H18" s="184"/>
      <c r="I18" s="184"/>
      <c r="J18" s="184"/>
      <c r="K18" s="184"/>
      <c r="L18" s="184"/>
      <c r="M18" s="184"/>
      <c r="N18" s="184"/>
      <c r="O18" s="184"/>
      <c r="P18" s="184"/>
      <c r="Q18" s="184"/>
      <c r="R18" s="184"/>
      <c r="S18" s="184"/>
      <c r="T18" s="342"/>
      <c r="U18" s="342"/>
      <c r="V18" s="342"/>
      <c r="W18" s="342"/>
      <c r="X18" s="342"/>
      <c r="Y18" s="342"/>
      <c r="Z18" s="342"/>
      <c r="AA18" s="342"/>
      <c r="AB18" s="342"/>
      <c r="AC18" s="342"/>
      <c r="AD18" s="342"/>
      <c r="AE18" s="342"/>
      <c r="AF18" s="342"/>
      <c r="AG18" s="342"/>
      <c r="AH18" s="342"/>
      <c r="AI18" s="342"/>
    </row>
    <row r="19" spans="1:35" x14ac:dyDescent="0.25">
      <c r="A19" s="178" t="str">
        <f>IF(MONTH(LISTE!G23)=2,IF(OR(LISTE!B23="",LISTE!I23="X"),"",LISTE!B23),"")</f>
        <v/>
      </c>
      <c r="B19" s="178" t="str">
        <f>IF(MONTH(LISTE!G23)=2,IF(OR(LISTE!B23="",LISTE!I23="X"),"",CONCATENATE(LISTE!C23,"  ",LISTE!H23," P")),"")</f>
        <v/>
      </c>
      <c r="C19" s="178" t="str">
        <f>IF(MONTH(LISTE!G23)=2,IF(OR(LISTE!B23="",LISTE!I23="X"),"",LISTE!A23),"")</f>
        <v/>
      </c>
      <c r="D19" s="178" t="str">
        <f>IF(MONTH(LISTE!G23)=2,IF(OR(LISTE!B23="",LISTE!I23="X"),"",LISTE!I23),"")</f>
        <v/>
      </c>
      <c r="E19" s="342"/>
      <c r="F19" s="342"/>
      <c r="G19" s="342"/>
      <c r="H19" s="342"/>
      <c r="I19" s="342"/>
      <c r="J19" s="342"/>
      <c r="K19" s="341"/>
      <c r="L19" s="341"/>
      <c r="M19" s="342"/>
      <c r="N19" s="342"/>
      <c r="O19" s="342"/>
      <c r="P19" s="342"/>
      <c r="Q19" s="342"/>
      <c r="R19" s="342"/>
      <c r="S19" s="342"/>
      <c r="T19" s="342"/>
      <c r="U19" s="342"/>
      <c r="V19" s="342"/>
      <c r="W19" s="342"/>
      <c r="X19" s="342"/>
      <c r="Y19" s="342"/>
      <c r="Z19" s="342"/>
      <c r="AA19" s="342"/>
      <c r="AB19" s="342"/>
      <c r="AC19" s="342"/>
      <c r="AD19" s="342"/>
      <c r="AE19" s="342"/>
      <c r="AF19" s="342"/>
      <c r="AG19" s="342"/>
      <c r="AH19" s="342"/>
      <c r="AI19" s="342"/>
    </row>
    <row r="20" spans="1:35" x14ac:dyDescent="0.25">
      <c r="A20" s="178" t="str">
        <f>IF(MONTH(LISTE!G24)=2,IF(OR(LISTE!B24="",LISTE!I24="X"),"",LISTE!B24),"")</f>
        <v/>
      </c>
      <c r="B20" s="178" t="str">
        <f>IF(MONTH(LISTE!G24)=2,IF(OR(LISTE!B24="",LISTE!I24="X"),"",CONCATENATE(LISTE!C24,"  ",LISTE!H24," P")),"")</f>
        <v/>
      </c>
      <c r="C20" s="178" t="str">
        <f>IF(MONTH(LISTE!G24)=2,IF(OR(LISTE!B24="",LISTE!I24="X"),"",LISTE!A24),"")</f>
        <v/>
      </c>
      <c r="D20" s="178" t="str">
        <f>IF(MONTH(LISTE!G24)=2,IF(OR(LISTE!B24="",LISTE!I24="X"),"",LISTE!I24),"")</f>
        <v/>
      </c>
      <c r="E20" s="342"/>
      <c r="F20" s="342"/>
      <c r="G20" s="342"/>
      <c r="H20" s="342"/>
      <c r="I20" s="342"/>
      <c r="J20" s="342"/>
      <c r="K20" s="342"/>
      <c r="L20" s="342"/>
      <c r="M20" s="342"/>
      <c r="N20" s="342"/>
      <c r="O20" s="342"/>
      <c r="P20" s="342"/>
      <c r="Q20" s="342"/>
      <c r="R20" s="342"/>
      <c r="S20" s="342"/>
      <c r="T20" s="342"/>
      <c r="U20" s="342"/>
      <c r="V20" s="342"/>
      <c r="W20" s="342"/>
      <c r="X20" s="184"/>
      <c r="Y20" s="184"/>
      <c r="Z20" s="184"/>
      <c r="AA20" s="184"/>
      <c r="AB20" s="342"/>
      <c r="AC20" s="342"/>
      <c r="AD20" s="342"/>
      <c r="AE20" s="342"/>
      <c r="AF20" s="342"/>
      <c r="AG20" s="342"/>
      <c r="AH20" s="342"/>
      <c r="AI20" s="342"/>
    </row>
    <row r="21" spans="1:35" x14ac:dyDescent="0.25">
      <c r="A21" s="178" t="str">
        <f>IF(MONTH(LISTE!G25)=2,IF(OR(LISTE!B25="",LISTE!I25="X"),"",LISTE!B25),"")</f>
        <v/>
      </c>
      <c r="B21" s="178" t="str">
        <f>IF(MONTH(LISTE!G25)=2,IF(OR(LISTE!B25="",LISTE!I25="X"),"",CONCATENATE(LISTE!C25,"  ",LISTE!H25," P")),"")</f>
        <v/>
      </c>
      <c r="C21" s="178" t="str">
        <f>IF(MONTH(LISTE!G25)=2,IF(OR(LISTE!B25="",LISTE!I25="X"),"",LISTE!A25),"")</f>
        <v/>
      </c>
      <c r="D21" s="178" t="str">
        <f>IF(MONTH(LISTE!G25)=2,IF(OR(LISTE!B25="",LISTE!I25="X"),"",LISTE!I25),"")</f>
        <v/>
      </c>
      <c r="E21" s="342"/>
      <c r="F21" s="342"/>
      <c r="G21" s="342"/>
      <c r="H21" s="342"/>
      <c r="I21" s="342"/>
      <c r="J21" s="342"/>
      <c r="K21" s="342"/>
      <c r="L21" s="342"/>
      <c r="M21" s="342"/>
      <c r="N21" s="342"/>
      <c r="O21" s="342"/>
      <c r="P21" s="342"/>
      <c r="Q21" s="342"/>
      <c r="R21" s="342"/>
      <c r="S21" s="342"/>
      <c r="T21" s="342"/>
      <c r="U21" s="342"/>
      <c r="V21" s="342"/>
      <c r="W21" s="342"/>
      <c r="X21" s="342"/>
      <c r="Y21" s="342"/>
      <c r="Z21" s="342"/>
      <c r="AA21" s="342"/>
      <c r="AB21" s="342"/>
      <c r="AC21" s="342"/>
      <c r="AD21" s="342"/>
      <c r="AE21" s="342"/>
      <c r="AF21" s="342"/>
      <c r="AG21" s="342"/>
      <c r="AH21" s="342"/>
      <c r="AI21" s="342"/>
    </row>
    <row r="22" spans="1:35" x14ac:dyDescent="0.25">
      <c r="A22" s="178" t="str">
        <f>IF(MONTH(LISTE!G26)=2,IF(OR(LISTE!B26="",LISTE!I26="X"),"",LISTE!B26),"")</f>
        <v/>
      </c>
      <c r="B22" s="178" t="str">
        <f>IF(MONTH(LISTE!G26)=2,IF(OR(LISTE!B26="",LISTE!I26="X"),"",CONCATENATE(LISTE!C26,"  ",LISTE!H26," P")),"")</f>
        <v/>
      </c>
      <c r="C22" s="178" t="str">
        <f>IF(MONTH(LISTE!G26)=2,IF(OR(LISTE!B26="",LISTE!I26="X"),"",LISTE!A26),"")</f>
        <v/>
      </c>
      <c r="D22" s="178" t="str">
        <f>IF(MONTH(LISTE!G26)=2,IF(OR(LISTE!B26="",LISTE!I26="X"),"",LISTE!I26),"")</f>
        <v/>
      </c>
      <c r="E22" s="342"/>
      <c r="F22" s="342"/>
      <c r="G22" s="342"/>
      <c r="H22" s="342"/>
      <c r="I22" s="342"/>
      <c r="J22" s="342"/>
      <c r="K22" s="342"/>
      <c r="L22" s="342"/>
      <c r="M22" s="342"/>
      <c r="N22" s="342"/>
      <c r="O22" s="342"/>
      <c r="P22" s="342"/>
      <c r="Q22" s="342"/>
      <c r="R22" s="184"/>
      <c r="S22" s="184"/>
      <c r="T22" s="184"/>
      <c r="U22" s="184"/>
      <c r="V22" s="184"/>
      <c r="W22" s="184"/>
      <c r="X22" s="184"/>
      <c r="Y22" s="184"/>
      <c r="Z22" s="184"/>
      <c r="AA22" s="184"/>
      <c r="AB22" s="184"/>
      <c r="AC22" s="184"/>
      <c r="AD22" s="184"/>
      <c r="AE22" s="184"/>
      <c r="AF22" s="184"/>
      <c r="AG22" s="184"/>
      <c r="AH22" s="184"/>
      <c r="AI22" s="184"/>
    </row>
    <row r="23" spans="1:35" x14ac:dyDescent="0.25">
      <c r="A23" s="178" t="str">
        <f>IF(MONTH(LISTE!G27)=2,IF(OR(LISTE!B27="",LISTE!I27="X"),"",LISTE!B27),"")</f>
        <v/>
      </c>
      <c r="B23" s="178" t="str">
        <f>IF(MONTH(LISTE!G27)=2,IF(OR(LISTE!B27="",LISTE!I27="X"),"",CONCATENATE(LISTE!C27,"  ",LISTE!H27," P")),"")</f>
        <v/>
      </c>
      <c r="C23" s="178" t="str">
        <f>IF(MONTH(LISTE!G27)=2,IF(OR(LISTE!B27="",LISTE!I27="X"),"",LISTE!A27),"")</f>
        <v/>
      </c>
      <c r="D23" s="178" t="str">
        <f>IF(MONTH(LISTE!G27)=2,IF(OR(LISTE!B27="",LISTE!I27="X"),"",LISTE!I27),"")</f>
        <v/>
      </c>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79"/>
      <c r="AD23" s="179"/>
      <c r="AE23" s="179"/>
      <c r="AF23" s="179"/>
      <c r="AG23" s="182"/>
      <c r="AH23" s="182"/>
      <c r="AI23" s="182"/>
    </row>
    <row r="24" spans="1:35" x14ac:dyDescent="0.25">
      <c r="A24" s="178" t="str">
        <f>IF(MONTH(LISTE!G28)=2,IF(OR(LISTE!B28="",LISTE!I28="X"),"",LISTE!B28),"")</f>
        <v/>
      </c>
      <c r="B24" s="178" t="str">
        <f>IF(MONTH(LISTE!G28)=2,IF(OR(LISTE!B28="",LISTE!I28="X"),"",CONCATENATE(LISTE!C28,"  ",LISTE!H28," P")),"")</f>
        <v/>
      </c>
      <c r="C24" s="178" t="str">
        <f>IF(MONTH(LISTE!G28)=2,IF(OR(LISTE!B28="",LISTE!I28="X"),"",LISTE!A28),"")</f>
        <v/>
      </c>
      <c r="D24" s="178" t="str">
        <f>IF(MONTH(LISTE!G28)=2,IF(OR(LISTE!B28="",LISTE!I28="X"),"",LISTE!I28),"")</f>
        <v/>
      </c>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row>
    <row r="25" spans="1:35" x14ac:dyDescent="0.25">
      <c r="A25" s="178" t="str">
        <f>IF(MONTH(LISTE!G29)=2,IF(OR(LISTE!B29="",LISTE!I29="X"),"",LISTE!B29),"")</f>
        <v/>
      </c>
      <c r="B25" s="178" t="str">
        <f>IF(MONTH(LISTE!G29)=2,IF(OR(LISTE!B29="",LISTE!I29="X"),"",CONCATENATE(LISTE!C29,"  ",LISTE!H29," P")),"")</f>
        <v/>
      </c>
      <c r="C25" s="178" t="str">
        <f>IF(MONTH(LISTE!G29)=2,IF(OR(LISTE!B29="",LISTE!I29="X"),"",LISTE!A29),"")</f>
        <v/>
      </c>
      <c r="D25" s="178" t="str">
        <f>IF(MONTH(LISTE!G29)=2,IF(OR(LISTE!B29="",LISTE!I29="X"),"",LISTE!I29),"")</f>
        <v/>
      </c>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row>
    <row r="26" spans="1:35" x14ac:dyDescent="0.25">
      <c r="A26" s="178" t="str">
        <f>IF(MONTH(LISTE!G30)=2,IF(OR(LISTE!B30="",LISTE!I30="X"),"",LISTE!B30),"")</f>
        <v/>
      </c>
      <c r="B26" s="178" t="str">
        <f>IF(MONTH(LISTE!G30)=2,IF(OR(LISTE!B30="",LISTE!I30="X"),"",CONCATENATE(LISTE!C30,"  ",LISTE!H30," P")),"")</f>
        <v/>
      </c>
      <c r="C26" s="178" t="str">
        <f>IF(MONTH(LISTE!G30)=2,IF(OR(LISTE!B30="",LISTE!I30="X"),"",LISTE!A30),"")</f>
        <v/>
      </c>
      <c r="D26" s="178" t="str">
        <f>IF(MONTH(LISTE!G30)=2,IF(OR(LISTE!B30="",LISTE!I30="X"),"",LISTE!I30),"")</f>
        <v/>
      </c>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row>
    <row r="27" spans="1:35" x14ac:dyDescent="0.25">
      <c r="A27" s="178" t="str">
        <f>IF(MONTH(LISTE!G31)=2,IF(OR(LISTE!B31="",LISTE!I31="X"),"",LISTE!B31),"")</f>
        <v/>
      </c>
      <c r="B27" s="178" t="str">
        <f>IF(MONTH(LISTE!G31)=2,IF(OR(LISTE!B31="",LISTE!I31="X"),"",CONCATENATE(LISTE!C31,"  ",LISTE!H31," P")),"")</f>
        <v/>
      </c>
      <c r="C27" s="178" t="str">
        <f>IF(MONTH(LISTE!G31)=2,IF(OR(LISTE!B31="",LISTE!I31="X"),"",LISTE!A31),"")</f>
        <v/>
      </c>
      <c r="D27" s="178" t="str">
        <f>IF(MONTH(LISTE!G31)=2,IF(OR(LISTE!B31="",LISTE!I31="X"),"",LISTE!I31),"")</f>
        <v/>
      </c>
      <c r="E27" s="179"/>
      <c r="F27" s="179"/>
      <c r="G27" s="179"/>
      <c r="H27" s="179"/>
      <c r="I27" s="179"/>
      <c r="J27" s="179"/>
      <c r="K27" s="179"/>
      <c r="L27" s="179"/>
      <c r="M27" s="179"/>
      <c r="N27" s="179"/>
      <c r="O27" s="179"/>
      <c r="P27" s="179"/>
      <c r="Q27" s="179"/>
      <c r="R27" s="179"/>
      <c r="S27" s="179"/>
      <c r="T27" s="179"/>
      <c r="U27" s="182"/>
      <c r="V27" s="182"/>
      <c r="W27" s="182"/>
      <c r="X27" s="182"/>
      <c r="Y27" s="179"/>
      <c r="Z27" s="179"/>
      <c r="AA27" s="179"/>
      <c r="AB27" s="179"/>
      <c r="AC27" s="179"/>
      <c r="AD27" s="179"/>
      <c r="AE27" s="179"/>
      <c r="AF27" s="179"/>
      <c r="AG27" s="179"/>
      <c r="AH27" s="179"/>
      <c r="AI27" s="179"/>
    </row>
    <row r="28" spans="1:35" x14ac:dyDescent="0.25">
      <c r="A28" s="178" t="str">
        <f>IF(MONTH(LISTE!G32)=2,IF(OR(LISTE!B32="",LISTE!I32="X"),"",LISTE!B32),"")</f>
        <v/>
      </c>
      <c r="B28" s="178" t="str">
        <f>IF(MONTH(LISTE!G32)=2,IF(OR(LISTE!B32="",LISTE!I32="X"),"",CONCATENATE(LISTE!C32,"  ",LISTE!H32," P")),"")</f>
        <v/>
      </c>
      <c r="C28" s="178" t="str">
        <f>IF(MONTH(LISTE!G32)=2,IF(OR(LISTE!B32="",LISTE!I32="X"),"",LISTE!A32),"")</f>
        <v/>
      </c>
      <c r="D28" s="178" t="str">
        <f>IF(MONTH(LISTE!G32)=2,IF(OR(LISTE!B32="",LISTE!I32="X"),"",LISTE!I32),"")</f>
        <v/>
      </c>
      <c r="E28" s="179"/>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79"/>
      <c r="AH28" s="179"/>
      <c r="AI28" s="179"/>
    </row>
    <row r="29" spans="1:35" x14ac:dyDescent="0.25">
      <c r="A29" s="178" t="str">
        <f>IF(MONTH(LISTE!G33)=2,IF(OR(LISTE!B33="",LISTE!I33="X"),"",LISTE!B33),"")</f>
        <v/>
      </c>
      <c r="B29" s="178" t="str">
        <f>IF(MONTH(LISTE!G33)=2,IF(OR(LISTE!B33="",LISTE!I33="X"),"",CONCATENATE(LISTE!C33,"  ",LISTE!H33," P")),"")</f>
        <v/>
      </c>
      <c r="C29" s="178" t="str">
        <f>IF(MONTH(LISTE!G33)=2,IF(OR(LISTE!B33="",LISTE!I33="X"),"",LISTE!A33),"")</f>
        <v/>
      </c>
      <c r="D29" s="178" t="str">
        <f>IF(MONTH(LISTE!G33)=2,IF(OR(LISTE!B33="",LISTE!I33="X"),"",LISTE!I33),"")</f>
        <v/>
      </c>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row>
    <row r="30" spans="1:35" x14ac:dyDescent="0.25">
      <c r="A30" s="178" t="str">
        <f>IF(MONTH(LISTE!G34)=2,IF(OR(LISTE!B34="",LISTE!I34="X"),"",LISTE!B34),"")</f>
        <v/>
      </c>
      <c r="B30" s="178" t="str">
        <f>IF(MONTH(LISTE!G34)=2,IF(OR(LISTE!B34="",LISTE!I34="X"),"",CONCATENATE(LISTE!C34,"  ",LISTE!H34," P")),"")</f>
        <v/>
      </c>
      <c r="C30" s="178" t="str">
        <f>IF(MONTH(LISTE!G34)=2,IF(OR(LISTE!B34="",LISTE!I34="X"),"",LISTE!A34),"")</f>
        <v/>
      </c>
      <c r="D30" s="178" t="str">
        <f>IF(MONTH(LISTE!G34)=2,IF(OR(LISTE!B34="",LISTE!I34="X"),"",LISTE!I34),"")</f>
        <v/>
      </c>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row>
    <row r="31" spans="1:35" x14ac:dyDescent="0.25">
      <c r="A31" s="178" t="str">
        <f>IF(MONTH(LISTE!G35)=2,IF(OR(LISTE!B35="",LISTE!I35="X"),"",LISTE!B35),"")</f>
        <v/>
      </c>
      <c r="B31" s="178" t="str">
        <f>IF(MONTH(LISTE!G35)=2,IF(OR(LISTE!B35="",LISTE!I35="X"),"",CONCATENATE(LISTE!C35,"  ",LISTE!H35," P")),"")</f>
        <v/>
      </c>
      <c r="C31" s="178" t="str">
        <f>IF(MONTH(LISTE!G35)=2,IF(OR(LISTE!B35="",LISTE!I35="X"),"",LISTE!A35),"")</f>
        <v/>
      </c>
      <c r="D31" s="178" t="str">
        <f>IF(MONTH(LISTE!G35)=2,IF(OR(LISTE!B35="",LISTE!I35="X"),"",LISTE!I35),"")</f>
        <v/>
      </c>
      <c r="E31" s="179"/>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row>
    <row r="32" spans="1:35" x14ac:dyDescent="0.25">
      <c r="A32" s="178" t="str">
        <f>IF(MONTH(LISTE!G36)=2,IF(OR(LISTE!B36="",LISTE!I36="X"),"",LISTE!B36),"")</f>
        <v/>
      </c>
      <c r="B32" s="178" t="str">
        <f>IF(MONTH(LISTE!G36)=2,IF(OR(LISTE!B36="",LISTE!I36="X"),"",CONCATENATE(LISTE!C36,"  ",LISTE!H36," P")),"")</f>
        <v/>
      </c>
      <c r="C32" s="178" t="str">
        <f>IF(MONTH(LISTE!G36)=2,IF(OR(LISTE!B36="",LISTE!I36="X"),"",LISTE!A36),"")</f>
        <v/>
      </c>
      <c r="D32" s="178" t="str">
        <f>IF(MONTH(LISTE!G36)=2,IF(OR(LISTE!B36="",LISTE!I36="X"),"",LISTE!I36),"")</f>
        <v/>
      </c>
      <c r="E32" s="179"/>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row>
    <row r="33" spans="1:35" x14ac:dyDescent="0.25">
      <c r="A33" s="178" t="str">
        <f>IF(MONTH(LISTE!G37)=2,IF(OR(LISTE!B37="",LISTE!I37="X"),"",LISTE!B37),"")</f>
        <v/>
      </c>
      <c r="B33" s="178" t="str">
        <f>IF(MONTH(LISTE!G37)=2,IF(OR(LISTE!B37="",LISTE!I37="X"),"",CONCATENATE(LISTE!C37,"  ",LISTE!H37," P")),"")</f>
        <v/>
      </c>
      <c r="C33" s="178" t="str">
        <f>IF(MONTH(LISTE!G37)=2,IF(OR(LISTE!B37="",LISTE!I37="X"),"",LISTE!A37),"")</f>
        <v/>
      </c>
      <c r="D33" s="178" t="str">
        <f>IF(MONTH(LISTE!G37)=2,IF(OR(LISTE!B37="",LISTE!I37="X"),"",LISTE!I37),"")</f>
        <v/>
      </c>
      <c r="E33" s="182"/>
      <c r="F33" s="182"/>
      <c r="G33" s="182"/>
      <c r="H33" s="182"/>
      <c r="I33" s="182"/>
      <c r="J33" s="182"/>
      <c r="K33" s="182"/>
      <c r="L33" s="182"/>
      <c r="M33" s="182"/>
      <c r="N33" s="182"/>
      <c r="O33" s="182"/>
      <c r="P33" s="182"/>
      <c r="Q33" s="182"/>
      <c r="R33" s="182"/>
      <c r="S33" s="184"/>
      <c r="T33" s="184"/>
      <c r="U33" s="184"/>
      <c r="V33" s="184"/>
      <c r="W33" s="184"/>
      <c r="X33" s="184"/>
      <c r="Y33" s="184"/>
      <c r="Z33" s="184"/>
      <c r="AA33" s="184"/>
      <c r="AB33" s="184"/>
      <c r="AC33" s="184"/>
      <c r="AD33" s="184"/>
      <c r="AE33" s="184"/>
      <c r="AF33" s="184"/>
      <c r="AG33" s="184"/>
      <c r="AH33" s="182"/>
      <c r="AI33" s="182"/>
    </row>
    <row r="34" spans="1:35" x14ac:dyDescent="0.25">
      <c r="A34" s="178" t="str">
        <f>IF(MONTH(LISTE!G38)=2,IF(OR(LISTE!B38="",LISTE!I38="X"),"",LISTE!B38),"")</f>
        <v/>
      </c>
      <c r="B34" s="178" t="str">
        <f>IF(MONTH(LISTE!G38)=2,IF(OR(LISTE!B38="",LISTE!I38="X"),"",CONCATENATE(LISTE!C38,"  ",LISTE!H38," P")),"")</f>
        <v/>
      </c>
      <c r="C34" s="178" t="str">
        <f>IF(MONTH(LISTE!G38)=2,IF(OR(LISTE!B38="",LISTE!I38="X"),"",LISTE!A38),"")</f>
        <v/>
      </c>
      <c r="D34" s="178" t="str">
        <f>IF(MONTH(LISTE!G38)=2,IF(OR(LISTE!B38="",LISTE!I38="X"),"",LISTE!I38),"")</f>
        <v/>
      </c>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row>
    <row r="35" spans="1:35" x14ac:dyDescent="0.25">
      <c r="A35" s="178" t="str">
        <f>IF(MONTH(LISTE!G39)=2,IF(OR(LISTE!B39="",LISTE!I39="X"),"",LISTE!B39),"")</f>
        <v/>
      </c>
      <c r="B35" s="178" t="str">
        <f>IF(MONTH(LISTE!G39)=2,IF(OR(LISTE!B39="",LISTE!I39="X"),"",CONCATENATE(LISTE!C39,"  ",LISTE!H39," P")),"")</f>
        <v/>
      </c>
      <c r="C35" s="178" t="str">
        <f>IF(MONTH(LISTE!G39)=2,IF(OR(LISTE!B39="",LISTE!I39="X"),"",LISTE!A39),"")</f>
        <v/>
      </c>
      <c r="D35" s="178" t="str">
        <f>IF(MONTH(LISTE!G39)=2,IF(OR(LISTE!B39="",LISTE!I39="X"),"",LISTE!I39),"")</f>
        <v/>
      </c>
      <c r="E35" s="17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row>
    <row r="36" spans="1:35" x14ac:dyDescent="0.25">
      <c r="A36" s="178" t="str">
        <f>IF(MONTH(LISTE!G40)=2,IF(OR(LISTE!B40="",LISTE!I40="X"),"",LISTE!B40),"")</f>
        <v/>
      </c>
      <c r="B36" s="178" t="str">
        <f>IF(MONTH(LISTE!G40)=2,IF(OR(LISTE!B40="",LISTE!I40="X"),"",CONCATENATE(LISTE!C40,"  ",LISTE!H40," P")),"")</f>
        <v/>
      </c>
      <c r="C36" s="178" t="str">
        <f>IF(MONTH(LISTE!G40)=2,IF(OR(LISTE!B40="",LISTE!I40="X"),"",LISTE!A40),"")</f>
        <v/>
      </c>
      <c r="D36" s="178" t="str">
        <f>IF(MONTH(LISTE!G40)=2,IF(OR(LISTE!B40="",LISTE!I40="X"),"",LISTE!I40),"")</f>
        <v/>
      </c>
      <c r="E36" s="17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row>
    <row r="37" spans="1:35" x14ac:dyDescent="0.25">
      <c r="A37" s="178" t="str">
        <f>IF(MONTH(LISTE!G41)=2,IF(OR(LISTE!B41="",LISTE!I41="X"),"",LISTE!B41),"")</f>
        <v/>
      </c>
      <c r="B37" s="178" t="str">
        <f>IF(MONTH(LISTE!G41)=2,IF(OR(LISTE!B41="",LISTE!I41="X"),"",CONCATENATE(LISTE!C41,"  ",LISTE!H41," P")),"")</f>
        <v/>
      </c>
      <c r="C37" s="178" t="str">
        <f>IF(MONTH(LISTE!G41)=2,IF(OR(LISTE!B41="",LISTE!I41="X"),"",LISTE!A41),"")</f>
        <v/>
      </c>
      <c r="D37" s="178" t="str">
        <f>IF(MONTH(LISTE!G41)=2,IF(OR(LISTE!B41="",LISTE!I41="X"),"",LISTE!I41),"")</f>
        <v/>
      </c>
      <c r="E37" s="17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row>
    <row r="38" spans="1:35" x14ac:dyDescent="0.25">
      <c r="A38" s="178" t="str">
        <f>IF(MONTH(LISTE!G42)=2,IF(OR(LISTE!B42="",LISTE!I42="X"),"",LISTE!B42),"")</f>
        <v/>
      </c>
      <c r="B38" s="178" t="str">
        <f>IF(MONTH(LISTE!G42)=2,IF(OR(LISTE!B42="",LISTE!I42="X"),"",CONCATENATE(LISTE!C42,"  ",LISTE!H42," P")),"")</f>
        <v/>
      </c>
      <c r="C38" s="178" t="str">
        <f>IF(MONTH(LISTE!G42)=2,IF(OR(LISTE!B42="",LISTE!I42="X"),"",LISTE!A42),"")</f>
        <v/>
      </c>
      <c r="D38" s="178" t="str">
        <f>IF(MONTH(LISTE!G42)=2,IF(OR(LISTE!B42="",LISTE!I42="X"),"",LISTE!I42),"")</f>
        <v/>
      </c>
      <c r="E38" s="17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row>
    <row r="39" spans="1:35" x14ac:dyDescent="0.25">
      <c r="A39" s="178" t="str">
        <f>IF(MONTH(LISTE!G43)=2,IF(OR(LISTE!B43="",LISTE!I43="X"),"",LISTE!B43),"")</f>
        <v/>
      </c>
      <c r="B39" s="178" t="str">
        <f>IF(MONTH(LISTE!G43)=2,IF(OR(LISTE!B43="",LISTE!I43="X"),"",CONCATENATE(LISTE!C43,"  ",LISTE!H43," P")),"")</f>
        <v/>
      </c>
      <c r="C39" s="178" t="str">
        <f>IF(MONTH(LISTE!G43)=2,IF(OR(LISTE!B43="",LISTE!I43="X"),"",LISTE!A43),"")</f>
        <v/>
      </c>
      <c r="D39" s="178" t="str">
        <f>IF(MONTH(LISTE!G43)=2,IF(OR(LISTE!B43="",LISTE!I43="X"),"",LISTE!I43),"")</f>
        <v/>
      </c>
      <c r="E39" s="17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row>
    <row r="40" spans="1:35" x14ac:dyDescent="0.25">
      <c r="A40" s="178" t="str">
        <f>IF(MONTH(LISTE!G44)=2,IF(OR(LISTE!B44="",LISTE!I44="X"),"",LISTE!B44),"")</f>
        <v/>
      </c>
      <c r="B40" s="178" t="str">
        <f>IF(MONTH(LISTE!G44)=2,IF(OR(LISTE!B44="",LISTE!I44="X"),"",CONCATENATE(LISTE!C44,"  ",LISTE!H44," P")),"")</f>
        <v/>
      </c>
      <c r="C40" s="178" t="str">
        <f>IF(MONTH(LISTE!G44)=2,IF(OR(LISTE!B44="",LISTE!I44="X"),"",LISTE!A44),"")</f>
        <v/>
      </c>
      <c r="D40" s="178" t="str">
        <f>IF(MONTH(LISTE!G44)=2,IF(OR(LISTE!B44="",LISTE!I44="X"),"",LISTE!I44),"")</f>
        <v/>
      </c>
      <c r="E40" s="17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row>
    <row r="41" spans="1:35" x14ac:dyDescent="0.25">
      <c r="A41" s="178" t="str">
        <f>IF(MONTH(LISTE!G45)=2,IF(OR(LISTE!B45="",LISTE!I45="X"),"",LISTE!B45),"")</f>
        <v/>
      </c>
      <c r="B41" s="178" t="str">
        <f>IF(MONTH(LISTE!G45)=2,IF(OR(LISTE!B45="",LISTE!I45="X"),"",CONCATENATE(LISTE!C45,"  ",LISTE!H45," P")),"")</f>
        <v/>
      </c>
      <c r="C41" s="178" t="str">
        <f>IF(MONTH(LISTE!G45)=2,IF(OR(LISTE!B45="",LISTE!I45="X"),"",LISTE!A45),"")</f>
        <v/>
      </c>
      <c r="D41" s="178" t="str">
        <f>IF(MONTH(LISTE!G45)=2,IF(OR(LISTE!B45="",LISTE!I45="X"),"",LISTE!I45),"")</f>
        <v/>
      </c>
      <c r="E41" s="17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row>
    <row r="42" spans="1:35" x14ac:dyDescent="0.25">
      <c r="A42" s="178" t="str">
        <f>IF(MONTH(LISTE!G46)=2,IF(OR(LISTE!B46="",LISTE!I46="X"),"",LISTE!B46),"")</f>
        <v/>
      </c>
      <c r="B42" s="178" t="str">
        <f>IF(MONTH(LISTE!G46)=2,IF(OR(LISTE!B46="",LISTE!I46="X"),"",CONCATENATE(LISTE!C46,"  ",LISTE!H46," P")),"")</f>
        <v/>
      </c>
      <c r="C42" s="178" t="str">
        <f>IF(MONTH(LISTE!G46)=2,IF(OR(LISTE!B46="",LISTE!I46="X"),"",LISTE!A46),"")</f>
        <v/>
      </c>
      <c r="D42" s="178" t="str">
        <f>IF(MONTH(LISTE!G46)=2,IF(OR(LISTE!B46="",LISTE!I46="X"),"",LISTE!I46),"")</f>
        <v/>
      </c>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row>
    <row r="43" spans="1:35" x14ac:dyDescent="0.25">
      <c r="A43" s="178" t="str">
        <f>IF(MONTH(LISTE!G47)=2,IF(OR(LISTE!B47="",LISTE!I47="X"),"",LISTE!B47),"")</f>
        <v/>
      </c>
      <c r="B43" s="178" t="str">
        <f>IF(MONTH(LISTE!G47)=2,IF(OR(LISTE!B47="",LISTE!I47="X"),"",CONCATENATE(LISTE!C47,"  ",LISTE!H47," P")),"")</f>
        <v/>
      </c>
      <c r="C43" s="178" t="str">
        <f>IF(MONTH(LISTE!G47)=2,IF(OR(LISTE!B47="",LISTE!I47="X"),"",LISTE!A47),"")</f>
        <v/>
      </c>
      <c r="D43" s="178" t="str">
        <f>IF(MONTH(LISTE!G47)=2,IF(OR(LISTE!B47="",LISTE!I47="X"),"",LISTE!I47),"")</f>
        <v/>
      </c>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row>
    <row r="44" spans="1:35" x14ac:dyDescent="0.25">
      <c r="A44" s="178" t="str">
        <f>IF(MONTH(LISTE!G48)=2,IF(OR(LISTE!B48="",LISTE!I48="X"),"",LISTE!B48),"")</f>
        <v/>
      </c>
      <c r="B44" s="178" t="str">
        <f>IF(MONTH(LISTE!G48)=2,IF(OR(LISTE!B48="",LISTE!I48="X"),"",CONCATENATE(LISTE!C48,"  ",LISTE!H48," P")),"")</f>
        <v/>
      </c>
      <c r="C44" s="178" t="str">
        <f>IF(MONTH(LISTE!G48)=2,IF(OR(LISTE!B48="",LISTE!I48="X"),"",LISTE!A48),"")</f>
        <v/>
      </c>
      <c r="D44" s="178" t="str">
        <f>IF(MONTH(LISTE!G48)=2,IF(OR(LISTE!B48="",LISTE!I48="X"),"",LISTE!I48),"")</f>
        <v/>
      </c>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row>
    <row r="45" spans="1:35" x14ac:dyDescent="0.25">
      <c r="A45" s="178" t="str">
        <f>IF(MONTH(LISTE!G49)=2,IF(OR(LISTE!B49="",LISTE!I49="X"),"",LISTE!B49),"")</f>
        <v/>
      </c>
      <c r="B45" s="178" t="str">
        <f>IF(MONTH(LISTE!G49)=2,IF(OR(LISTE!B49="",LISTE!I49="X"),"",CONCATENATE(LISTE!C49,"  ",LISTE!H49," P")),"")</f>
        <v/>
      </c>
      <c r="C45" s="178" t="str">
        <f>IF(MONTH(LISTE!G49)=2,IF(OR(LISTE!B49="",LISTE!I49="X"),"",LISTE!A49),"")</f>
        <v/>
      </c>
      <c r="D45" s="178" t="str">
        <f>IF(MONTH(LISTE!G49)=2,IF(OR(LISTE!B49="",LISTE!I49="X"),"",LISTE!I49),"")</f>
        <v/>
      </c>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row>
    <row r="46" spans="1:35" x14ac:dyDescent="0.25">
      <c r="A46" s="178" t="str">
        <f>IF(MONTH(LISTE!G50)=2,IF(OR(LISTE!B50="",LISTE!I50="X"),"",LISTE!B50),"")</f>
        <v/>
      </c>
      <c r="B46" s="178" t="str">
        <f>IF(MONTH(LISTE!G50)=2,IF(OR(LISTE!B50="",LISTE!I50="X"),"",CONCATENATE(LISTE!C50,"  ",LISTE!H50," P")),"")</f>
        <v/>
      </c>
      <c r="C46" s="178" t="str">
        <f>IF(MONTH(LISTE!G50)=2,IF(OR(LISTE!B50="",LISTE!I50="X"),"",LISTE!A50),"")</f>
        <v/>
      </c>
      <c r="D46" s="178" t="str">
        <f>IF(MONTH(LISTE!G50)=2,IF(OR(LISTE!B50="",LISTE!I50="X"),"",LISTE!I50),"")</f>
        <v/>
      </c>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row>
    <row r="47" spans="1:35" x14ac:dyDescent="0.25">
      <c r="A47" s="178" t="str">
        <f>IF(MONTH(LISTE!G51)=2,IF(OR(LISTE!B51="",LISTE!I51="X"),"",LISTE!B51),"")</f>
        <v/>
      </c>
      <c r="B47" s="178" t="str">
        <f>IF(MONTH(LISTE!G51)=2,IF(OR(LISTE!B51="",LISTE!I51="X"),"",CONCATENATE(LISTE!C51,"  ",LISTE!H51," P")),"")</f>
        <v/>
      </c>
      <c r="C47" s="178" t="str">
        <f>IF(MONTH(LISTE!G51)=2,IF(OR(LISTE!B51="",LISTE!I51="X"),"",LISTE!A51),"")</f>
        <v/>
      </c>
      <c r="D47" s="178" t="str">
        <f>IF(MONTH(LISTE!G51)=2,IF(OR(LISTE!B51="",LISTE!I51="X"),"",LISTE!I51),"")</f>
        <v/>
      </c>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row>
    <row r="48" spans="1:35" x14ac:dyDescent="0.25">
      <c r="A48" s="178" t="str">
        <f>IF(MONTH(LISTE!G52)=2,IF(OR(LISTE!B52="",LISTE!I52="X"),"",LISTE!B52),"")</f>
        <v/>
      </c>
      <c r="B48" s="178" t="str">
        <f>IF(MONTH(LISTE!G52)=2,IF(OR(LISTE!B52="",LISTE!I52="X"),"",CONCATENATE(LISTE!C52,"  ",LISTE!H52," P")),"")</f>
        <v/>
      </c>
      <c r="C48" s="178" t="str">
        <f>IF(MONTH(LISTE!G52)=2,IF(OR(LISTE!B52="",LISTE!I52="X"),"",LISTE!A52),"")</f>
        <v/>
      </c>
      <c r="D48" s="178" t="str">
        <f>IF(MONTH(LISTE!G52)=2,IF(OR(LISTE!B52="",LISTE!I52="X"),"",LISTE!I52),"")</f>
        <v/>
      </c>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row>
    <row r="49" spans="1:35" x14ac:dyDescent="0.25">
      <c r="A49" s="178" t="str">
        <f>IF(MONTH(LISTE!G53)=2,IF(OR(LISTE!B53="",LISTE!I53="X"),"",LISTE!B53),"")</f>
        <v/>
      </c>
      <c r="B49" s="178" t="str">
        <f>IF(MONTH(LISTE!G53)=2,IF(OR(LISTE!B53="",LISTE!I53="X"),"",CONCATENATE(LISTE!C53,"  ",LISTE!H53," P")),"")</f>
        <v/>
      </c>
      <c r="C49" s="178" t="str">
        <f>IF(MONTH(LISTE!G53)=2,IF(OR(LISTE!B53="",LISTE!I53="X"),"",LISTE!A53),"")</f>
        <v/>
      </c>
      <c r="D49" s="178" t="str">
        <f>IF(MONTH(LISTE!G53)=2,IF(OR(LISTE!B53="",LISTE!I53="X"),"",LISTE!I53),"")</f>
        <v/>
      </c>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row>
    <row r="50" spans="1:35" x14ac:dyDescent="0.25">
      <c r="A50" s="178" t="str">
        <f>IF(MONTH(LISTE!G54)=2,IF(OR(LISTE!B54="",LISTE!I54="X"),"",LISTE!B54),"")</f>
        <v/>
      </c>
      <c r="B50" s="178" t="str">
        <f>IF(MONTH(LISTE!G54)=2,IF(OR(LISTE!B54="",LISTE!I54="X"),"",CONCATENATE(LISTE!C54,"  ",LISTE!H54," P")),"")</f>
        <v/>
      </c>
      <c r="C50" s="178" t="str">
        <f>IF(MONTH(LISTE!G54)=2,IF(OR(LISTE!B54="",LISTE!I54="X"),"",LISTE!A54),"")</f>
        <v/>
      </c>
      <c r="D50" s="178" t="str">
        <f>IF(MONTH(LISTE!G54)=2,IF(OR(LISTE!B54="",LISTE!I54="X"),"",LISTE!I54),"")</f>
        <v/>
      </c>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row>
    <row r="51" spans="1:35" x14ac:dyDescent="0.25">
      <c r="A51" s="178" t="str">
        <f>IF(MONTH(LISTE!G55)=2,IF(OR(LISTE!B55="",LISTE!I55="X"),"",LISTE!B55),"")</f>
        <v/>
      </c>
      <c r="B51" s="178" t="str">
        <f>IF(MONTH(LISTE!G55)=2,IF(OR(LISTE!B55="",LISTE!I55="X"),"",CONCATENATE(LISTE!C55,"  ",LISTE!H55," P")),"")</f>
        <v/>
      </c>
      <c r="C51" s="178" t="str">
        <f>IF(MONTH(LISTE!G55)=2,IF(OR(LISTE!B55="",LISTE!I55="X"),"",LISTE!A55),"")</f>
        <v/>
      </c>
      <c r="D51" s="178" t="str">
        <f>IF(MONTH(LISTE!G55)=2,IF(OR(LISTE!B55="",LISTE!I55="X"),"",LISTE!I55),"")</f>
        <v/>
      </c>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row>
    <row r="52" spans="1:35" x14ac:dyDescent="0.25">
      <c r="A52" s="178" t="str">
        <f>IF(MONTH(LISTE!G56)=2,IF(OR(LISTE!B56="",LISTE!I56="X"),"",LISTE!B56),"")</f>
        <v/>
      </c>
      <c r="B52" s="178" t="str">
        <f>IF(MONTH(LISTE!G56)=2,IF(OR(LISTE!B56="",LISTE!I56="X"),"",CONCATENATE(LISTE!C56,"  ",LISTE!H56," P")),"")</f>
        <v/>
      </c>
      <c r="C52" s="178" t="str">
        <f>IF(MONTH(LISTE!G56)=2,IF(OR(LISTE!B56="",LISTE!I56="X"),"",LISTE!A56),"")</f>
        <v/>
      </c>
      <c r="D52" s="178" t="str">
        <f>IF(MONTH(LISTE!G56)=2,IF(OR(LISTE!B56="",LISTE!I56="X"),"",LISTE!I56),"")</f>
        <v/>
      </c>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row>
    <row r="53" spans="1:35" x14ac:dyDescent="0.25">
      <c r="A53" s="178" t="str">
        <f>IF(MONTH(LISTE!G57)=2,IF(OR(LISTE!B57="",LISTE!I57="X"),"",LISTE!B57),"")</f>
        <v/>
      </c>
      <c r="B53" s="178" t="str">
        <f>IF(MONTH(LISTE!G57)=2,IF(OR(LISTE!B57="",LISTE!I57="X"),"",CONCATENATE(LISTE!C57,"  ",LISTE!H57," P")),"")</f>
        <v/>
      </c>
      <c r="C53" s="178" t="str">
        <f>IF(MONTH(LISTE!G57)=2,IF(OR(LISTE!B57="",LISTE!I57="X"),"",LISTE!A57),"")</f>
        <v/>
      </c>
      <c r="D53" s="178" t="str">
        <f>IF(MONTH(LISTE!G57)=2,IF(OR(LISTE!B57="",LISTE!I57="X"),"",LISTE!I57),"")</f>
        <v/>
      </c>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row>
    <row r="54" spans="1:35" x14ac:dyDescent="0.25">
      <c r="A54" s="178" t="str">
        <f>IF(MONTH(LISTE!G58)=2,IF(OR(LISTE!B58="",LISTE!I58="X"),"",LISTE!B58),"")</f>
        <v/>
      </c>
      <c r="B54" s="178" t="str">
        <f>IF(MONTH(LISTE!G58)=2,IF(OR(LISTE!B58="",LISTE!I58="X"),"",CONCATENATE(LISTE!C58,"  ",LISTE!H58," P")),"")</f>
        <v/>
      </c>
      <c r="C54" s="178" t="str">
        <f>IF(MONTH(LISTE!G58)=2,IF(OR(LISTE!B58="",LISTE!I58="X"),"",LISTE!A58),"")</f>
        <v/>
      </c>
      <c r="D54" s="178" t="str">
        <f>IF(MONTH(LISTE!G58)=2,IF(OR(LISTE!B58="",LISTE!I58="X"),"",LISTE!I58),"")</f>
        <v/>
      </c>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row>
    <row r="55" spans="1:35" x14ac:dyDescent="0.25">
      <c r="A55" s="178" t="str">
        <f>IF(MONTH(LISTE!G59)=2,IF(OR(LISTE!B59="",LISTE!I59="X"),"",LISTE!B59),"")</f>
        <v/>
      </c>
      <c r="B55" s="178" t="str">
        <f>IF(MONTH(LISTE!G59)=2,IF(OR(LISTE!B59="",LISTE!I59="X"),"",CONCATENATE(LISTE!C59,"  ",LISTE!H59," P")),"")</f>
        <v/>
      </c>
      <c r="C55" s="178" t="str">
        <f>IF(MONTH(LISTE!G59)=2,IF(OR(LISTE!B59="",LISTE!I59="X"),"",LISTE!A59),"")</f>
        <v/>
      </c>
      <c r="D55" s="178" t="str">
        <f>IF(MONTH(LISTE!G59)=2,IF(OR(LISTE!B59="",LISTE!I59="X"),"",LISTE!I59),"")</f>
        <v/>
      </c>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row>
    <row r="56" spans="1:35" x14ac:dyDescent="0.25">
      <c r="A56" s="178" t="str">
        <f>IF(MONTH(LISTE!G60)=2,IF(OR(LISTE!B60="",LISTE!I60="X"),"",LISTE!B60),"")</f>
        <v/>
      </c>
      <c r="B56" s="178" t="str">
        <f>IF(MONTH(LISTE!G60)=2,IF(OR(LISTE!B60="",LISTE!I60="X"),"",CONCATENATE(LISTE!C60,"  ",LISTE!H60," P")),"")</f>
        <v/>
      </c>
      <c r="C56" s="178" t="str">
        <f>IF(MONTH(LISTE!G60)=2,IF(OR(LISTE!B60="",LISTE!I60="X"),"",LISTE!A60),"")</f>
        <v/>
      </c>
      <c r="D56" s="178" t="str">
        <f>IF(MONTH(LISTE!G60)=2,IF(OR(LISTE!B60="",LISTE!I60="X"),"",LISTE!I60),"")</f>
        <v/>
      </c>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row>
    <row r="57" spans="1:35" x14ac:dyDescent="0.25">
      <c r="A57" s="178" t="str">
        <f>IF(MONTH(LISTE!G61)=2,IF(OR(LISTE!B61="",LISTE!I61="X"),"",LISTE!B61),"")</f>
        <v/>
      </c>
      <c r="B57" s="178" t="str">
        <f>IF(MONTH(LISTE!G61)=2,IF(OR(LISTE!B61="",LISTE!I61="X"),"",CONCATENATE(LISTE!C61,"  ",LISTE!H61," P")),"")</f>
        <v/>
      </c>
      <c r="C57" s="178" t="str">
        <f>IF(MONTH(LISTE!G61)=2,IF(OR(LISTE!B61="",LISTE!I61="X"),"",LISTE!A61),"")</f>
        <v/>
      </c>
      <c r="D57" s="178" t="str">
        <f>IF(MONTH(LISTE!G61)=2,IF(OR(LISTE!B61="",LISTE!I61="X"),"",LISTE!I61),"")</f>
        <v/>
      </c>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row>
    <row r="58" spans="1:35" x14ac:dyDescent="0.25">
      <c r="A58" s="178" t="str">
        <f>IF(MONTH(LISTE!G62)=2,IF(OR(LISTE!B62="",LISTE!I62="X"),"",LISTE!B62),"")</f>
        <v/>
      </c>
      <c r="B58" s="178" t="str">
        <f>IF(MONTH(LISTE!G62)=2,IF(OR(LISTE!B62="",LISTE!I62="X"),"",CONCATENATE(LISTE!C62,"  ",LISTE!H62," P")),"")</f>
        <v/>
      </c>
      <c r="C58" s="178" t="str">
        <f>IF(MONTH(LISTE!G62)=2,IF(OR(LISTE!B62="",LISTE!I62="X"),"",LISTE!A62),"")</f>
        <v/>
      </c>
      <c r="D58" s="178" t="str">
        <f>IF(MONTH(LISTE!G62)=2,IF(OR(LISTE!B62="",LISTE!I62="X"),"",LISTE!I62),"")</f>
        <v/>
      </c>
      <c r="E58" s="199"/>
    </row>
    <row r="59" spans="1:35" x14ac:dyDescent="0.25">
      <c r="A59" s="178" t="str">
        <f>IF(MONTH(LISTE!G63)=2,IF(OR(LISTE!B63="",LISTE!I63="X"),"",LISTE!B63),"")</f>
        <v/>
      </c>
      <c r="B59" s="178" t="str">
        <f>IF(MONTH(LISTE!G63)=2,IF(OR(LISTE!B63="",LISTE!I63="X"),"",CONCATENATE(LISTE!C63,"  ",LISTE!H63," P")),"")</f>
        <v/>
      </c>
      <c r="C59" s="178" t="str">
        <f>IF(MONTH(LISTE!G63)=2,IF(OR(LISTE!B63="",LISTE!I63="X"),"",LISTE!A63),"")</f>
        <v/>
      </c>
      <c r="D59" s="178" t="str">
        <f>IF(MONTH(LISTE!G63)=2,IF(OR(LISTE!B63="",LISTE!I63="X"),"",LISTE!I63),"")</f>
        <v/>
      </c>
    </row>
    <row r="60" spans="1:35" x14ac:dyDescent="0.25">
      <c r="A60" s="178" t="str">
        <f>IF(MONTH(LISTE!G64)=2,IF(OR(LISTE!B64="",LISTE!I64="X"),"",LISTE!B64),"")</f>
        <v/>
      </c>
      <c r="B60" s="178" t="str">
        <f>IF(MONTH(LISTE!G64)=2,IF(OR(LISTE!B64="",LISTE!I64="X"),"",CONCATENATE(LISTE!C64,"  ",LISTE!H64," P")),"")</f>
        <v/>
      </c>
      <c r="C60" s="178" t="str">
        <f>IF(MONTH(LISTE!G64)=2,IF(OR(LISTE!B64="",LISTE!I64="X"),"",LISTE!A64),"")</f>
        <v/>
      </c>
      <c r="D60" s="178" t="str">
        <f>IF(MONTH(LISTE!G64)=2,IF(OR(LISTE!B64="",LISTE!I64="X"),"",LISTE!I64),"")</f>
        <v/>
      </c>
    </row>
    <row r="61" spans="1:35" x14ac:dyDescent="0.25">
      <c r="A61" s="178" t="str">
        <f>IF(MONTH(LISTE!G65)=2,IF(OR(LISTE!B65="",LISTE!I65="X"),"",LISTE!B65),"")</f>
        <v/>
      </c>
      <c r="B61" s="178" t="str">
        <f>IF(MONTH(LISTE!G65)=2,IF(OR(LISTE!B65="",LISTE!I65="X"),"",CONCATENATE(LISTE!C65,"  ",LISTE!H65," P")),"")</f>
        <v/>
      </c>
      <c r="C61" s="178" t="str">
        <f>IF(MONTH(LISTE!G65)=2,IF(OR(LISTE!B65="",LISTE!I65="X"),"",LISTE!A65),"")</f>
        <v/>
      </c>
      <c r="D61" s="178" t="str">
        <f>IF(MONTH(LISTE!G65)=2,IF(OR(LISTE!B65="",LISTE!I65="X"),"",LISTE!I65),"")</f>
        <v/>
      </c>
    </row>
    <row r="62" spans="1:35" x14ac:dyDescent="0.25">
      <c r="A62" s="178" t="str">
        <f>IF(MONTH(LISTE!G66)=2,IF(OR(LISTE!B66="",LISTE!I66="X"),"",LISTE!B66),"")</f>
        <v/>
      </c>
      <c r="B62" s="178" t="str">
        <f>IF(MONTH(LISTE!G66)=2,IF(OR(LISTE!B66="",LISTE!I66="X"),"",CONCATENATE(LISTE!C66,"  ",LISTE!H66," P")),"")</f>
        <v/>
      </c>
      <c r="C62" s="178" t="str">
        <f>IF(MONTH(LISTE!G66)=2,IF(OR(LISTE!B66="",LISTE!I66="X"),"",LISTE!A66),"")</f>
        <v/>
      </c>
      <c r="D62" s="178" t="str">
        <f>IF(MONTH(LISTE!G66)=2,IF(OR(LISTE!B66="",LISTE!I66="X"),"",LISTE!I66),"")</f>
        <v/>
      </c>
    </row>
    <row r="63" spans="1:35" x14ac:dyDescent="0.25">
      <c r="A63" s="178" t="str">
        <f>IF(MONTH(LISTE!G67)=2,IF(OR(LISTE!B67="",LISTE!I67="X"),"",LISTE!B67),"")</f>
        <v/>
      </c>
      <c r="B63" s="178" t="str">
        <f>IF(MONTH(LISTE!G67)=2,IF(OR(LISTE!B67="",LISTE!I67="X"),"",CONCATENATE(LISTE!C67,"  ",LISTE!H67," P")),"")</f>
        <v/>
      </c>
      <c r="C63" s="178" t="str">
        <f>IF(MONTH(LISTE!G67)=2,IF(OR(LISTE!B67="",LISTE!I67="X"),"",LISTE!A67),"")</f>
        <v/>
      </c>
      <c r="D63" s="178" t="str">
        <f>IF(MONTH(LISTE!G67)=2,IF(OR(LISTE!B67="",LISTE!I67="X"),"",LISTE!I67),"")</f>
        <v/>
      </c>
    </row>
    <row r="64" spans="1:35" x14ac:dyDescent="0.25">
      <c r="A64" s="178" t="str">
        <f>IF(MONTH(LISTE!G68)=2,IF(OR(LISTE!B68="",LISTE!I68="X"),"",LISTE!B68),"")</f>
        <v/>
      </c>
      <c r="B64" s="178" t="str">
        <f>IF(MONTH(LISTE!G68)=2,IF(OR(LISTE!B68="",LISTE!I68="X"),"",CONCATENATE(LISTE!C68,"  ",LISTE!H68," P")),"")</f>
        <v/>
      </c>
      <c r="C64" s="178" t="str">
        <f>IF(MONTH(LISTE!G68)=2,IF(OR(LISTE!B68="",LISTE!I68="X"),"",LISTE!A68),"")</f>
        <v/>
      </c>
      <c r="D64" s="178" t="str">
        <f>IF(MONTH(LISTE!G68)=2,IF(OR(LISTE!B68="",LISTE!I68="X"),"",LISTE!I68),"")</f>
        <v/>
      </c>
    </row>
    <row r="65" spans="1:4" x14ac:dyDescent="0.25">
      <c r="A65" s="178" t="str">
        <f>IF(MONTH(LISTE!G69)=2,IF(OR(LISTE!B69="",LISTE!I69="X"),"",LISTE!B69),"")</f>
        <v/>
      </c>
      <c r="B65" s="178" t="str">
        <f>IF(MONTH(LISTE!G69)=2,IF(OR(LISTE!B69="",LISTE!I69="X"),"",CONCATENATE(LISTE!C69,"  ",LISTE!H69," P")),"")</f>
        <v/>
      </c>
      <c r="C65" s="178" t="str">
        <f>IF(MONTH(LISTE!G69)=2,IF(OR(LISTE!B69="",LISTE!I69="X"),"",LISTE!A69),"")</f>
        <v/>
      </c>
      <c r="D65" s="178" t="str">
        <f>IF(MONTH(LISTE!G69)=2,IF(OR(LISTE!B69="",LISTE!I69="X"),"",LISTE!I69),"")</f>
        <v/>
      </c>
    </row>
    <row r="66" spans="1:4" x14ac:dyDescent="0.25">
      <c r="A66" s="178" t="str">
        <f>IF(MONTH(LISTE!G70)=2,IF(OR(LISTE!B70="",LISTE!I70="X"),"",LISTE!B70),"")</f>
        <v/>
      </c>
      <c r="B66" s="178" t="str">
        <f>IF(MONTH(LISTE!G70)=2,IF(OR(LISTE!B70="",LISTE!I70="X"),"",CONCATENATE(LISTE!C70,"  ",LISTE!H70," P")),"")</f>
        <v/>
      </c>
      <c r="C66" s="178" t="str">
        <f>IF(MONTH(LISTE!G70)=2,IF(OR(LISTE!B70="",LISTE!I70="X"),"",LISTE!A70),"")</f>
        <v/>
      </c>
      <c r="D66" s="178" t="str">
        <f>IF(MONTH(LISTE!G70)=2,IF(OR(LISTE!B70="",LISTE!I70="X"),"",LISTE!I70),"")</f>
        <v/>
      </c>
    </row>
    <row r="67" spans="1:4" x14ac:dyDescent="0.25">
      <c r="A67" s="178" t="str">
        <f>IF(MONTH(LISTE!G71)=2,IF(OR(LISTE!B71="",LISTE!I71="X"),"",LISTE!B71),"")</f>
        <v/>
      </c>
      <c r="B67" s="178" t="str">
        <f>IF(MONTH(LISTE!G71)=2,IF(OR(LISTE!B71="",LISTE!I71="X"),"",CONCATENATE(LISTE!C71,"  ",LISTE!H71," P")),"")</f>
        <v/>
      </c>
      <c r="C67" s="178" t="str">
        <f>IF(MONTH(LISTE!G71)=2,IF(OR(LISTE!B71="",LISTE!I71="X"),"",LISTE!A71),"")</f>
        <v/>
      </c>
      <c r="D67" s="178" t="str">
        <f>IF(MONTH(LISTE!G71)=2,IF(OR(LISTE!B71="",LISTE!I71="X"),"",LISTE!I71),"")</f>
        <v/>
      </c>
    </row>
    <row r="68" spans="1:4" x14ac:dyDescent="0.25">
      <c r="A68" s="178" t="str">
        <f>IF(MONTH(LISTE!G72)=2,IF(OR(LISTE!B72="",LISTE!I72="X"),"",LISTE!B72),"")</f>
        <v/>
      </c>
      <c r="B68" s="178" t="str">
        <f>IF(MONTH(LISTE!G72)=2,IF(OR(LISTE!B72="",LISTE!I72="X"),"",CONCATENATE(LISTE!C72,"  ",LISTE!H72," P")),"")</f>
        <v/>
      </c>
      <c r="C68" s="178" t="str">
        <f>IF(MONTH(LISTE!G72)=2,IF(OR(LISTE!B72="",LISTE!I72="X"),"",LISTE!A72),"")</f>
        <v/>
      </c>
      <c r="D68" s="178" t="str">
        <f>IF(MONTH(LISTE!G72)=2,IF(OR(LISTE!B72="",LISTE!I72="X"),"",LISTE!I72),"")</f>
        <v/>
      </c>
    </row>
    <row r="69" spans="1:4" x14ac:dyDescent="0.25">
      <c r="A69" s="178" t="str">
        <f>IF(MONTH(LISTE!G73)=2,IF(OR(LISTE!B73="",LISTE!I73="X"),"",LISTE!B73),"")</f>
        <v/>
      </c>
      <c r="B69" s="178" t="str">
        <f>IF(MONTH(LISTE!G73)=2,IF(OR(LISTE!B73="",LISTE!I73="X"),"",CONCATENATE(LISTE!C73,"  ",LISTE!H73," P")),"")</f>
        <v/>
      </c>
      <c r="C69" s="178" t="str">
        <f>IF(MONTH(LISTE!G73)=2,IF(OR(LISTE!B73="",LISTE!I73="X"),"",LISTE!A73),"")</f>
        <v/>
      </c>
      <c r="D69" s="178" t="str">
        <f>IF(MONTH(LISTE!G73)=2,IF(OR(LISTE!B73="",LISTE!I73="X"),"",LISTE!I73),"")</f>
        <v/>
      </c>
    </row>
    <row r="70" spans="1:4" x14ac:dyDescent="0.25">
      <c r="A70" s="178" t="str">
        <f>IF(MONTH(LISTE!G74)=2,IF(OR(LISTE!B74="",LISTE!I74="X"),"",LISTE!B74),"")</f>
        <v/>
      </c>
      <c r="B70" s="178" t="str">
        <f>IF(MONTH(LISTE!G74)=2,IF(OR(LISTE!B74="",LISTE!I74="X"),"",CONCATENATE(LISTE!C74,"  ",LISTE!H74," P")),"")</f>
        <v/>
      </c>
      <c r="C70" s="178" t="str">
        <f>IF(MONTH(LISTE!G74)=2,IF(OR(LISTE!B74="",LISTE!I74="X"),"",LISTE!A74),"")</f>
        <v/>
      </c>
      <c r="D70" s="178" t="str">
        <f>IF(MONTH(LISTE!G74)=2,IF(OR(LISTE!B74="",LISTE!I74="X"),"",LISTE!I74),"")</f>
        <v/>
      </c>
    </row>
    <row r="71" spans="1:4" x14ac:dyDescent="0.25">
      <c r="A71" s="178" t="str">
        <f>IF(MONTH(LISTE!G75)=2,IF(OR(LISTE!B75="",LISTE!I75="X"),"",LISTE!B75),"")</f>
        <v/>
      </c>
      <c r="B71" s="178" t="str">
        <f>IF(MONTH(LISTE!G75)=2,IF(OR(LISTE!B75="",LISTE!I75="X"),"",CONCATENATE(LISTE!C75,"  ",LISTE!H75," P")),"")</f>
        <v/>
      </c>
      <c r="C71" s="178" t="str">
        <f>IF(MONTH(LISTE!G75)=2,IF(OR(LISTE!B75="",LISTE!I75="X"),"",LISTE!A75),"")</f>
        <v/>
      </c>
      <c r="D71" s="178" t="str">
        <f>IF(MONTH(LISTE!G75)=2,IF(OR(LISTE!B75="",LISTE!I75="X"),"",LISTE!I75),"")</f>
        <v/>
      </c>
    </row>
    <row r="72" spans="1:4" x14ac:dyDescent="0.25">
      <c r="A72" s="178" t="str">
        <f>IF(MONTH(LISTE!G76)=2,IF(OR(LISTE!B76="",LISTE!I76="X"),"",LISTE!B76),"")</f>
        <v/>
      </c>
      <c r="B72" s="178" t="str">
        <f>IF(MONTH(LISTE!G76)=2,IF(OR(LISTE!B76="",LISTE!I76="X"),"",CONCATENATE(LISTE!C76,"  ",LISTE!H76," P")),"")</f>
        <v/>
      </c>
      <c r="C72" s="178" t="str">
        <f>IF(MONTH(LISTE!G76)=2,IF(OR(LISTE!B76="",LISTE!I76="X"),"",LISTE!A76),"")</f>
        <v/>
      </c>
      <c r="D72" s="178" t="str">
        <f>IF(MONTH(LISTE!G76)=2,IF(OR(LISTE!B76="",LISTE!I76="X"),"",LISTE!I76),"")</f>
        <v/>
      </c>
    </row>
    <row r="73" spans="1:4" x14ac:dyDescent="0.25">
      <c r="A73" s="178" t="str">
        <f>IF(MONTH(LISTE!G77)=2,IF(OR(LISTE!B77="",LISTE!I77="X"),"",LISTE!B77),"")</f>
        <v/>
      </c>
      <c r="B73" s="178" t="str">
        <f>IF(MONTH(LISTE!G77)=2,IF(OR(LISTE!B77="",LISTE!I77="X"),"",CONCATENATE(LISTE!C77,"  ",LISTE!H77," P")),"")</f>
        <v/>
      </c>
      <c r="C73" s="178" t="str">
        <f>IF(MONTH(LISTE!G77)=2,IF(OR(LISTE!B77="",LISTE!I77="X"),"",LISTE!A77),"")</f>
        <v/>
      </c>
      <c r="D73" s="178" t="str">
        <f>IF(MONTH(LISTE!G77)=2,IF(OR(LISTE!B77="",LISTE!I77="X"),"",LISTE!I77),"")</f>
        <v/>
      </c>
    </row>
    <row r="74" spans="1:4" x14ac:dyDescent="0.25">
      <c r="A74" s="178" t="str">
        <f>IF(MONTH(LISTE!G78)=2,IF(OR(LISTE!B78="",LISTE!I78="X"),"",LISTE!B78),"")</f>
        <v/>
      </c>
      <c r="B74" s="178" t="str">
        <f>IF(MONTH(LISTE!G78)=2,IF(OR(LISTE!B78="",LISTE!I78="X"),"",CONCATENATE(LISTE!C78,"  ",LISTE!H78," P")),"")</f>
        <v/>
      </c>
      <c r="C74" s="178" t="str">
        <f>IF(MONTH(LISTE!G78)=2,IF(OR(LISTE!B78="",LISTE!I78="X"),"",LISTE!A78),"")</f>
        <v/>
      </c>
      <c r="D74" s="178" t="str">
        <f>IF(MONTH(LISTE!G78)=2,IF(OR(LISTE!B78="",LISTE!I78="X"),"",LISTE!I78),"")</f>
        <v/>
      </c>
    </row>
    <row r="75" spans="1:4" x14ac:dyDescent="0.25">
      <c r="A75" s="178" t="str">
        <f>IF(MONTH(LISTE!G79)=2,IF(OR(LISTE!B79="",LISTE!I79="X"),"",LISTE!B79),"")</f>
        <v/>
      </c>
      <c r="B75" s="178" t="str">
        <f>IF(MONTH(LISTE!G79)=2,IF(OR(LISTE!B79="",LISTE!I79="X"),"",CONCATENATE(LISTE!C79,"  ",LISTE!H79," P")),"")</f>
        <v/>
      </c>
      <c r="C75" s="178" t="str">
        <f>IF(MONTH(LISTE!G79)=2,IF(OR(LISTE!B79="",LISTE!I79="X"),"",LISTE!A79),"")</f>
        <v/>
      </c>
      <c r="D75" s="178" t="str">
        <f>IF(MONTH(LISTE!G79)=2,IF(OR(LISTE!B79="",LISTE!I79="X"),"",LISTE!I79),"")</f>
        <v/>
      </c>
    </row>
    <row r="76" spans="1:4" x14ac:dyDescent="0.25">
      <c r="A76" s="178" t="str">
        <f>IF(MONTH(LISTE!G80)=2,IF(OR(LISTE!B80="",LISTE!I80="X"),"",LISTE!B80),"")</f>
        <v/>
      </c>
      <c r="B76" s="178" t="str">
        <f>IF(MONTH(LISTE!G80)=2,IF(OR(LISTE!B80="",LISTE!I80="X"),"",CONCATENATE(LISTE!C80,"  ",LISTE!H80," P")),"")</f>
        <v/>
      </c>
      <c r="C76" s="178" t="str">
        <f>IF(MONTH(LISTE!G80)=2,IF(OR(LISTE!B80="",LISTE!I80="X"),"",LISTE!A80),"")</f>
        <v/>
      </c>
      <c r="D76" s="178" t="str">
        <f>IF(MONTH(LISTE!G80)=2,IF(OR(LISTE!B80="",LISTE!I80="X"),"",LISTE!I80),"")</f>
        <v/>
      </c>
    </row>
    <row r="77" spans="1:4" x14ac:dyDescent="0.25">
      <c r="A77" s="178" t="str">
        <f>IF(MONTH(LISTE!G81)=2,IF(OR(LISTE!B81="",LISTE!I81="X"),"",LISTE!B81),"")</f>
        <v/>
      </c>
      <c r="B77" s="178" t="str">
        <f>IF(MONTH(LISTE!G81)=2,IF(OR(LISTE!B81="",LISTE!I81="X"),"",CONCATENATE(LISTE!C81,"  ",LISTE!H81," P")),"")</f>
        <v/>
      </c>
      <c r="C77" s="178" t="str">
        <f>IF(MONTH(LISTE!G81)=2,IF(OR(LISTE!B81="",LISTE!I81="X"),"",LISTE!A81),"")</f>
        <v/>
      </c>
      <c r="D77" s="178" t="str">
        <f>IF(MONTH(LISTE!G81)=2,IF(OR(LISTE!B81="",LISTE!I81="X"),"",LISTE!I81),"")</f>
        <v/>
      </c>
    </row>
    <row r="78" spans="1:4" x14ac:dyDescent="0.25">
      <c r="A78" s="178" t="str">
        <f>IF(MONTH(LISTE!G82)=2,IF(OR(LISTE!B82="",LISTE!I82="X"),"",LISTE!B82),"")</f>
        <v/>
      </c>
      <c r="B78" s="178" t="str">
        <f>IF(MONTH(LISTE!G82)=2,IF(OR(LISTE!B82="",LISTE!I82="X"),"",CONCATENATE(LISTE!C82,"  ",LISTE!H82," P")),"")</f>
        <v/>
      </c>
      <c r="C78" s="178" t="str">
        <f>IF(MONTH(LISTE!G82)=2,IF(OR(LISTE!B82="",LISTE!I82="X"),"",LISTE!A82),"")</f>
        <v/>
      </c>
      <c r="D78" s="178" t="str">
        <f>IF(MONTH(LISTE!G82)=2,IF(OR(LISTE!B82="",LISTE!I82="X"),"",LISTE!I82),"")</f>
        <v/>
      </c>
    </row>
    <row r="79" spans="1:4" x14ac:dyDescent="0.25">
      <c r="A79" s="178" t="str">
        <f>IF(MONTH(LISTE!G83)=2,IF(OR(LISTE!B83="",LISTE!I83="X"),"",LISTE!B83),"")</f>
        <v/>
      </c>
      <c r="B79" s="178" t="str">
        <f>IF(MONTH(LISTE!G83)=2,IF(OR(LISTE!B83="",LISTE!I83="X"),"",CONCATENATE(LISTE!C83,"  ",LISTE!H83," P")),"")</f>
        <v/>
      </c>
      <c r="C79" s="178" t="str">
        <f>IF(MONTH(LISTE!G83)=2,IF(OR(LISTE!B83="",LISTE!I83="X"),"",LISTE!A83),"")</f>
        <v/>
      </c>
      <c r="D79" s="178" t="str">
        <f>IF(MONTH(LISTE!G83)=2,IF(OR(LISTE!B83="",LISTE!I83="X"),"",LISTE!I83),"")</f>
        <v/>
      </c>
    </row>
    <row r="80" spans="1:4" x14ac:dyDescent="0.25">
      <c r="A80" s="178" t="str">
        <f>IF(MONTH(LISTE!G84)=2,IF(OR(LISTE!B84="",LISTE!I84="X"),"",LISTE!B84),"")</f>
        <v/>
      </c>
      <c r="B80" s="178" t="str">
        <f>IF(MONTH(LISTE!G84)=2,IF(OR(LISTE!B84="",LISTE!I84="X"),"",CONCATENATE(LISTE!C84,"  ",LISTE!H84," P")),"")</f>
        <v/>
      </c>
      <c r="C80" s="178" t="str">
        <f>IF(MONTH(LISTE!G84)=2,IF(OR(LISTE!B84="",LISTE!I84="X"),"",LISTE!A84),"")</f>
        <v/>
      </c>
      <c r="D80" s="178" t="str">
        <f>IF(MONTH(LISTE!G84)=2,IF(OR(LISTE!B84="",LISTE!I84="X"),"",LISTE!I84),"")</f>
        <v/>
      </c>
    </row>
    <row r="81" spans="1:4" x14ac:dyDescent="0.25">
      <c r="A81" s="178" t="str">
        <f>IF(MONTH(LISTE!G85)=2,IF(OR(LISTE!B85="",LISTE!I85="X"),"",LISTE!B85),"")</f>
        <v/>
      </c>
      <c r="B81" s="178" t="str">
        <f>IF(MONTH(LISTE!G85)=2,IF(OR(LISTE!B85="",LISTE!I85="X"),"",CONCATENATE(LISTE!C85,"  ",LISTE!H85," P")),"")</f>
        <v/>
      </c>
      <c r="C81" s="178" t="str">
        <f>IF(MONTH(LISTE!G85)=2,IF(OR(LISTE!B85="",LISTE!I85="X"),"",LISTE!A85),"")</f>
        <v/>
      </c>
      <c r="D81" s="178" t="str">
        <f>IF(MONTH(LISTE!G85)=2,IF(OR(LISTE!B85="",LISTE!I85="X"),"",LISTE!I85),"")</f>
        <v/>
      </c>
    </row>
    <row r="82" spans="1:4" x14ac:dyDescent="0.25">
      <c r="A82" s="178" t="str">
        <f>IF(MONTH(LISTE!G86)=2,IF(OR(LISTE!B86="",LISTE!I86="X"),"",LISTE!B86),"")</f>
        <v/>
      </c>
      <c r="B82" s="178" t="str">
        <f>IF(MONTH(LISTE!G86)=2,IF(OR(LISTE!B86="",LISTE!I86="X"),"",CONCATENATE(LISTE!C86,"  ",LISTE!H86," P")),"")</f>
        <v/>
      </c>
      <c r="C82" s="178" t="str">
        <f>IF(MONTH(LISTE!G86)=2,IF(OR(LISTE!B86="",LISTE!I86="X"),"",LISTE!A86),"")</f>
        <v/>
      </c>
      <c r="D82" s="178" t="str">
        <f>IF(MONTH(LISTE!G86)=2,IF(OR(LISTE!B86="",LISTE!I86="X"),"",LISTE!I86),"")</f>
        <v/>
      </c>
    </row>
    <row r="83" spans="1:4" x14ac:dyDescent="0.25">
      <c r="A83" s="178" t="str">
        <f>IF(MONTH(LISTE!G87)=2,IF(OR(LISTE!B87="",LISTE!I87="X"),"",LISTE!B87),"")</f>
        <v/>
      </c>
      <c r="B83" s="178" t="str">
        <f>IF(MONTH(LISTE!G87)=2,IF(OR(LISTE!B87="",LISTE!I87="X"),"",CONCATENATE(LISTE!C87,"  ",LISTE!H87," P")),"")</f>
        <v/>
      </c>
      <c r="C83" s="178" t="str">
        <f>IF(MONTH(LISTE!G87)=2,IF(OR(LISTE!B87="",LISTE!I87="X"),"",LISTE!A87),"")</f>
        <v/>
      </c>
      <c r="D83" s="178" t="str">
        <f>IF(MONTH(LISTE!G87)=2,IF(OR(LISTE!B87="",LISTE!I87="X"),"",LISTE!I87),"")</f>
        <v/>
      </c>
    </row>
    <row r="84" spans="1:4" x14ac:dyDescent="0.25">
      <c r="A84" s="178" t="str">
        <f>IF(MONTH(LISTE!G88)=2,IF(OR(LISTE!B88="",LISTE!I88="X"),"",LISTE!B88),"")</f>
        <v/>
      </c>
      <c r="B84" s="178" t="str">
        <f>IF(MONTH(LISTE!G88)=2,IF(OR(LISTE!B88="",LISTE!I88="X"),"",CONCATENATE(LISTE!C88,"  ",LISTE!H88," P")),"")</f>
        <v/>
      </c>
      <c r="C84" s="178" t="str">
        <f>IF(MONTH(LISTE!G88)=2,IF(OR(LISTE!B88="",LISTE!I88="X"),"",LISTE!A88),"")</f>
        <v/>
      </c>
      <c r="D84" s="178" t="str">
        <f>IF(MONTH(LISTE!G88)=2,IF(OR(LISTE!B88="",LISTE!I88="X"),"",LISTE!I88),"")</f>
        <v/>
      </c>
    </row>
    <row r="85" spans="1:4" x14ac:dyDescent="0.25">
      <c r="A85" s="178" t="str">
        <f>IF(MONTH(LISTE!G89)=2,IF(OR(LISTE!B89="",LISTE!I89="X"),"",LISTE!B89),"")</f>
        <v/>
      </c>
      <c r="B85" s="178" t="str">
        <f>IF(MONTH(LISTE!G89)=2,IF(OR(LISTE!B89="",LISTE!I89="X"),"",CONCATENATE(LISTE!C89,"  ",LISTE!H89," P")),"")</f>
        <v/>
      </c>
      <c r="C85" s="178" t="str">
        <f>IF(MONTH(LISTE!G89)=2,IF(OR(LISTE!B89="",LISTE!I89="X"),"",LISTE!A89),"")</f>
        <v/>
      </c>
      <c r="D85" s="178" t="str">
        <f>IF(MONTH(LISTE!G89)=2,IF(OR(LISTE!B89="",LISTE!I89="X"),"",LISTE!I89),"")</f>
        <v/>
      </c>
    </row>
    <row r="86" spans="1:4" x14ac:dyDescent="0.25">
      <c r="A86" s="178" t="str">
        <f>IF(MONTH(LISTE!G90)=2,IF(OR(LISTE!B90="",LISTE!I90="X"),"",LISTE!B90),"")</f>
        <v/>
      </c>
      <c r="B86" s="178" t="str">
        <f>IF(MONTH(LISTE!G90)=2,IF(OR(LISTE!B90="",LISTE!I90="X"),"",CONCATENATE(LISTE!C90,"  ",LISTE!H90," P")),"")</f>
        <v/>
      </c>
      <c r="C86" s="178" t="str">
        <f>IF(MONTH(LISTE!G90)=2,IF(OR(LISTE!B90="",LISTE!I90="X"),"",LISTE!A90),"")</f>
        <v/>
      </c>
      <c r="D86" s="178" t="str">
        <f>IF(MONTH(LISTE!G90)=2,IF(OR(LISTE!B90="",LISTE!I90="X"),"",LISTE!I90),"")</f>
        <v/>
      </c>
    </row>
    <row r="87" spans="1:4" x14ac:dyDescent="0.25">
      <c r="A87" s="178" t="str">
        <f>IF(MONTH(LISTE!G91)=2,IF(OR(LISTE!B91="",LISTE!I91="X"),"",LISTE!B91),"")</f>
        <v/>
      </c>
      <c r="B87" s="178" t="str">
        <f>IF(MONTH(LISTE!G91)=2,IF(OR(LISTE!B91="",LISTE!I91="X"),"",CONCATENATE(LISTE!C91,"  ",LISTE!H91," P")),"")</f>
        <v/>
      </c>
      <c r="C87" s="178" t="str">
        <f>IF(MONTH(LISTE!G91)=2,IF(OR(LISTE!B91="",LISTE!I91="X"),"",LISTE!A91),"")</f>
        <v/>
      </c>
      <c r="D87" s="178" t="str">
        <f>IF(MONTH(LISTE!G91)=2,IF(OR(LISTE!B91="",LISTE!I91="X"),"",LISTE!I91),"")</f>
        <v/>
      </c>
    </row>
    <row r="88" spans="1:4" x14ac:dyDescent="0.25">
      <c r="A88" s="178" t="str">
        <f>IF(MONTH(LISTE!G92)=2,IF(OR(LISTE!B92="",LISTE!I92="X"),"",LISTE!B92),"")</f>
        <v/>
      </c>
      <c r="B88" s="178" t="str">
        <f>IF(MONTH(LISTE!G92)=2,IF(OR(LISTE!B92="",LISTE!I92="X"),"",CONCATENATE(LISTE!C92,"  ",LISTE!H92," P")),"")</f>
        <v/>
      </c>
      <c r="C88" s="178" t="str">
        <f>IF(MONTH(LISTE!G92)=2,IF(OR(LISTE!B92="",LISTE!I92="X"),"",LISTE!A92),"")</f>
        <v/>
      </c>
      <c r="D88" s="178" t="str">
        <f>IF(MONTH(LISTE!G92)=2,IF(OR(LISTE!B92="",LISTE!I92="X"),"",LISTE!I92),"")</f>
        <v/>
      </c>
    </row>
    <row r="89" spans="1:4" x14ac:dyDescent="0.25">
      <c r="A89" s="178" t="str">
        <f>IF(MONTH(LISTE!G93)=2,IF(OR(LISTE!B93="",LISTE!I93="X"),"",LISTE!B93),"")</f>
        <v/>
      </c>
      <c r="B89" s="178" t="str">
        <f>IF(MONTH(LISTE!G93)=2,IF(OR(LISTE!B93="",LISTE!I93="X"),"",CONCATENATE(LISTE!C93,"  ",LISTE!H93," P")),"")</f>
        <v/>
      </c>
      <c r="C89" s="178" t="str">
        <f>IF(MONTH(LISTE!G93)=2,IF(OR(LISTE!B93="",LISTE!I93="X"),"",LISTE!A93),"")</f>
        <v/>
      </c>
      <c r="D89" s="178" t="str">
        <f>IF(MONTH(LISTE!G93)=2,IF(OR(LISTE!B93="",LISTE!I93="X"),"",LISTE!I93),"")</f>
        <v/>
      </c>
    </row>
    <row r="90" spans="1:4" x14ac:dyDescent="0.25">
      <c r="A90" s="178" t="str">
        <f>IF(MONTH(LISTE!G94)=2,IF(OR(LISTE!B94="",LISTE!I94="X"),"",LISTE!B94),"")</f>
        <v/>
      </c>
      <c r="B90" s="178" t="str">
        <f>IF(MONTH(LISTE!G94)=2,IF(OR(LISTE!B94="",LISTE!I94="X"),"",CONCATENATE(LISTE!C94,"  ",LISTE!H94," P")),"")</f>
        <v/>
      </c>
      <c r="C90" s="178" t="str">
        <f>IF(MONTH(LISTE!G94)=2,IF(OR(LISTE!B94="",LISTE!I94="X"),"",LISTE!A94),"")</f>
        <v/>
      </c>
      <c r="D90" s="178" t="str">
        <f>IF(MONTH(LISTE!G94)=2,IF(OR(LISTE!B94="",LISTE!I94="X"),"",LISTE!I94),"")</f>
        <v/>
      </c>
    </row>
    <row r="91" spans="1:4" x14ac:dyDescent="0.25">
      <c r="A91" s="178" t="str">
        <f>IF(MONTH(LISTE!G95)=2,IF(OR(LISTE!B95="",LISTE!I95="X"),"",LISTE!B95),"")</f>
        <v/>
      </c>
      <c r="B91" s="178" t="str">
        <f>IF(MONTH(LISTE!G95)=2,IF(OR(LISTE!B95="",LISTE!I95="X"),"",CONCATENATE(LISTE!C95,"  ",LISTE!H95," P")),"")</f>
        <v/>
      </c>
      <c r="C91" s="178" t="str">
        <f>IF(MONTH(LISTE!G95)=2,IF(OR(LISTE!B95="",LISTE!I95="X"),"",LISTE!A95),"")</f>
        <v/>
      </c>
      <c r="D91" s="178" t="str">
        <f>IF(MONTH(LISTE!G95)=2,IF(OR(LISTE!B95="",LISTE!I95="X"),"",LISTE!I95),"")</f>
        <v/>
      </c>
    </row>
    <row r="92" spans="1:4" x14ac:dyDescent="0.25">
      <c r="A92" s="178" t="str">
        <f>IF(MONTH(LISTE!G96)=2,IF(OR(LISTE!B96="",LISTE!I96="X"),"",LISTE!B96),"")</f>
        <v/>
      </c>
      <c r="B92" s="178" t="str">
        <f>IF(MONTH(LISTE!G96)=2,IF(OR(LISTE!B96="",LISTE!I96="X"),"",CONCATENATE(LISTE!C96,"  ",LISTE!H96," P")),"")</f>
        <v/>
      </c>
      <c r="C92" s="178" t="str">
        <f>IF(MONTH(LISTE!G96)=2,IF(OR(LISTE!B96="",LISTE!I96="X"),"",LISTE!A96),"")</f>
        <v/>
      </c>
      <c r="D92" s="178" t="str">
        <f>IF(MONTH(LISTE!G96)=2,IF(OR(LISTE!B96="",LISTE!I96="X"),"",LISTE!I96),"")</f>
        <v/>
      </c>
    </row>
    <row r="93" spans="1:4" x14ac:dyDescent="0.25">
      <c r="A93" s="178" t="str">
        <f>IF(MONTH(LISTE!G97)=2,IF(OR(LISTE!B97="",LISTE!I97="X"),"",LISTE!B97),"")</f>
        <v/>
      </c>
      <c r="B93" s="178" t="str">
        <f>IF(MONTH(LISTE!G97)=2,IF(OR(LISTE!B97="",LISTE!I97="X"),"",CONCATENATE(LISTE!C97,"  ",LISTE!H97," P")),"")</f>
        <v/>
      </c>
      <c r="C93" s="178" t="str">
        <f>IF(MONTH(LISTE!G97)=2,IF(OR(LISTE!B97="",LISTE!I97="X"),"",LISTE!A97),"")</f>
        <v/>
      </c>
      <c r="D93" s="178" t="str">
        <f>IF(MONTH(LISTE!G97)=2,IF(OR(LISTE!B97="",LISTE!I97="X"),"",LISTE!I97),"")</f>
        <v/>
      </c>
    </row>
    <row r="94" spans="1:4" x14ac:dyDescent="0.25">
      <c r="A94" s="178" t="str">
        <f>IF(MONTH(LISTE!G98)=2,IF(OR(LISTE!B98="",LISTE!I98="X"),"",LISTE!B98),"")</f>
        <v/>
      </c>
      <c r="B94" s="178" t="str">
        <f>IF(MONTH(LISTE!G98)=2,IF(OR(LISTE!B98="",LISTE!I98="X"),"",CONCATENATE(LISTE!C98,"  ",LISTE!H98," P")),"")</f>
        <v/>
      </c>
      <c r="C94" s="178" t="str">
        <f>IF(MONTH(LISTE!G98)=2,IF(OR(LISTE!B98="",LISTE!I98="X"),"",LISTE!A98),"")</f>
        <v/>
      </c>
      <c r="D94" s="178" t="str">
        <f>IF(MONTH(LISTE!G98)=2,IF(OR(LISTE!B98="",LISTE!I98="X"),"",LISTE!I98),"")</f>
        <v/>
      </c>
    </row>
    <row r="95" spans="1:4" x14ac:dyDescent="0.25">
      <c r="A95" s="178" t="str">
        <f>IF(MONTH(LISTE!G99)=2,IF(OR(LISTE!B99="",LISTE!I99="X"),"",LISTE!B99),"")</f>
        <v/>
      </c>
      <c r="B95" s="178" t="str">
        <f>IF(MONTH(LISTE!G99)=2,IF(OR(LISTE!B99="",LISTE!I99="X"),"",CONCATENATE(LISTE!C99,"  ",LISTE!H99," P")),"")</f>
        <v/>
      </c>
      <c r="C95" s="178" t="str">
        <f>IF(MONTH(LISTE!G99)=2,IF(OR(LISTE!B99="",LISTE!I99="X"),"",LISTE!A99),"")</f>
        <v/>
      </c>
      <c r="D95" s="178" t="str">
        <f>IF(MONTH(LISTE!G99)=2,IF(OR(LISTE!B99="",LISTE!I99="X"),"",LISTE!I99),"")</f>
        <v/>
      </c>
    </row>
    <row r="96" spans="1:4" x14ac:dyDescent="0.25">
      <c r="A96" s="178" t="str">
        <f>IF(MONTH(LISTE!G100)=2,IF(OR(LISTE!B100="",LISTE!I100="X"),"",LISTE!B100),"")</f>
        <v/>
      </c>
      <c r="B96" s="178" t="str">
        <f>IF(MONTH(LISTE!G100)=2,IF(OR(LISTE!B100="",LISTE!I100="X"),"",CONCATENATE(LISTE!C100,"  ",LISTE!H100," P")),"")</f>
        <v/>
      </c>
      <c r="C96" s="178" t="str">
        <f>IF(MONTH(LISTE!G100)=2,IF(OR(LISTE!B100="",LISTE!I100="X"),"",LISTE!A100),"")</f>
        <v/>
      </c>
      <c r="D96" s="178" t="str">
        <f>IF(MONTH(LISTE!G100)=2,IF(OR(LISTE!B100="",LISTE!I100="X"),"",LISTE!I100),"")</f>
        <v/>
      </c>
    </row>
    <row r="97" spans="1:35" x14ac:dyDescent="0.25">
      <c r="A97" s="178" t="str">
        <f>IF(MONTH(LISTE!G101)=2,IF(OR(LISTE!B101="",LISTE!I101="X"),"",LISTE!B101),"")</f>
        <v/>
      </c>
      <c r="B97" s="178" t="str">
        <f>IF(MONTH(LISTE!G101)=2,IF(OR(LISTE!B101="",LISTE!I101="X"),"",CONCATENATE(LISTE!C101,"  ",LISTE!H101," P")),"")</f>
        <v/>
      </c>
      <c r="C97" s="178" t="str">
        <f>IF(MONTH(LISTE!G101)=2,IF(OR(LISTE!B101="",LISTE!I101="X"),"",LISTE!A101),"")</f>
        <v/>
      </c>
      <c r="D97" s="178" t="str">
        <f>IF(MONTH(LISTE!G101)=2,IF(OR(LISTE!B101="",LISTE!I101="X"),"",LISTE!I101),"")</f>
        <v/>
      </c>
    </row>
    <row r="98" spans="1:35" x14ac:dyDescent="0.25">
      <c r="A98" s="178" t="str">
        <f>IF(MONTH(LISTE!G102)=2,IF(OR(LISTE!B102="",LISTE!I102="X"),"",LISTE!B102),"")</f>
        <v/>
      </c>
      <c r="B98" s="178" t="str">
        <f>IF(MONTH(LISTE!G102)=2,IF(OR(LISTE!B102="",LISTE!I102="X"),"",CONCATENATE(LISTE!C102,"  ",LISTE!H102," P")),"")</f>
        <v/>
      </c>
      <c r="C98" s="178" t="str">
        <f>IF(MONTH(LISTE!G102)=2,IF(OR(LISTE!B102="",LISTE!I102="X"),"",LISTE!A102),"")</f>
        <v/>
      </c>
      <c r="D98" s="178" t="str">
        <f>IF(MONTH(LISTE!G102)=2,IF(OR(LISTE!B102="",LISTE!I102="X"),"",LISTE!I102),"")</f>
        <v/>
      </c>
    </row>
    <row r="99" spans="1:35" x14ac:dyDescent="0.25">
      <c r="A99" s="178" t="str">
        <f>IF(MONTH(LISTE!G103)=2,IF(OR(LISTE!B103="",LISTE!I103="X"),"",LISTE!B103),"")</f>
        <v/>
      </c>
      <c r="B99" s="178" t="str">
        <f>IF(MONTH(LISTE!G103)=2,IF(OR(LISTE!B103="",LISTE!I103="X"),"",CONCATENATE(LISTE!C103,"  ",LISTE!H103," P")),"")</f>
        <v/>
      </c>
      <c r="C99" s="178" t="str">
        <f>IF(MONTH(LISTE!G103)=2,IF(OR(LISTE!B103="",LISTE!I103="X"),"",LISTE!A103),"")</f>
        <v/>
      </c>
      <c r="D99" s="178" t="str">
        <f>IF(MONTH(LISTE!G103)=2,IF(OR(LISTE!B103="",LISTE!I103="X"),"",LISTE!I103),"")</f>
        <v/>
      </c>
    </row>
    <row r="100" spans="1:35" x14ac:dyDescent="0.25">
      <c r="A100" s="178" t="str">
        <f>IF(MONTH(LISTE!G104)=2,IF(OR(LISTE!B104="",LISTE!I104="X"),"",LISTE!B104),"")</f>
        <v/>
      </c>
      <c r="B100" s="178" t="str">
        <f>IF(MONTH(LISTE!G104)=2,IF(OR(LISTE!B104="",LISTE!I104="X"),"",CONCATENATE(LISTE!C104,"  ",LISTE!H104," P")),"")</f>
        <v/>
      </c>
      <c r="C100" s="178" t="str">
        <f>IF(MONTH(LISTE!G104)=2,IF(OR(LISTE!B104="",LISTE!I104="X"),"",LISTE!A104),"")</f>
        <v/>
      </c>
      <c r="D100" s="178" t="str">
        <f>IF(MONTH(LISTE!G104)=2,IF(OR(LISTE!B104="",LISTE!I104="X"),"",LISTE!I104),"")</f>
        <v/>
      </c>
    </row>
    <row r="101" spans="1:35" x14ac:dyDescent="0.25">
      <c r="A101" s="178" t="str">
        <f>IF(MONTH(LISTE!G105)=2,IF(OR(LISTE!B105="",LISTE!I105="X"),"",LISTE!B105),"")</f>
        <v/>
      </c>
      <c r="B101" s="178" t="str">
        <f>IF(MONTH(LISTE!G105)=2,IF(OR(LISTE!B105="",LISTE!I105="X"),"",CONCATENATE(LISTE!C105,"  ",LISTE!H105," P")),"")</f>
        <v/>
      </c>
      <c r="C101" s="178" t="str">
        <f>IF(MONTH(LISTE!G105)=2,IF(OR(LISTE!B105="",LISTE!I105="X"),"",LISTE!A105),"")</f>
        <v/>
      </c>
      <c r="D101" s="178" t="str">
        <f>IF(MONTH(LISTE!G105)=2,IF(OR(LISTE!B105="",LISTE!I105="X"),"",LISTE!I105),"")</f>
        <v/>
      </c>
    </row>
    <row r="102" spans="1:35" x14ac:dyDescent="0.25">
      <c r="A102" s="178" t="str">
        <f>IF(MONTH(LISTE!G106)=2,IF(OR(LISTE!B106="",LISTE!I106="X"),"",LISTE!B106),"")</f>
        <v/>
      </c>
      <c r="B102" s="178" t="str">
        <f>IF(MONTH(LISTE!G106)=2,IF(OR(LISTE!B106="",LISTE!I106="X"),"",CONCATENATE(LISTE!C106,"  ",LISTE!H106," P")),"")</f>
        <v/>
      </c>
      <c r="C102" s="178" t="str">
        <f>IF(MONTH(LISTE!G106)=2,IF(OR(LISTE!B106="",LISTE!I106="X"),"",LISTE!A106),"")</f>
        <v/>
      </c>
      <c r="D102" s="178" t="str">
        <f>IF(MONTH(LISTE!G106)=2,IF(OR(LISTE!B106="",LISTE!I106="X"),"",LISTE!I106),"")</f>
        <v/>
      </c>
    </row>
    <row r="103" spans="1:35" x14ac:dyDescent="0.25">
      <c r="A103" s="178" t="str">
        <f>IF(MONTH(LISTE!G107)=2,IF(OR(LISTE!B107="",LISTE!I107="X"),"",LISTE!B107),"")</f>
        <v/>
      </c>
      <c r="B103" s="178" t="str">
        <f>IF(MONTH(LISTE!G107)=2,IF(OR(LISTE!B107="",LISTE!I107="X"),"",CONCATENATE(LISTE!C107,"  ",LISTE!H107," P")),"")</f>
        <v/>
      </c>
      <c r="C103" s="178" t="str">
        <f>IF(MONTH(LISTE!G107)=2,IF(OR(LISTE!B107="",LISTE!I107="X"),"",LISTE!A107),"")</f>
        <v/>
      </c>
      <c r="D103" s="178" t="str">
        <f>IF(MONTH(LISTE!G107)=2,IF(OR(LISTE!B107="",LISTE!I107="X"),"",LISTE!I107),"")</f>
        <v/>
      </c>
    </row>
    <row r="104" spans="1:35" x14ac:dyDescent="0.25">
      <c r="A104" s="178" t="str">
        <f>IF(MONTH(LISTE!G108)=2,IF(OR(LISTE!B108="",LISTE!I108="X"),"",LISTE!B108),"")</f>
        <v/>
      </c>
      <c r="B104" s="178" t="str">
        <f>IF(MONTH(LISTE!G108)=2,IF(OR(LISTE!B108="",LISTE!I108="X"),"",CONCATENATE(LISTE!C108,"  ",LISTE!H108," P")),"")</f>
        <v/>
      </c>
      <c r="C104" s="178" t="str">
        <f>IF(MONTH(LISTE!G108)=2,IF(OR(LISTE!B108="",LISTE!I108="X"),"",LISTE!A108),"")</f>
        <v/>
      </c>
      <c r="D104" s="178" t="str">
        <f>IF(MONTH(LISTE!G108)=2,IF(OR(LISTE!B108="",LISTE!I108="X"),"",LISTE!I108),"")</f>
        <v/>
      </c>
    </row>
    <row r="105" spans="1:35" x14ac:dyDescent="0.25">
      <c r="A105" s="178" t="str">
        <f>IF(MONTH(LISTE!G109)=2,IF(OR(LISTE!B109="",LISTE!I109="X"),"",LISTE!B109),"")</f>
        <v/>
      </c>
      <c r="B105" s="178" t="str">
        <f>IF(MONTH(LISTE!G109)=2,IF(OR(LISTE!B109="",LISTE!I109="X"),"",CONCATENATE(LISTE!C109,"  ",LISTE!H109," P")),"")</f>
        <v/>
      </c>
      <c r="C105" s="178" t="str">
        <f>IF(MONTH(LISTE!G109)=2,IF(OR(LISTE!B109="",LISTE!I109="X"),"",LISTE!A109),"")</f>
        <v/>
      </c>
      <c r="D105" s="178" t="str">
        <f>IF(MONTH(LISTE!G109)=2,IF(OR(LISTE!B109="",LISTE!I109="X"),"",LISTE!I109),"")</f>
        <v/>
      </c>
    </row>
    <row r="106" spans="1:35" x14ac:dyDescent="0.25">
      <c r="A106" s="178" t="str">
        <f>IF(MONTH(LISTE!G110)=2,IF(OR(LISTE!B110="",LISTE!I110="X"),"",LISTE!B110),"")</f>
        <v/>
      </c>
      <c r="B106" s="178" t="str">
        <f>IF(MONTH(LISTE!G110)=2,IF(OR(LISTE!B110="",LISTE!I110="X"),"",CONCATENATE(LISTE!C110,"  ",LISTE!H110," P")),"")</f>
        <v/>
      </c>
      <c r="C106" s="178" t="str">
        <f>IF(MONTH(LISTE!G110)=2,IF(OR(LISTE!B110="",LISTE!I110="X"),"",LISTE!A110),"")</f>
        <v/>
      </c>
      <c r="D106" s="178" t="str">
        <f>IF(MONTH(LISTE!G110)=2,IF(OR(LISTE!B110="",LISTE!I110="X"),"",LISTE!I110),"")</f>
        <v/>
      </c>
    </row>
    <row r="107" spans="1:35" x14ac:dyDescent="0.25">
      <c r="A107" s="178" t="str">
        <f>IF(MONTH(LISTE!G111)=2,IF(OR(LISTE!B111="",LISTE!I111="X"),"",LISTE!B111),"")</f>
        <v/>
      </c>
      <c r="B107" s="178" t="str">
        <f>IF(MONTH(LISTE!G111)=2,IF(OR(LISTE!B111="",LISTE!I111="X"),"",CONCATENATE(LISTE!C111,"  ",LISTE!H111," P")),"")</f>
        <v/>
      </c>
      <c r="C107" s="178" t="str">
        <f>IF(MONTH(LISTE!G111)=2,IF(OR(LISTE!B111="",LISTE!I111="X"),"",LISTE!A111),"")</f>
        <v/>
      </c>
      <c r="D107" s="178" t="str">
        <f>IF(MONTH(LISTE!G111)=2,IF(OR(LISTE!B111="",LISTE!I111="X"),"",LISTE!I111),"")</f>
        <v/>
      </c>
    </row>
    <row r="108" spans="1:35" x14ac:dyDescent="0.25">
      <c r="A108" s="178" t="str">
        <f>IF(MONTH(LISTE!G112)=2,IF(OR(LISTE!B112="",LISTE!I112="X"),"",LISTE!B112),"")</f>
        <v/>
      </c>
      <c r="B108" s="178" t="str">
        <f>IF(MONTH(LISTE!G112)=2,IF(OR(LISTE!B112="",LISTE!I112="X"),"",CONCATENATE(LISTE!C112,"  ",LISTE!H112," P")),"")</f>
        <v/>
      </c>
      <c r="C108" s="178" t="str">
        <f>IF(MONTH(LISTE!G112)=2,IF(OR(LISTE!B112="",LISTE!I112="X"),"",LISTE!A112),"")</f>
        <v/>
      </c>
      <c r="D108" s="178" t="str">
        <f>IF(MONTH(LISTE!G112)=2,IF(OR(LISTE!B112="",LISTE!I112="X"),"",LISTE!I112),"")</f>
        <v/>
      </c>
    </row>
    <row r="109" spans="1:35" x14ac:dyDescent="0.25">
      <c r="A109" s="178" t="str">
        <f>IF(MONTH(LISTE!G113)=2,IF(OR(LISTE!B113="",LISTE!I113="X"),"",LISTE!B113),"")</f>
        <v/>
      </c>
      <c r="B109" s="178" t="str">
        <f>IF(MONTH(LISTE!G113)=2,IF(OR(LISTE!B113="",LISTE!I113="X"),"",CONCATENATE(LISTE!C113,"  ",LISTE!H113," P")),"")</f>
        <v/>
      </c>
      <c r="C109" s="178" t="str">
        <f>IF(MONTH(LISTE!G113)=2,IF(OR(LISTE!B113="",LISTE!I113="X"),"",LISTE!A113),"")</f>
        <v/>
      </c>
      <c r="D109" s="178" t="str">
        <f>IF(MONTH(LISTE!G113)=2,IF(OR(LISTE!B113="",LISTE!I113="X"),"",LISTE!I113),"")</f>
        <v/>
      </c>
    </row>
    <row r="110" spans="1:35" x14ac:dyDescent="0.25">
      <c r="A110" s="178" t="str">
        <f>IF(MONTH(LISTE!G114)=2,IF(OR(LISTE!B114="",LISTE!I114="X"),"",LISTE!B114),"")</f>
        <v/>
      </c>
      <c r="B110" s="178" t="str">
        <f>IF(MONTH(LISTE!G114)=2,IF(OR(LISTE!B114="",LISTE!I114="X"),"",CONCATENATE(LISTE!C114,"  ",LISTE!H114," P")),"")</f>
        <v/>
      </c>
      <c r="C110" s="178" t="str">
        <f>IF(MONTH(LISTE!G114)=2,IF(OR(LISTE!B114="",LISTE!I114="X"),"",LISTE!A114),"")</f>
        <v/>
      </c>
      <c r="D110" s="178" t="str">
        <f>IF(MONTH(LISTE!G114)=2,IF(OR(LISTE!B114="",LISTE!I114="X"),"",LISTE!I114),"")</f>
        <v/>
      </c>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5"/>
      <c r="AC110" s="175"/>
      <c r="AD110" s="175"/>
      <c r="AE110" s="175"/>
      <c r="AF110" s="175"/>
      <c r="AG110" s="175"/>
      <c r="AH110" s="175"/>
      <c r="AI110" s="175"/>
    </row>
    <row r="111" spans="1:35" x14ac:dyDescent="0.25">
      <c r="A111" s="178" t="str">
        <f>IF(MONTH(LISTE!G115)=2,IF(OR(LISTE!B115="",LISTE!I115="X"),"",LISTE!B115),"")</f>
        <v/>
      </c>
      <c r="B111" s="178" t="str">
        <f>IF(MONTH(LISTE!G115)=2,IF(OR(LISTE!B115="",LISTE!I115="X"),"",CONCATENATE(LISTE!C115,"  ",LISTE!H115," P")),"")</f>
        <v/>
      </c>
      <c r="C111" s="178" t="str">
        <f>IF(MONTH(LISTE!G115)=2,IF(OR(LISTE!B115="",LISTE!I115="X"),"",LISTE!A115),"")</f>
        <v/>
      </c>
      <c r="D111" s="178" t="str">
        <f>IF(MONTH(LISTE!G115)=2,IF(OR(LISTE!B115="",LISTE!I115="X"),"",LISTE!I115),"")</f>
        <v/>
      </c>
    </row>
    <row r="112" spans="1:35" x14ac:dyDescent="0.25">
      <c r="A112" s="178" t="str">
        <f>IF(MONTH(LISTE!G116)=2,IF(OR(LISTE!B116="",LISTE!I116="X"),"",LISTE!B116),"")</f>
        <v/>
      </c>
      <c r="B112" s="178" t="str">
        <f>IF(MONTH(LISTE!G116)=2,IF(OR(LISTE!B116="",LISTE!I116="X"),"",CONCATENATE(LISTE!C116,"  ",LISTE!H116," P")),"")</f>
        <v/>
      </c>
      <c r="C112" s="178" t="str">
        <f>IF(MONTH(LISTE!G116)=2,IF(OR(LISTE!B116="",LISTE!I116="X"),"",LISTE!A116),"")</f>
        <v/>
      </c>
      <c r="D112" s="178" t="str">
        <f>IF(MONTH(LISTE!G116)=2,IF(OR(LISTE!B116="",LISTE!I116="X"),"",LISTE!I116),"")</f>
        <v/>
      </c>
    </row>
    <row r="113" spans="1:4" x14ac:dyDescent="0.25">
      <c r="A113" s="178" t="str">
        <f>IF(MONTH(LISTE!G117)=2,IF(OR(LISTE!B117="",LISTE!I117="X"),"",LISTE!B117),"")</f>
        <v/>
      </c>
      <c r="B113" s="178" t="str">
        <f>IF(MONTH(LISTE!G117)=2,IF(OR(LISTE!B117="",LISTE!I117="X"),"",CONCATENATE(LISTE!C117,"  ",LISTE!H117," P")),"")</f>
        <v/>
      </c>
      <c r="C113" s="178" t="str">
        <f>IF(MONTH(LISTE!G117)=2,IF(OR(LISTE!B117="",LISTE!I117="X"),"",LISTE!A117),"")</f>
        <v/>
      </c>
      <c r="D113" s="178" t="str">
        <f>IF(MONTH(LISTE!G117)=2,IF(OR(LISTE!B117="",LISTE!I117="X"),"",LISTE!I117),"")</f>
        <v/>
      </c>
    </row>
    <row r="114" spans="1:4" x14ac:dyDescent="0.25">
      <c r="A114" s="178" t="str">
        <f>IF(MONTH(LISTE!G118)=2,IF(OR(LISTE!B118="",LISTE!I118="X"),"",LISTE!B118),"")</f>
        <v/>
      </c>
      <c r="B114" s="178" t="str">
        <f>IF(MONTH(LISTE!G118)=2,IF(OR(LISTE!B118="",LISTE!I118="X"),"",CONCATENATE(LISTE!C118,"  ",LISTE!H118," P")),"")</f>
        <v/>
      </c>
      <c r="C114" s="178" t="str">
        <f>IF(MONTH(LISTE!G118)=2,IF(OR(LISTE!B118="",LISTE!I118="X"),"",LISTE!A118),"")</f>
        <v/>
      </c>
      <c r="D114" s="178" t="str">
        <f>IF(MONTH(LISTE!G118)=2,IF(OR(LISTE!B118="",LISTE!I118="X"),"",LISTE!I118),"")</f>
        <v/>
      </c>
    </row>
    <row r="115" spans="1:4" x14ac:dyDescent="0.25">
      <c r="A115" s="178" t="str">
        <f>IF(MONTH(LISTE!G119)=2,IF(OR(LISTE!B119="",LISTE!I119="X"),"",LISTE!B119),"")</f>
        <v/>
      </c>
      <c r="B115" s="178" t="str">
        <f>IF(MONTH(LISTE!G119)=2,IF(OR(LISTE!B119="",LISTE!I119="X"),"",CONCATENATE(LISTE!C119,"  ",LISTE!H119," P")),"")</f>
        <v/>
      </c>
      <c r="C115" s="178" t="str">
        <f>IF(MONTH(LISTE!G119)=2,IF(OR(LISTE!B119="",LISTE!I119="X"),"",LISTE!A119),"")</f>
        <v/>
      </c>
      <c r="D115" s="178" t="str">
        <f>IF(MONTH(LISTE!G119)=2,IF(OR(LISTE!B119="",LISTE!I119="X"),"",LISTE!I119),"")</f>
        <v/>
      </c>
    </row>
    <row r="116" spans="1:4" x14ac:dyDescent="0.25">
      <c r="A116" s="178" t="str">
        <f>IF(MONTH(LISTE!G120)=2,IF(OR(LISTE!B120="",LISTE!I120="X"),"",LISTE!B120),"")</f>
        <v/>
      </c>
      <c r="B116" s="178" t="str">
        <f>IF(MONTH(LISTE!G120)=2,IF(OR(LISTE!B120="",LISTE!I120="X"),"",CONCATENATE(LISTE!C120,"  ",LISTE!H120," P")),"")</f>
        <v/>
      </c>
      <c r="C116" s="178" t="str">
        <f>IF(MONTH(LISTE!G120)=2,IF(OR(LISTE!B120="",LISTE!I120="X"),"",LISTE!A120),"")</f>
        <v/>
      </c>
      <c r="D116" s="178" t="str">
        <f>IF(MONTH(LISTE!G120)=2,IF(OR(LISTE!B120="",LISTE!I120="X"),"",LISTE!I120),"")</f>
        <v/>
      </c>
    </row>
    <row r="117" spans="1:4" x14ac:dyDescent="0.25">
      <c r="A117" s="178" t="str">
        <f>IF(MONTH(LISTE!G121)=2,IF(OR(LISTE!B121="",LISTE!I121="X"),"",LISTE!B121),"")</f>
        <v/>
      </c>
      <c r="B117" s="178" t="str">
        <f>IF(MONTH(LISTE!G121)=2,IF(OR(LISTE!B121="",LISTE!I121="X"),"",CONCATENATE(LISTE!C121,"  ",LISTE!H121," P")),"")</f>
        <v/>
      </c>
      <c r="C117" s="178" t="str">
        <f>IF(MONTH(LISTE!G121)=2,IF(OR(LISTE!B121="",LISTE!I121="X"),"",LISTE!A121),"")</f>
        <v/>
      </c>
      <c r="D117" s="178" t="str">
        <f>IF(MONTH(LISTE!G121)=2,IF(OR(LISTE!B121="",LISTE!I121="X"),"",LISTE!I121),"")</f>
        <v/>
      </c>
    </row>
    <row r="118" spans="1:4" x14ac:dyDescent="0.25">
      <c r="A118" s="178" t="str">
        <f>IF(MONTH(LISTE!G122)=2,IF(OR(LISTE!B122="",LISTE!I122="X"),"",LISTE!B122),"")</f>
        <v/>
      </c>
      <c r="B118" s="178" t="str">
        <f>IF(MONTH(LISTE!G122)=2,IF(OR(LISTE!B122="",LISTE!I122="X"),"",CONCATENATE(LISTE!C122,"  ",LISTE!H122," P")),"")</f>
        <v/>
      </c>
      <c r="C118" s="178" t="str">
        <f>IF(MONTH(LISTE!G122)=2,IF(OR(LISTE!B122="",LISTE!I122="X"),"",LISTE!A122),"")</f>
        <v/>
      </c>
      <c r="D118" s="178" t="str">
        <f>IF(MONTH(LISTE!G122)=2,IF(OR(LISTE!B122="",LISTE!I122="X"),"",LISTE!I122),"")</f>
        <v/>
      </c>
    </row>
    <row r="119" spans="1:4" x14ac:dyDescent="0.25">
      <c r="A119" s="178" t="str">
        <f>IF(MONTH(LISTE!G123)=2,IF(OR(LISTE!B123="",LISTE!I123="X"),"",LISTE!B123),"")</f>
        <v/>
      </c>
      <c r="B119" s="178" t="str">
        <f>IF(MONTH(LISTE!G123)=2,IF(OR(LISTE!B123="",LISTE!I123="X"),"",CONCATENATE(LISTE!C123,"  ",LISTE!H123," P")),"")</f>
        <v/>
      </c>
      <c r="C119" s="178" t="str">
        <f>IF(MONTH(LISTE!G123)=2,IF(OR(LISTE!B123="",LISTE!I123="X"),"",LISTE!A123),"")</f>
        <v/>
      </c>
      <c r="D119" s="178" t="str">
        <f>IF(MONTH(LISTE!G123)=2,IF(OR(LISTE!B123="",LISTE!I123="X"),"",LISTE!I123),"")</f>
        <v/>
      </c>
    </row>
    <row r="120" spans="1:4" x14ac:dyDescent="0.25">
      <c r="A120" s="178" t="str">
        <f>IF(MONTH(LISTE!G124)=2,IF(OR(LISTE!B124="",LISTE!I124="X"),"",LISTE!B124),"")</f>
        <v/>
      </c>
      <c r="B120" s="178" t="str">
        <f>IF(MONTH(LISTE!G124)=2,IF(OR(LISTE!B124="",LISTE!I124="X"),"",CONCATENATE(LISTE!C124,"  ",LISTE!H124," P")),"")</f>
        <v/>
      </c>
      <c r="C120" s="178" t="str">
        <f>IF(MONTH(LISTE!G124)=2,IF(OR(LISTE!B124="",LISTE!I124="X"),"",LISTE!A124),"")</f>
        <v/>
      </c>
      <c r="D120" s="178" t="str">
        <f>IF(MONTH(LISTE!G124)=2,IF(OR(LISTE!B124="",LISTE!I124="X"),"",LISTE!I124),"")</f>
        <v/>
      </c>
    </row>
    <row r="121" spans="1:4" x14ac:dyDescent="0.25">
      <c r="A121" s="178" t="str">
        <f>IF(MONTH(LISTE!G125)=2,IF(OR(LISTE!B125="",LISTE!I125="X"),"",LISTE!B125),"")</f>
        <v/>
      </c>
      <c r="B121" s="178" t="str">
        <f>IF(MONTH(LISTE!G125)=2,IF(OR(LISTE!B125="",LISTE!I125="X"),"",CONCATENATE(LISTE!C125,"  ",LISTE!H125," P")),"")</f>
        <v/>
      </c>
      <c r="C121" s="178" t="str">
        <f>IF(MONTH(LISTE!G125)=2,IF(OR(LISTE!B125="",LISTE!I125="X"),"",LISTE!A125),"")</f>
        <v/>
      </c>
      <c r="D121" s="178" t="str">
        <f>IF(MONTH(LISTE!G125)=2,IF(OR(LISTE!B125="",LISTE!I125="X"),"",LISTE!I125),"")</f>
        <v/>
      </c>
    </row>
    <row r="122" spans="1:4" x14ac:dyDescent="0.25">
      <c r="A122" s="178" t="str">
        <f>IF(MONTH(LISTE!G126)=2,IF(OR(LISTE!B126="",LISTE!I126="X"),"",LISTE!B126),"")</f>
        <v/>
      </c>
      <c r="B122" s="178" t="str">
        <f>IF(MONTH(LISTE!G126)=2,IF(OR(LISTE!B126="",LISTE!I126="X"),"",CONCATENATE(LISTE!C126,"  ",LISTE!H126," P")),"")</f>
        <v/>
      </c>
      <c r="C122" s="178" t="str">
        <f>IF(MONTH(LISTE!G126)=2,IF(OR(LISTE!B126="",LISTE!I126="X"),"",LISTE!A126),"")</f>
        <v/>
      </c>
      <c r="D122" s="178" t="str">
        <f>IF(MONTH(LISTE!G126)=2,IF(OR(LISTE!B126="",LISTE!I126="X"),"",LISTE!I126),"")</f>
        <v/>
      </c>
    </row>
    <row r="123" spans="1:4" x14ac:dyDescent="0.25">
      <c r="A123" s="178" t="str">
        <f>IF(MONTH(LISTE!G127)=2,IF(OR(LISTE!B127="",LISTE!I127="X"),"",LISTE!B127),"")</f>
        <v/>
      </c>
      <c r="B123" s="178" t="str">
        <f>IF(MONTH(LISTE!G127)=2,IF(OR(LISTE!B127="",LISTE!I127="X"),"",CONCATENATE(LISTE!C127,"  ",LISTE!H127," P")),"")</f>
        <v/>
      </c>
      <c r="C123" s="178" t="str">
        <f>IF(MONTH(LISTE!G127)=2,IF(OR(LISTE!B127="",LISTE!I127="X"),"",LISTE!A127),"")</f>
        <v/>
      </c>
      <c r="D123" s="178" t="str">
        <f>IF(MONTH(LISTE!G127)=2,IF(OR(LISTE!B127="",LISTE!I127="X"),"",LISTE!I127),"")</f>
        <v/>
      </c>
    </row>
    <row r="124" spans="1:4" x14ac:dyDescent="0.25">
      <c r="A124" s="178" t="str">
        <f>IF(MONTH(LISTE!G128)=2,IF(OR(LISTE!B128="",LISTE!I128="X"),"",LISTE!B128),"")</f>
        <v/>
      </c>
      <c r="B124" s="178" t="str">
        <f>IF(MONTH(LISTE!G128)=2,IF(OR(LISTE!B128="",LISTE!I128="X"),"",CONCATENATE(LISTE!C128,"  ",LISTE!H128," P")),"")</f>
        <v/>
      </c>
      <c r="C124" s="178" t="str">
        <f>IF(MONTH(LISTE!G128)=2,IF(OR(LISTE!B128="",LISTE!I128="X"),"",LISTE!A128),"")</f>
        <v/>
      </c>
      <c r="D124" s="178" t="str">
        <f>IF(MONTH(LISTE!G128)=2,IF(OR(LISTE!B128="",LISTE!I128="X"),"",LISTE!I128),"")</f>
        <v/>
      </c>
    </row>
    <row r="125" spans="1:4" x14ac:dyDescent="0.25">
      <c r="A125" s="178" t="str">
        <f>IF(MONTH(LISTE!G129)=2,IF(OR(LISTE!B129="",LISTE!I129="X"),"",LISTE!B129),"")</f>
        <v/>
      </c>
      <c r="B125" s="178" t="str">
        <f>IF(MONTH(LISTE!G129)=2,IF(OR(LISTE!B129="",LISTE!I129="X"),"",CONCATENATE(LISTE!C129,"  ",LISTE!H129," P")),"")</f>
        <v/>
      </c>
      <c r="C125" s="178" t="str">
        <f>IF(MONTH(LISTE!G129)=2,IF(OR(LISTE!B129="",LISTE!I129="X"),"",LISTE!A129),"")</f>
        <v/>
      </c>
      <c r="D125" s="178" t="str">
        <f>IF(MONTH(LISTE!G129)=2,IF(OR(LISTE!B129="",LISTE!I129="X"),"",LISTE!I129),"")</f>
        <v/>
      </c>
    </row>
    <row r="126" spans="1:4" x14ac:dyDescent="0.25">
      <c r="A126" s="178" t="str">
        <f>IF(MONTH(LISTE!G130)=2,IF(OR(LISTE!B130="",LISTE!I130="X"),"",LISTE!B130),"")</f>
        <v/>
      </c>
      <c r="B126" s="178" t="str">
        <f>IF(MONTH(LISTE!G130)=2,IF(OR(LISTE!B130="",LISTE!I130="X"),"",CONCATENATE(LISTE!C130,"  ",LISTE!H130," P")),"")</f>
        <v/>
      </c>
      <c r="C126" s="178" t="str">
        <f>IF(MONTH(LISTE!G130)=2,IF(OR(LISTE!B130="",LISTE!I130="X"),"",LISTE!A130),"")</f>
        <v/>
      </c>
      <c r="D126" s="178" t="str">
        <f>IF(MONTH(LISTE!G130)=2,IF(OR(LISTE!B130="",LISTE!I130="X"),"",LISTE!I130),"")</f>
        <v/>
      </c>
    </row>
    <row r="127" spans="1:4" x14ac:dyDescent="0.25">
      <c r="A127" s="178" t="str">
        <f>IF(MONTH(LISTE!G131)=2,IF(OR(LISTE!B131="",LISTE!I131="X"),"",LISTE!B131),"")</f>
        <v/>
      </c>
      <c r="B127" s="178" t="str">
        <f>IF(MONTH(LISTE!G131)=2,IF(OR(LISTE!B131="",LISTE!I131="X"),"",CONCATENATE(LISTE!C131,"  ",LISTE!H131," P")),"")</f>
        <v/>
      </c>
      <c r="C127" s="178" t="str">
        <f>IF(MONTH(LISTE!G131)=2,IF(OR(LISTE!B131="",LISTE!I131="X"),"",LISTE!A131),"")</f>
        <v/>
      </c>
      <c r="D127" s="178" t="str">
        <f>IF(MONTH(LISTE!G131)=2,IF(OR(LISTE!B131="",LISTE!I131="X"),"",LISTE!I131),"")</f>
        <v/>
      </c>
    </row>
    <row r="128" spans="1:4" x14ac:dyDescent="0.25">
      <c r="A128" s="178" t="str">
        <f>IF(MONTH(LISTE!G132)=2,IF(OR(LISTE!B132="",LISTE!I132="X"),"",LISTE!B132),"")</f>
        <v/>
      </c>
      <c r="B128" s="178" t="str">
        <f>IF(MONTH(LISTE!G132)=2,IF(OR(LISTE!B132="",LISTE!I132="X"),"",CONCATENATE(LISTE!C132,"  ",LISTE!H132," P")),"")</f>
        <v/>
      </c>
      <c r="C128" s="178" t="str">
        <f>IF(MONTH(LISTE!G132)=2,IF(OR(LISTE!B132="",LISTE!I132="X"),"",LISTE!A132),"")</f>
        <v/>
      </c>
      <c r="D128" s="178" t="str">
        <f>IF(MONTH(LISTE!G132)=2,IF(OR(LISTE!B132="",LISTE!I132="X"),"",LISTE!I132),"")</f>
        <v/>
      </c>
    </row>
    <row r="129" spans="1:4" x14ac:dyDescent="0.25">
      <c r="A129" s="178" t="str">
        <f>IF(MONTH(LISTE!G133)=2,IF(OR(LISTE!B133="",LISTE!I133="X"),"",LISTE!B133),"")</f>
        <v/>
      </c>
      <c r="B129" s="178" t="str">
        <f>IF(MONTH(LISTE!G133)=2,IF(OR(LISTE!B133="",LISTE!I133="X"),"",CONCATENATE(LISTE!C133,"  ",LISTE!H133," P")),"")</f>
        <v/>
      </c>
      <c r="C129" s="178" t="str">
        <f>IF(MONTH(LISTE!G133)=2,IF(OR(LISTE!B133="",LISTE!I133="X"),"",LISTE!A133),"")</f>
        <v/>
      </c>
      <c r="D129" s="178" t="str">
        <f>IF(MONTH(LISTE!G133)=2,IF(OR(LISTE!B133="",LISTE!I133="X"),"",LISTE!I133),"")</f>
        <v/>
      </c>
    </row>
    <row r="130" spans="1:4" x14ac:dyDescent="0.25">
      <c r="A130" s="178" t="str">
        <f>IF(MONTH(LISTE!G134)=2,IF(OR(LISTE!B134="",LISTE!I134="X"),"",LISTE!B134),"")</f>
        <v/>
      </c>
      <c r="B130" s="178" t="str">
        <f>IF(MONTH(LISTE!G134)=2,IF(OR(LISTE!B134="",LISTE!I134="X"),"",CONCATENATE(LISTE!C134,"  ",LISTE!H134," P")),"")</f>
        <v/>
      </c>
      <c r="C130" s="178" t="str">
        <f>IF(MONTH(LISTE!G134)=2,IF(OR(LISTE!B134="",LISTE!I134="X"),"",LISTE!A134),"")</f>
        <v/>
      </c>
      <c r="D130" s="178" t="str">
        <f>IF(MONTH(LISTE!G134)=2,IF(OR(LISTE!B134="",LISTE!I134="X"),"",LISTE!I134),"")</f>
        <v/>
      </c>
    </row>
    <row r="131" spans="1:4" x14ac:dyDescent="0.25">
      <c r="A131" s="178" t="str">
        <f>IF(MONTH(LISTE!G135)=2,IF(OR(LISTE!B135="",LISTE!I135="X"),"",LISTE!B135),"")</f>
        <v/>
      </c>
      <c r="B131" s="178" t="str">
        <f>IF(MONTH(LISTE!G135)=2,IF(OR(LISTE!B135="",LISTE!I135="X"),"",CONCATENATE(LISTE!C135,"  ",LISTE!H135," P")),"")</f>
        <v/>
      </c>
      <c r="C131" s="178" t="str">
        <f>IF(MONTH(LISTE!G135)=2,IF(OR(LISTE!B135="",LISTE!I135="X"),"",LISTE!A135),"")</f>
        <v/>
      </c>
      <c r="D131" s="178" t="str">
        <f>IF(MONTH(LISTE!G135)=2,IF(OR(LISTE!B135="",LISTE!I135="X"),"",LISTE!I135),"")</f>
        <v/>
      </c>
    </row>
    <row r="132" spans="1:4" x14ac:dyDescent="0.25">
      <c r="A132" s="178" t="str">
        <f>IF(MONTH(LISTE!G136)=2,IF(OR(LISTE!B136="",LISTE!I136="X"),"",LISTE!B136),"")</f>
        <v/>
      </c>
      <c r="B132" s="178" t="str">
        <f>IF(MONTH(LISTE!G136)=2,IF(OR(LISTE!B136="",LISTE!I136="X"),"",CONCATENATE(LISTE!C136,"  ",LISTE!H136," P")),"")</f>
        <v/>
      </c>
      <c r="C132" s="178" t="str">
        <f>IF(MONTH(LISTE!G136)=2,IF(OR(LISTE!B136="",LISTE!I136="X"),"",LISTE!A136),"")</f>
        <v/>
      </c>
      <c r="D132" s="178" t="str">
        <f>IF(MONTH(LISTE!G136)=2,IF(OR(LISTE!B136="",LISTE!I136="X"),"",LISTE!I136),"")</f>
        <v/>
      </c>
    </row>
    <row r="133" spans="1:4" x14ac:dyDescent="0.25">
      <c r="A133" s="178" t="str">
        <f>IF(MONTH(LISTE!G137)=2,IF(OR(LISTE!B137="",LISTE!I137="X"),"",LISTE!B137),"")</f>
        <v/>
      </c>
      <c r="B133" s="178" t="str">
        <f>IF(MONTH(LISTE!G137)=2,IF(OR(LISTE!B137="",LISTE!I137="X"),"",CONCATENATE(LISTE!C137,"  ",LISTE!H137," P")),"")</f>
        <v/>
      </c>
      <c r="C133" s="178" t="str">
        <f>IF(MONTH(LISTE!G137)=2,IF(OR(LISTE!B137="",LISTE!I137="X"),"",LISTE!A137),"")</f>
        <v/>
      </c>
      <c r="D133" s="178" t="str">
        <f>IF(MONTH(LISTE!G137)=2,IF(OR(LISTE!B137="",LISTE!I137="X"),"",LISTE!I137),"")</f>
        <v/>
      </c>
    </row>
    <row r="134" spans="1:4" x14ac:dyDescent="0.25">
      <c r="A134" s="178" t="str">
        <f>IF(MONTH(LISTE!G138)=2,IF(OR(LISTE!B138="",LISTE!I138="X"),"",LISTE!B138),"")</f>
        <v/>
      </c>
      <c r="B134" s="178" t="str">
        <f>IF(MONTH(LISTE!G138)=2,IF(OR(LISTE!B138="",LISTE!I138="X"),"",CONCATENATE(LISTE!C138,"  ",LISTE!H138," P")),"")</f>
        <v/>
      </c>
      <c r="C134" s="178" t="str">
        <f>IF(MONTH(LISTE!G138)=2,IF(OR(LISTE!B138="",LISTE!I138="X"),"",LISTE!A138),"")</f>
        <v/>
      </c>
      <c r="D134" s="178" t="str">
        <f>IF(MONTH(LISTE!G138)=2,IF(OR(LISTE!B138="",LISTE!I138="X"),"",LISTE!I138),"")</f>
        <v/>
      </c>
    </row>
    <row r="135" spans="1:4" x14ac:dyDescent="0.25">
      <c r="A135" s="178" t="str">
        <f>IF(MONTH(LISTE!G139)=2,IF(OR(LISTE!B139="",LISTE!I139="X"),"",LISTE!B139),"")</f>
        <v/>
      </c>
      <c r="B135" s="178" t="str">
        <f>IF(MONTH(LISTE!G139)=2,IF(OR(LISTE!B139="",LISTE!I139="X"),"",CONCATENATE(LISTE!C139,"  ",LISTE!H139," P")),"")</f>
        <v/>
      </c>
      <c r="C135" s="178" t="str">
        <f>IF(MONTH(LISTE!G139)=2,IF(OR(LISTE!B139="",LISTE!I139="X"),"",LISTE!A139),"")</f>
        <v/>
      </c>
      <c r="D135" s="178" t="str">
        <f>IF(MONTH(LISTE!G139)=2,IF(OR(LISTE!B139="",LISTE!I139="X"),"",LISTE!I139),"")</f>
        <v/>
      </c>
    </row>
    <row r="136" spans="1:4" x14ac:dyDescent="0.25">
      <c r="A136" s="178" t="str">
        <f>IF(MONTH(LISTE!G140)=2,IF(OR(LISTE!B140="",LISTE!I140="X"),"",LISTE!B140),"")</f>
        <v/>
      </c>
      <c r="B136" s="178" t="str">
        <f>IF(MONTH(LISTE!G140)=2,IF(OR(LISTE!B140="",LISTE!I140="X"),"",CONCATENATE(LISTE!C140,"  ",LISTE!H140," P")),"")</f>
        <v/>
      </c>
      <c r="C136" s="178" t="str">
        <f>IF(MONTH(LISTE!G140)=2,IF(OR(LISTE!B140="",LISTE!I140="X"),"",LISTE!A140),"")</f>
        <v/>
      </c>
      <c r="D136" s="178" t="str">
        <f>IF(MONTH(LISTE!G140)=2,IF(OR(LISTE!B140="",LISTE!I140="X"),"",LISTE!I140),"")</f>
        <v/>
      </c>
    </row>
    <row r="137" spans="1:4" x14ac:dyDescent="0.25">
      <c r="A137" s="178" t="str">
        <f>IF(MONTH(LISTE!G141)=2,IF(OR(LISTE!B141="",LISTE!I141="X"),"",LISTE!B141),"")</f>
        <v/>
      </c>
      <c r="B137" s="178" t="str">
        <f>IF(MONTH(LISTE!G141)=2,IF(OR(LISTE!B141="",LISTE!I141="X"),"",CONCATENATE(LISTE!C141,"  ",LISTE!H141," P")),"")</f>
        <v/>
      </c>
      <c r="C137" s="178" t="str">
        <f>IF(MONTH(LISTE!G141)=2,IF(OR(LISTE!B141="",LISTE!I141="X"),"",LISTE!A141),"")</f>
        <v/>
      </c>
      <c r="D137" s="178" t="str">
        <f>IF(MONTH(LISTE!G141)=2,IF(OR(LISTE!B141="",LISTE!I141="X"),"",LISTE!I141),"")</f>
        <v/>
      </c>
    </row>
    <row r="138" spans="1:4" x14ac:dyDescent="0.25">
      <c r="A138" s="178" t="str">
        <f>IF(MONTH(LISTE!G142)=2,IF(OR(LISTE!B142="",LISTE!I142="X"),"",LISTE!B142),"")</f>
        <v/>
      </c>
      <c r="B138" s="178" t="str">
        <f>IF(MONTH(LISTE!G142)=2,IF(OR(LISTE!B142="",LISTE!I142="X"),"",CONCATENATE(LISTE!C142,"  ",LISTE!H142," P")),"")</f>
        <v/>
      </c>
      <c r="C138" s="178" t="str">
        <f>IF(MONTH(LISTE!G142)=2,IF(OR(LISTE!B142="",LISTE!I142="X"),"",LISTE!A142),"")</f>
        <v/>
      </c>
      <c r="D138" s="178" t="str">
        <f>IF(MONTH(LISTE!G142)=2,IF(OR(LISTE!B142="",LISTE!I142="X"),"",LISTE!I142),"")</f>
        <v/>
      </c>
    </row>
    <row r="139" spans="1:4" x14ac:dyDescent="0.25">
      <c r="A139" s="178" t="str">
        <f>IF(MONTH(LISTE!G143)=2,IF(OR(LISTE!B143="",LISTE!I143="X"),"",LISTE!B143),"")</f>
        <v/>
      </c>
      <c r="B139" s="178" t="str">
        <f>IF(MONTH(LISTE!G143)=2,IF(OR(LISTE!B143="",LISTE!I143="X"),"",CONCATENATE(LISTE!C143,"  ",LISTE!H143," P")),"")</f>
        <v/>
      </c>
      <c r="C139" s="178" t="str">
        <f>IF(MONTH(LISTE!G143)=2,IF(OR(LISTE!B143="",LISTE!I143="X"),"",LISTE!A143),"")</f>
        <v/>
      </c>
      <c r="D139" s="178" t="str">
        <f>IF(MONTH(LISTE!G143)=2,IF(OR(LISTE!B143="",LISTE!I143="X"),"",LISTE!I143),"")</f>
        <v/>
      </c>
    </row>
    <row r="140" spans="1:4" x14ac:dyDescent="0.25">
      <c r="A140" s="178" t="str">
        <f>IF(MONTH(LISTE!G144)=2,IF(OR(LISTE!B144="",LISTE!I144="X"),"",LISTE!B144),"")</f>
        <v/>
      </c>
      <c r="B140" s="178" t="str">
        <f>IF(MONTH(LISTE!G144)=2,IF(OR(LISTE!B144="",LISTE!I144="X"),"",CONCATENATE(LISTE!C144,"  ",LISTE!H144," P")),"")</f>
        <v/>
      </c>
      <c r="C140" s="178" t="str">
        <f>IF(MONTH(LISTE!G144)=2,IF(OR(LISTE!B144="",LISTE!I144="X"),"",LISTE!A144),"")</f>
        <v/>
      </c>
      <c r="D140" s="178" t="str">
        <f>IF(MONTH(LISTE!G144)=2,IF(OR(LISTE!B144="",LISTE!I144="X"),"",LISTE!I144),"")</f>
        <v/>
      </c>
    </row>
    <row r="141" spans="1:4" x14ac:dyDescent="0.25">
      <c r="A141" s="178" t="str">
        <f>IF(MONTH(LISTE!G145)=2,IF(OR(LISTE!B145="",LISTE!I145="X"),"",LISTE!B145),"")</f>
        <v/>
      </c>
      <c r="B141" s="178" t="str">
        <f>IF(MONTH(LISTE!G145)=2,IF(OR(LISTE!B145="",LISTE!I145="X"),"",CONCATENATE(LISTE!C145,"  ",LISTE!H145," P")),"")</f>
        <v/>
      </c>
      <c r="C141" s="178" t="str">
        <f>IF(MONTH(LISTE!G145)=2,IF(OR(LISTE!B145="",LISTE!I145="X"),"",LISTE!A145),"")</f>
        <v/>
      </c>
      <c r="D141" s="178" t="str">
        <f>IF(MONTH(LISTE!G145)=2,IF(OR(LISTE!B145="",LISTE!I145="X"),"",LISTE!I145),"")</f>
        <v/>
      </c>
    </row>
    <row r="142" spans="1:4" x14ac:dyDescent="0.25">
      <c r="A142" s="178" t="str">
        <f>IF(MONTH(LISTE!G146)=2,IF(OR(LISTE!B146="",LISTE!I146="X"),"",LISTE!B146),"")</f>
        <v/>
      </c>
      <c r="B142" s="178" t="str">
        <f>IF(MONTH(LISTE!G146)=2,IF(OR(LISTE!B146="",LISTE!I146="X"),"",CONCATENATE(LISTE!C146,"  ",LISTE!H146," P")),"")</f>
        <v/>
      </c>
      <c r="C142" s="178" t="str">
        <f>IF(MONTH(LISTE!G146)=2,IF(OR(LISTE!B146="",LISTE!I146="X"),"",LISTE!A146),"")</f>
        <v/>
      </c>
      <c r="D142" s="178" t="str">
        <f>IF(MONTH(LISTE!G146)=2,IF(OR(LISTE!B146="",LISTE!I146="X"),"",LISTE!I146),"")</f>
        <v/>
      </c>
    </row>
    <row r="143" spans="1:4" x14ac:dyDescent="0.25">
      <c r="A143" s="178" t="str">
        <f>IF(MONTH(LISTE!G147)=2,IF(OR(LISTE!B147="",LISTE!I147="X"),"",LISTE!B147),"")</f>
        <v/>
      </c>
      <c r="B143" s="178" t="str">
        <f>IF(MONTH(LISTE!G147)=2,IF(OR(LISTE!B147="",LISTE!I147="X"),"",CONCATENATE(LISTE!C147,"  ",LISTE!H147," P")),"")</f>
        <v/>
      </c>
      <c r="C143" s="178" t="str">
        <f>IF(MONTH(LISTE!G147)=2,IF(OR(LISTE!B147="",LISTE!I147="X"),"",LISTE!A147),"")</f>
        <v/>
      </c>
      <c r="D143" s="178" t="str">
        <f>IF(MONTH(LISTE!G147)=2,IF(OR(LISTE!B147="",LISTE!I147="X"),"",LISTE!I147),"")</f>
        <v/>
      </c>
    </row>
    <row r="144" spans="1:4" x14ac:dyDescent="0.25">
      <c r="A144" s="178" t="str">
        <f>IF(MONTH(LISTE!G148)=2,IF(OR(LISTE!B148="",LISTE!I148="X"),"",LISTE!B148),"")</f>
        <v/>
      </c>
      <c r="B144" s="178" t="str">
        <f>IF(MONTH(LISTE!G148)=2,IF(OR(LISTE!B148="",LISTE!I148="X"),"",CONCATENATE(LISTE!C148,"  ",LISTE!H148," P")),"")</f>
        <v/>
      </c>
      <c r="C144" s="178" t="str">
        <f>IF(MONTH(LISTE!G148)=2,IF(OR(LISTE!B148="",LISTE!I148="X"),"",LISTE!A148),"")</f>
        <v/>
      </c>
      <c r="D144" s="178" t="str">
        <f>IF(MONTH(LISTE!G148)=2,IF(OR(LISTE!B148="",LISTE!I148="X"),"",LISTE!I148),"")</f>
        <v/>
      </c>
    </row>
    <row r="145" spans="1:4" x14ac:dyDescent="0.25">
      <c r="A145" s="178" t="str">
        <f>IF(MONTH(LISTE!G149)=2,IF(OR(LISTE!B149="",LISTE!I149="X"),"",LISTE!B149),"")</f>
        <v/>
      </c>
      <c r="B145" s="178" t="str">
        <f>IF(MONTH(LISTE!G149)=2,IF(OR(LISTE!B149="",LISTE!I149="X"),"",CONCATENATE(LISTE!C149,"  ",LISTE!H149," P")),"")</f>
        <v/>
      </c>
      <c r="C145" s="178" t="str">
        <f>IF(MONTH(LISTE!G149)=2,IF(OR(LISTE!B149="",LISTE!I149="X"),"",LISTE!A149),"")</f>
        <v/>
      </c>
      <c r="D145" s="178" t="str">
        <f>IF(MONTH(LISTE!G149)=2,IF(OR(LISTE!B149="",LISTE!I149="X"),"",LISTE!I149),"")</f>
        <v/>
      </c>
    </row>
    <row r="146" spans="1:4" x14ac:dyDescent="0.25">
      <c r="A146" s="178" t="str">
        <f>IF(MONTH(LISTE!G150)=2,IF(OR(LISTE!B150="",LISTE!I150="X"),"",LISTE!B150),"")</f>
        <v/>
      </c>
      <c r="B146" s="178" t="str">
        <f>IF(MONTH(LISTE!G150)=2,IF(OR(LISTE!B150="",LISTE!I150="X"),"",CONCATENATE(LISTE!C150,"  ",LISTE!H150," P")),"")</f>
        <v/>
      </c>
      <c r="C146" s="178" t="str">
        <f>IF(MONTH(LISTE!G150)=2,IF(OR(LISTE!B150="",LISTE!I150="X"),"",LISTE!A150),"")</f>
        <v/>
      </c>
      <c r="D146" s="178" t="str">
        <f>IF(MONTH(LISTE!G150)=2,IF(OR(LISTE!B150="",LISTE!I150="X"),"",LISTE!I150),"")</f>
        <v/>
      </c>
    </row>
    <row r="147" spans="1:4" x14ac:dyDescent="0.25">
      <c r="A147" s="178" t="str">
        <f>IF(MONTH(LISTE!G151)=2,IF(OR(LISTE!B151="",LISTE!I151="X"),"",LISTE!B151),"")</f>
        <v/>
      </c>
      <c r="B147" s="178" t="str">
        <f>IF(MONTH(LISTE!G151)=2,IF(OR(LISTE!B151="",LISTE!I151="X"),"",CONCATENATE(LISTE!C151,"  ",LISTE!H151," P")),"")</f>
        <v/>
      </c>
      <c r="C147" s="178" t="str">
        <f>IF(MONTH(LISTE!G151)=2,IF(OR(LISTE!B151="",LISTE!I151="X"),"",LISTE!A151),"")</f>
        <v/>
      </c>
      <c r="D147" s="178" t="str">
        <f>IF(MONTH(LISTE!G151)=2,IF(OR(LISTE!B151="",LISTE!I151="X"),"",LISTE!I151),"")</f>
        <v/>
      </c>
    </row>
    <row r="148" spans="1:4" x14ac:dyDescent="0.25">
      <c r="A148" s="178" t="str">
        <f>IF(MONTH(LISTE!G152)=2,IF(OR(LISTE!B152="",LISTE!I152="X"),"",LISTE!B152),"")</f>
        <v/>
      </c>
      <c r="B148" s="178" t="str">
        <f>IF(MONTH(LISTE!G152)=2,IF(OR(LISTE!B152="",LISTE!I152="X"),"",CONCATENATE(LISTE!C152,"  ",LISTE!H152," P")),"")</f>
        <v/>
      </c>
      <c r="C148" s="178" t="str">
        <f>IF(MONTH(LISTE!G152)=2,IF(OR(LISTE!B152="",LISTE!I152="X"),"",LISTE!A152),"")</f>
        <v/>
      </c>
      <c r="D148" s="178" t="str">
        <f>IF(MONTH(LISTE!G152)=2,IF(OR(LISTE!B152="",LISTE!I152="X"),"",LISTE!I152),"")</f>
        <v/>
      </c>
    </row>
    <row r="149" spans="1:4" x14ac:dyDescent="0.25">
      <c r="A149" s="178" t="str">
        <f>IF(MONTH(LISTE!G153)=2,IF(OR(LISTE!B153="",LISTE!I153="X"),"",LISTE!B153),"")</f>
        <v/>
      </c>
      <c r="B149" s="178" t="str">
        <f>IF(MONTH(LISTE!G153)=2,IF(OR(LISTE!B153="",LISTE!I153="X"),"",CONCATENATE(LISTE!C153,"  ",LISTE!H153," P")),"")</f>
        <v/>
      </c>
      <c r="C149" s="178" t="str">
        <f>IF(MONTH(LISTE!G153)=2,IF(OR(LISTE!B153="",LISTE!I153="X"),"",LISTE!A153),"")</f>
        <v/>
      </c>
      <c r="D149" s="178" t="str">
        <f>IF(MONTH(LISTE!G153)=2,IF(OR(LISTE!B153="",LISTE!I153="X"),"",LISTE!I153),"")</f>
        <v/>
      </c>
    </row>
    <row r="150" spans="1:4" x14ac:dyDescent="0.25">
      <c r="A150" s="178" t="str">
        <f>IF(MONTH(LISTE!G154)=2,IF(OR(LISTE!B154="",LISTE!I154="X"),"",LISTE!B154),"")</f>
        <v/>
      </c>
      <c r="B150" s="178" t="str">
        <f>IF(MONTH(LISTE!G154)=2,IF(OR(LISTE!B154="",LISTE!I154="X"),"",CONCATENATE(LISTE!C154,"  ",LISTE!H154," P")),"")</f>
        <v/>
      </c>
      <c r="C150" s="178" t="str">
        <f>IF(MONTH(LISTE!G154)=2,IF(OR(LISTE!B154="",LISTE!I154="X"),"",LISTE!A154),"")</f>
        <v/>
      </c>
      <c r="D150" s="178" t="str">
        <f>IF(MONTH(LISTE!G154)=2,IF(OR(LISTE!B154="",LISTE!I154="X"),"",LISTE!I154),"")</f>
        <v/>
      </c>
    </row>
    <row r="151" spans="1:4" x14ac:dyDescent="0.25">
      <c r="A151" s="178" t="str">
        <f>IF(MONTH(LISTE!G155)=2,IF(OR(LISTE!B155="",LISTE!I155="X"),"",LISTE!B155),"")</f>
        <v/>
      </c>
      <c r="B151" s="178" t="str">
        <f>IF(MONTH(LISTE!G155)=2,IF(OR(LISTE!B155="",LISTE!I155="X"),"",CONCATENATE(LISTE!C155,"  ",LISTE!H155," P")),"")</f>
        <v/>
      </c>
      <c r="C151" s="178" t="str">
        <f>IF(MONTH(LISTE!G155)=2,IF(OR(LISTE!B155="",LISTE!I155="X"),"",LISTE!A155),"")</f>
        <v/>
      </c>
      <c r="D151" s="178" t="str">
        <f>IF(MONTH(LISTE!G155)=2,IF(OR(LISTE!B155="",LISTE!I155="X"),"",LISTE!I155),"")</f>
        <v/>
      </c>
    </row>
    <row r="152" spans="1:4" x14ac:dyDescent="0.25">
      <c r="A152" s="178" t="str">
        <f>IF(MONTH(LISTE!G156)=2,IF(OR(LISTE!B156="",LISTE!I156="X"),"",LISTE!B156),"")</f>
        <v/>
      </c>
      <c r="B152" s="178" t="str">
        <f>IF(MONTH(LISTE!G156)=2,IF(OR(LISTE!B156="",LISTE!I156="X"),"",CONCATENATE(LISTE!C156,"  ",LISTE!H156," P")),"")</f>
        <v/>
      </c>
      <c r="C152" s="178" t="str">
        <f>IF(MONTH(LISTE!G156)=2,IF(OR(LISTE!B156="",LISTE!I156="X"),"",LISTE!A156),"")</f>
        <v/>
      </c>
      <c r="D152" s="178" t="str">
        <f>IF(MONTH(LISTE!G156)=2,IF(OR(LISTE!B156="",LISTE!I156="X"),"",LISTE!I156),"")</f>
        <v/>
      </c>
    </row>
    <row r="153" spans="1:4" x14ac:dyDescent="0.25">
      <c r="A153" s="178" t="str">
        <f>IF(MONTH(LISTE!G157)=2,IF(OR(LISTE!B157="",LISTE!I157="X"),"",LISTE!B157),"")</f>
        <v/>
      </c>
      <c r="B153" s="178" t="str">
        <f>IF(MONTH(LISTE!G157)=2,IF(OR(LISTE!B157="",LISTE!I157="X"),"",CONCATENATE(LISTE!C157,"  ",LISTE!H157," P")),"")</f>
        <v/>
      </c>
      <c r="C153" s="178" t="str">
        <f>IF(MONTH(LISTE!G157)=2,IF(OR(LISTE!B157="",LISTE!I157="X"),"",LISTE!A157),"")</f>
        <v/>
      </c>
      <c r="D153" s="178" t="str">
        <f>IF(MONTH(LISTE!G157)=2,IF(OR(LISTE!B157="",LISTE!I157="X"),"",LISTE!I157),"")</f>
        <v/>
      </c>
    </row>
    <row r="154" spans="1:4" x14ac:dyDescent="0.25">
      <c r="A154" s="178" t="str">
        <f>IF(MONTH(LISTE!G158)=2,IF(OR(LISTE!B158="",LISTE!I158="X"),"",LISTE!B158),"")</f>
        <v/>
      </c>
      <c r="B154" s="178" t="str">
        <f>IF(MONTH(LISTE!G158)=2,IF(OR(LISTE!B158="",LISTE!I158="X"),"",CONCATENATE(LISTE!C158,"  ",LISTE!H158," P")),"")</f>
        <v/>
      </c>
      <c r="C154" s="178" t="str">
        <f>IF(MONTH(LISTE!G158)=2,IF(OR(LISTE!B158="",LISTE!I158="X"),"",LISTE!A158),"")</f>
        <v/>
      </c>
      <c r="D154" s="178" t="str">
        <f>IF(MONTH(LISTE!G158)=2,IF(OR(LISTE!B158="",LISTE!I158="X"),"",LISTE!I158),"")</f>
        <v/>
      </c>
    </row>
    <row r="155" spans="1:4" x14ac:dyDescent="0.25">
      <c r="A155" s="178" t="str">
        <f>IF(MONTH(LISTE!G159)=2,IF(OR(LISTE!B159="",LISTE!I159="X"),"",LISTE!B159),"")</f>
        <v/>
      </c>
      <c r="B155" s="178" t="str">
        <f>IF(MONTH(LISTE!G159)=2,IF(OR(LISTE!B159="",LISTE!I159="X"),"",CONCATENATE(LISTE!C159,"  ",LISTE!H159," P")),"")</f>
        <v/>
      </c>
      <c r="C155" s="178" t="str">
        <f>IF(MONTH(LISTE!G159)=2,IF(OR(LISTE!B159="",LISTE!I159="X"),"",LISTE!A159),"")</f>
        <v/>
      </c>
      <c r="D155" s="178" t="str">
        <f>IF(MONTH(LISTE!G159)=2,IF(OR(LISTE!B159="",LISTE!I159="X"),"",LISTE!I159),"")</f>
        <v/>
      </c>
    </row>
    <row r="156" spans="1:4" x14ac:dyDescent="0.25">
      <c r="A156" s="178" t="str">
        <f>IF(MONTH(LISTE!G160)=2,IF(OR(LISTE!B160="",LISTE!I160="X"),"",LISTE!B160),"")</f>
        <v/>
      </c>
      <c r="B156" s="178" t="str">
        <f>IF(MONTH(LISTE!G160)=2,IF(OR(LISTE!B160="",LISTE!I160="X"),"",CONCATENATE(LISTE!C160,"  ",LISTE!H160," P")),"")</f>
        <v/>
      </c>
      <c r="C156" s="178" t="str">
        <f>IF(MONTH(LISTE!G160)=2,IF(OR(LISTE!B160="",LISTE!I160="X"),"",LISTE!A160),"")</f>
        <v/>
      </c>
      <c r="D156" s="178" t="str">
        <f>IF(MONTH(LISTE!G160)=2,IF(OR(LISTE!B160="",LISTE!I160="X"),"",LISTE!I160),"")</f>
        <v/>
      </c>
    </row>
    <row r="157" spans="1:4" x14ac:dyDescent="0.25">
      <c r="A157" s="178" t="str">
        <f>IF(MONTH(LISTE!G161)=2,IF(OR(LISTE!B161="",LISTE!I161="X"),"",LISTE!B161),"")</f>
        <v/>
      </c>
      <c r="B157" s="178" t="str">
        <f>IF(MONTH(LISTE!G161)=2,IF(OR(LISTE!B161="",LISTE!I161="X"),"",CONCATENATE(LISTE!C161,"  ",LISTE!H161," P")),"")</f>
        <v/>
      </c>
      <c r="C157" s="178" t="str">
        <f>IF(MONTH(LISTE!G161)=2,IF(OR(LISTE!B161="",LISTE!I161="X"),"",LISTE!A161),"")</f>
        <v/>
      </c>
      <c r="D157" s="178" t="str">
        <f>IF(MONTH(LISTE!G161)=2,IF(OR(LISTE!B161="",LISTE!I161="X"),"",LISTE!I161),"")</f>
        <v/>
      </c>
    </row>
    <row r="158" spans="1:4" x14ac:dyDescent="0.25">
      <c r="A158" s="178" t="str">
        <f>IF(MONTH(LISTE!G162)=2,IF(OR(LISTE!B162="",LISTE!I162="X"),"",LISTE!B162),"")</f>
        <v/>
      </c>
      <c r="B158" s="178" t="str">
        <f>IF(MONTH(LISTE!G162)=2,IF(OR(LISTE!B162="",LISTE!I162="X"),"",CONCATENATE(LISTE!C162,"  ",LISTE!H162," P")),"")</f>
        <v/>
      </c>
      <c r="C158" s="178" t="str">
        <f>IF(MONTH(LISTE!G162)=2,IF(OR(LISTE!B162="",LISTE!I162="X"),"",LISTE!A162),"")</f>
        <v/>
      </c>
      <c r="D158" s="178" t="str">
        <f>IF(MONTH(LISTE!G162)=2,IF(OR(LISTE!B162="",LISTE!I162="X"),"",LISTE!I162),"")</f>
        <v/>
      </c>
    </row>
    <row r="159" spans="1:4" x14ac:dyDescent="0.25">
      <c r="A159" s="178" t="str">
        <f>IF(MONTH(LISTE!G163)=2,IF(OR(LISTE!B163="",LISTE!I163="X"),"",LISTE!B163),"")</f>
        <v/>
      </c>
      <c r="B159" s="178" t="str">
        <f>IF(MONTH(LISTE!G163)=2,IF(OR(LISTE!B163="",LISTE!I163="X"),"",CONCATENATE(LISTE!C163,"  ",LISTE!H163," P")),"")</f>
        <v/>
      </c>
      <c r="C159" s="178" t="str">
        <f>IF(MONTH(LISTE!G163)=2,IF(OR(LISTE!B163="",LISTE!I163="X"),"",LISTE!A163),"")</f>
        <v/>
      </c>
      <c r="D159" s="178" t="str">
        <f>IF(MONTH(LISTE!G163)=2,IF(OR(LISTE!B163="",LISTE!I163="X"),"",LISTE!I163),"")</f>
        <v/>
      </c>
    </row>
    <row r="160" spans="1:4" x14ac:dyDescent="0.25">
      <c r="A160" s="178" t="str">
        <f>IF(MONTH(LISTE!G164)=2,IF(OR(LISTE!B164="",LISTE!I164="X"),"",LISTE!B164),"")</f>
        <v/>
      </c>
      <c r="B160" s="178" t="str">
        <f>IF(MONTH(LISTE!G164)=2,IF(OR(LISTE!B164="",LISTE!I164="X"),"",CONCATENATE(LISTE!C164,"  ",LISTE!H164," P")),"")</f>
        <v/>
      </c>
      <c r="C160" s="178" t="str">
        <f>IF(MONTH(LISTE!G164)=2,IF(OR(LISTE!B164="",LISTE!I164="X"),"",LISTE!A164),"")</f>
        <v/>
      </c>
      <c r="D160" s="178" t="str">
        <f>IF(MONTH(LISTE!G164)=2,IF(OR(LISTE!B164="",LISTE!I164="X"),"",LISTE!I164),"")</f>
        <v/>
      </c>
    </row>
    <row r="161" spans="1:4" x14ac:dyDescent="0.25">
      <c r="A161" s="178" t="str">
        <f>IF(MONTH(LISTE!G165)=2,IF(OR(LISTE!B165="",LISTE!I165="X"),"",LISTE!B165),"")</f>
        <v/>
      </c>
      <c r="B161" s="178" t="str">
        <f>IF(MONTH(LISTE!G165)=2,IF(OR(LISTE!B165="",LISTE!I165="X"),"",CONCATENATE(LISTE!C165,"  ",LISTE!H165," P")),"")</f>
        <v/>
      </c>
      <c r="C161" s="178" t="str">
        <f>IF(MONTH(LISTE!G165)=2,IF(OR(LISTE!B165="",LISTE!I165="X"),"",LISTE!A165),"")</f>
        <v/>
      </c>
      <c r="D161" s="178" t="str">
        <f>IF(MONTH(LISTE!G165)=2,IF(OR(LISTE!B165="",LISTE!I165="X"),"",LISTE!I165),"")</f>
        <v/>
      </c>
    </row>
    <row r="162" spans="1:4" x14ac:dyDescent="0.25">
      <c r="A162" s="178" t="str">
        <f>IF(MONTH(LISTE!G166)=2,IF(OR(LISTE!B166="",LISTE!I166="X"),"",LISTE!B166),"")</f>
        <v/>
      </c>
      <c r="B162" s="178" t="str">
        <f>IF(MONTH(LISTE!G166)=2,IF(OR(LISTE!B166="",LISTE!I166="X"),"",CONCATENATE(LISTE!C166,"  ",LISTE!H166," P")),"")</f>
        <v/>
      </c>
      <c r="C162" s="178" t="str">
        <f>IF(MONTH(LISTE!G166)=2,IF(OR(LISTE!B166="",LISTE!I166="X"),"",LISTE!A166),"")</f>
        <v/>
      </c>
      <c r="D162" s="178" t="str">
        <f>IF(MONTH(LISTE!G166)=2,IF(OR(LISTE!B166="",LISTE!I166="X"),"",LISTE!I166),"")</f>
        <v/>
      </c>
    </row>
    <row r="163" spans="1:4" x14ac:dyDescent="0.25">
      <c r="A163" s="178" t="str">
        <f>IF(MONTH(LISTE!G167)=2,IF(OR(LISTE!B167="",LISTE!I167="X"),"",LISTE!B167),"")</f>
        <v/>
      </c>
      <c r="B163" s="178" t="str">
        <f>IF(MONTH(LISTE!G167)=2,IF(OR(LISTE!B167="",LISTE!I167="X"),"",CONCATENATE(LISTE!C167,"  ",LISTE!H167," P")),"")</f>
        <v/>
      </c>
      <c r="C163" s="178" t="str">
        <f>IF(MONTH(LISTE!G167)=2,IF(OR(LISTE!B167="",LISTE!I167="X"),"",LISTE!A167),"")</f>
        <v/>
      </c>
      <c r="D163" s="178" t="str">
        <f>IF(MONTH(LISTE!G167)=2,IF(OR(LISTE!B167="",LISTE!I167="X"),"",LISTE!I167),"")</f>
        <v/>
      </c>
    </row>
    <row r="164" spans="1:4" x14ac:dyDescent="0.25">
      <c r="A164" s="178" t="str">
        <f>IF(MONTH(LISTE!G168)=2,IF(OR(LISTE!B168="",LISTE!I168="X"),"",LISTE!B168),"")</f>
        <v/>
      </c>
      <c r="B164" s="178" t="str">
        <f>IF(MONTH(LISTE!G168)=2,IF(OR(LISTE!B168="",LISTE!I168="X"),"",CONCATENATE(LISTE!C168,"  ",LISTE!H168," P")),"")</f>
        <v/>
      </c>
      <c r="C164" s="178" t="str">
        <f>IF(MONTH(LISTE!G168)=2,IF(OR(LISTE!B168="",LISTE!I168="X"),"",LISTE!A168),"")</f>
        <v/>
      </c>
      <c r="D164" s="178" t="str">
        <f>IF(MONTH(LISTE!G168)=2,IF(OR(LISTE!B168="",LISTE!I168="X"),"",LISTE!I168),"")</f>
        <v/>
      </c>
    </row>
    <row r="165" spans="1:4" x14ac:dyDescent="0.25">
      <c r="A165" s="178" t="str">
        <f>IF(MONTH(LISTE!G169)=2,IF(OR(LISTE!B169="",LISTE!I169="X"),"",LISTE!B169),"")</f>
        <v/>
      </c>
      <c r="B165" s="178" t="str">
        <f>IF(MONTH(LISTE!G169)=2,IF(OR(LISTE!B169="",LISTE!I169="X"),"",CONCATENATE(LISTE!C169,"  ",LISTE!H169," P")),"")</f>
        <v/>
      </c>
      <c r="C165" s="178" t="str">
        <f>IF(MONTH(LISTE!G169)=2,IF(OR(LISTE!B169="",LISTE!I169="X"),"",LISTE!A169),"")</f>
        <v/>
      </c>
      <c r="D165" s="178" t="str">
        <f>IF(MONTH(LISTE!G169)=2,IF(OR(LISTE!B169="",LISTE!I169="X"),"",LISTE!I169),"")</f>
        <v/>
      </c>
    </row>
    <row r="166" spans="1:4" x14ac:dyDescent="0.25">
      <c r="A166" s="178" t="str">
        <f>IF(MONTH(LISTE!G170)=2,IF(OR(LISTE!B170="",LISTE!I170="X"),"",LISTE!B170),"")</f>
        <v/>
      </c>
      <c r="B166" s="178" t="str">
        <f>IF(MONTH(LISTE!G170)=2,IF(OR(LISTE!B170="",LISTE!I170="X"),"",CONCATENATE(LISTE!C170,"  ",LISTE!H170," P")),"")</f>
        <v/>
      </c>
      <c r="C166" s="178" t="str">
        <f>IF(MONTH(LISTE!G170)=2,IF(OR(LISTE!B170="",LISTE!I170="X"),"",LISTE!A170),"")</f>
        <v/>
      </c>
      <c r="D166" s="178" t="str">
        <f>IF(MONTH(LISTE!G170)=2,IF(OR(LISTE!B170="",LISTE!I170="X"),"",LISTE!I170),"")</f>
        <v/>
      </c>
    </row>
    <row r="167" spans="1:4" x14ac:dyDescent="0.25">
      <c r="A167" s="178" t="str">
        <f>IF(MONTH(LISTE!G171)=2,IF(OR(LISTE!B171="",LISTE!I171="X"),"",LISTE!B171),"")</f>
        <v/>
      </c>
      <c r="B167" s="178" t="str">
        <f>IF(MONTH(LISTE!G171)=2,IF(OR(LISTE!B171="",LISTE!I171="X"),"",CONCATENATE(LISTE!C171,"  ",LISTE!H171," P")),"")</f>
        <v/>
      </c>
      <c r="C167" s="178" t="str">
        <f>IF(MONTH(LISTE!G171)=2,IF(OR(LISTE!B171="",LISTE!I171="X"),"",LISTE!A171),"")</f>
        <v/>
      </c>
      <c r="D167" s="178" t="str">
        <f>IF(MONTH(LISTE!G171)=2,IF(OR(LISTE!B171="",LISTE!I171="X"),"",LISTE!I171),"")</f>
        <v/>
      </c>
    </row>
    <row r="168" spans="1:4" x14ac:dyDescent="0.25">
      <c r="A168" s="178" t="str">
        <f>IF(MONTH(LISTE!G172)=2,IF(OR(LISTE!B172="",LISTE!I172="X"),"",LISTE!B172),"")</f>
        <v/>
      </c>
      <c r="B168" s="178" t="str">
        <f>IF(MONTH(LISTE!G172)=2,IF(OR(LISTE!B172="",LISTE!I172="X"),"",CONCATENATE(LISTE!C172,"  ",LISTE!H172," P")),"")</f>
        <v/>
      </c>
      <c r="C168" s="178" t="str">
        <f>IF(MONTH(LISTE!G172)=2,IF(OR(LISTE!B172="",LISTE!I172="X"),"",LISTE!A172),"")</f>
        <v/>
      </c>
      <c r="D168" s="178" t="str">
        <f>IF(MONTH(LISTE!G172)=2,IF(OR(LISTE!B172="",LISTE!I172="X"),"",LISTE!I172),"")</f>
        <v/>
      </c>
    </row>
    <row r="169" spans="1:4" x14ac:dyDescent="0.25">
      <c r="A169" s="178" t="str">
        <f>IF(MONTH(LISTE!G173)=2,IF(OR(LISTE!B173="",LISTE!I173="X"),"",LISTE!B173),"")</f>
        <v/>
      </c>
      <c r="B169" s="178" t="str">
        <f>IF(MONTH(LISTE!G173)=2,IF(OR(LISTE!B173="",LISTE!I173="X"),"",CONCATENATE(LISTE!C173,"  ",LISTE!H173," P")),"")</f>
        <v/>
      </c>
      <c r="C169" s="178" t="str">
        <f>IF(MONTH(LISTE!G173)=2,IF(OR(LISTE!B173="",LISTE!I173="X"),"",LISTE!A173),"")</f>
        <v/>
      </c>
      <c r="D169" s="178" t="str">
        <f>IF(MONTH(LISTE!G173)=2,IF(OR(LISTE!B173="",LISTE!I173="X"),"",LISTE!I173),"")</f>
        <v/>
      </c>
    </row>
    <row r="170" spans="1:4" x14ac:dyDescent="0.25">
      <c r="A170" s="178" t="str">
        <f>IF(MONTH(LISTE!G174)=2,IF(OR(LISTE!B174="",LISTE!I174="X"),"",LISTE!B174),"")</f>
        <v/>
      </c>
      <c r="B170" s="178" t="str">
        <f>IF(MONTH(LISTE!G174)=2,IF(OR(LISTE!B174="",LISTE!I174="X"),"",CONCATENATE(LISTE!C174,"  ",LISTE!H174," P")),"")</f>
        <v/>
      </c>
      <c r="C170" s="178" t="str">
        <f>IF(MONTH(LISTE!G174)=2,IF(OR(LISTE!B174="",LISTE!I174="X"),"",LISTE!A174),"")</f>
        <v/>
      </c>
      <c r="D170" s="178" t="str">
        <f>IF(MONTH(LISTE!G174)=2,IF(OR(LISTE!B174="",LISTE!I174="X"),"",LISTE!I174),"")</f>
        <v/>
      </c>
    </row>
    <row r="171" spans="1:4" x14ac:dyDescent="0.25">
      <c r="A171" s="178" t="str">
        <f>IF(MONTH(LISTE!G175)=2,IF(OR(LISTE!B175="",LISTE!I175="X"),"",LISTE!B175),"")</f>
        <v/>
      </c>
      <c r="B171" s="178" t="str">
        <f>IF(MONTH(LISTE!G175)=2,IF(OR(LISTE!B175="",LISTE!I175="X"),"",CONCATENATE(LISTE!C175,"  ",LISTE!H175," P")),"")</f>
        <v/>
      </c>
      <c r="C171" s="178" t="str">
        <f>IF(MONTH(LISTE!G175)=2,IF(OR(LISTE!B175="",LISTE!I175="X"),"",LISTE!A175),"")</f>
        <v/>
      </c>
      <c r="D171" s="178" t="str">
        <f>IF(MONTH(LISTE!G175)=2,IF(OR(LISTE!B175="",LISTE!I175="X"),"",LISTE!I175),"")</f>
        <v/>
      </c>
    </row>
    <row r="172" spans="1:4" x14ac:dyDescent="0.25">
      <c r="A172" s="178" t="str">
        <f>IF(MONTH(LISTE!G176)=2,IF(OR(LISTE!B176="",LISTE!I176="X"),"",LISTE!B176),"")</f>
        <v/>
      </c>
      <c r="B172" s="178" t="str">
        <f>IF(MONTH(LISTE!G176)=2,IF(OR(LISTE!B176="",LISTE!I176="X"),"",CONCATENATE(LISTE!C176,"  ",LISTE!H176," P")),"")</f>
        <v/>
      </c>
      <c r="C172" s="178" t="str">
        <f>IF(MONTH(LISTE!G176)=2,IF(OR(LISTE!B176="",LISTE!I176="X"),"",LISTE!A176),"")</f>
        <v/>
      </c>
      <c r="D172" s="178" t="str">
        <f>IF(MONTH(LISTE!G176)=2,IF(OR(LISTE!B176="",LISTE!I176="X"),"",LISTE!I176),"")</f>
        <v/>
      </c>
    </row>
    <row r="173" spans="1:4" x14ac:dyDescent="0.25">
      <c r="A173" s="178" t="str">
        <f>IF(MONTH(LISTE!G177)=2,IF(OR(LISTE!B177="",LISTE!I177="X"),"",LISTE!B177),"")</f>
        <v/>
      </c>
      <c r="B173" s="178" t="str">
        <f>IF(MONTH(LISTE!G177)=2,IF(OR(LISTE!B177="",LISTE!I177="X"),"",CONCATENATE(LISTE!C177,"  ",LISTE!H177," P")),"")</f>
        <v/>
      </c>
      <c r="C173" s="178" t="str">
        <f>IF(MONTH(LISTE!G177)=2,IF(OR(LISTE!B177="",LISTE!I177="X"),"",LISTE!A177),"")</f>
        <v/>
      </c>
      <c r="D173" s="178" t="str">
        <f>IF(MONTH(LISTE!G177)=2,IF(OR(LISTE!B177="",LISTE!I177="X"),"",LISTE!I177),"")</f>
        <v/>
      </c>
    </row>
    <row r="174" spans="1:4" x14ac:dyDescent="0.25">
      <c r="A174" s="178" t="str">
        <f>IF(MONTH(LISTE!G178)=2,IF(OR(LISTE!B178="",LISTE!I178="X"),"",LISTE!B178),"")</f>
        <v/>
      </c>
      <c r="B174" s="178" t="str">
        <f>IF(MONTH(LISTE!G178)=2,IF(OR(LISTE!B178="",LISTE!I178="X"),"",CONCATENATE(LISTE!C178,"  ",LISTE!H178," P")),"")</f>
        <v/>
      </c>
      <c r="C174" s="178" t="str">
        <f>IF(MONTH(LISTE!G178)=2,IF(OR(LISTE!B178="",LISTE!I178="X"),"",LISTE!A178),"")</f>
        <v/>
      </c>
      <c r="D174" s="178" t="str">
        <f>IF(MONTH(LISTE!G178)=2,IF(OR(LISTE!B178="",LISTE!I178="X"),"",LISTE!I178),"")</f>
        <v/>
      </c>
    </row>
    <row r="175" spans="1:4" x14ac:dyDescent="0.25">
      <c r="A175" s="178" t="str">
        <f>IF(MONTH(LISTE!G179)=2,IF(OR(LISTE!B179="",LISTE!I179="X"),"",LISTE!B179),"")</f>
        <v/>
      </c>
      <c r="B175" s="178" t="str">
        <f>IF(MONTH(LISTE!G179)=2,IF(OR(LISTE!B179="",LISTE!I179="X"),"",CONCATENATE(LISTE!C179,"  ",LISTE!H179," P")),"")</f>
        <v/>
      </c>
      <c r="C175" s="178" t="str">
        <f>IF(MONTH(LISTE!G179)=2,IF(OR(LISTE!B179="",LISTE!I179="X"),"",LISTE!A179),"")</f>
        <v/>
      </c>
      <c r="D175" s="178" t="str">
        <f>IF(MONTH(LISTE!G179)=2,IF(OR(LISTE!B179="",LISTE!I179="X"),"",LISTE!I179),"")</f>
        <v/>
      </c>
    </row>
    <row r="176" spans="1:4" x14ac:dyDescent="0.25">
      <c r="A176" s="178" t="str">
        <f>IF(MONTH(LISTE!G180)=2,IF(OR(LISTE!B180="",LISTE!I180="X"),"",LISTE!B180),"")</f>
        <v/>
      </c>
      <c r="B176" s="178" t="str">
        <f>IF(MONTH(LISTE!G180)=2,IF(OR(LISTE!B180="",LISTE!I180="X"),"",CONCATENATE(LISTE!C180,"  ",LISTE!H180," P")),"")</f>
        <v/>
      </c>
      <c r="C176" s="178" t="str">
        <f>IF(MONTH(LISTE!G180)=2,IF(OR(LISTE!B180="",LISTE!I180="X"),"",LISTE!A180),"")</f>
        <v/>
      </c>
      <c r="D176" s="178" t="str">
        <f>IF(MONTH(LISTE!G180)=2,IF(OR(LISTE!B180="",LISTE!I180="X"),"",LISTE!I180),"")</f>
        <v/>
      </c>
    </row>
    <row r="177" spans="1:4" x14ac:dyDescent="0.25">
      <c r="A177" s="178" t="str">
        <f>IF(MONTH(LISTE!G181)=2,IF(OR(LISTE!B181="",LISTE!I181="X"),"",LISTE!B181),"")</f>
        <v/>
      </c>
      <c r="B177" s="178" t="str">
        <f>IF(MONTH(LISTE!G181)=2,IF(OR(LISTE!B181="",LISTE!I181="X"),"",CONCATENATE(LISTE!C181,"  ",LISTE!H181," P")),"")</f>
        <v/>
      </c>
      <c r="C177" s="178" t="str">
        <f>IF(MONTH(LISTE!G181)=2,IF(OR(LISTE!B181="",LISTE!I181="X"),"",LISTE!A181),"")</f>
        <v/>
      </c>
      <c r="D177" s="178" t="str">
        <f>IF(MONTH(LISTE!G181)=2,IF(OR(LISTE!B181="",LISTE!I181="X"),"",LISTE!I181),"")</f>
        <v/>
      </c>
    </row>
    <row r="178" spans="1:4" x14ac:dyDescent="0.25">
      <c r="A178" s="178" t="str">
        <f>IF(MONTH(LISTE!G182)=2,IF(OR(LISTE!B182="",LISTE!I182="X"),"",LISTE!B182),"")</f>
        <v/>
      </c>
      <c r="B178" s="178" t="str">
        <f>IF(MONTH(LISTE!G182)=2,IF(OR(LISTE!B182="",LISTE!I182="X"),"",CONCATENATE(LISTE!C182,"  ",LISTE!H182," P")),"")</f>
        <v/>
      </c>
      <c r="C178" s="178" t="str">
        <f>IF(MONTH(LISTE!G182)=2,IF(OR(LISTE!B182="",LISTE!I182="X"),"",LISTE!A182),"")</f>
        <v/>
      </c>
      <c r="D178" s="178" t="str">
        <f>IF(MONTH(LISTE!G182)=2,IF(OR(LISTE!B182="",LISTE!I182="X"),"",LISTE!I182),"")</f>
        <v/>
      </c>
    </row>
    <row r="179" spans="1:4" x14ac:dyDescent="0.25">
      <c r="A179" s="178" t="str">
        <f>IF(MONTH(LISTE!G183)=2,IF(OR(LISTE!B183="",LISTE!I183="X"),"",LISTE!B183),"")</f>
        <v/>
      </c>
      <c r="B179" s="178" t="str">
        <f>IF(MONTH(LISTE!G183)=2,IF(OR(LISTE!B183="",LISTE!I183="X"),"",CONCATENATE(LISTE!C183,"  ",LISTE!H183," P")),"")</f>
        <v/>
      </c>
      <c r="C179" s="178" t="str">
        <f>IF(MONTH(LISTE!G183)=2,IF(OR(LISTE!B183="",LISTE!I183="X"),"",LISTE!A183),"")</f>
        <v/>
      </c>
      <c r="D179" s="178" t="str">
        <f>IF(MONTH(LISTE!G183)=2,IF(OR(LISTE!B183="",LISTE!I183="X"),"",LISTE!I183),"")</f>
        <v/>
      </c>
    </row>
    <row r="180" spans="1:4" x14ac:dyDescent="0.25">
      <c r="A180" s="178" t="str">
        <f>IF(MONTH(LISTE!G184)=2,IF(OR(LISTE!B184="",LISTE!I184="X"),"",LISTE!B184),"")</f>
        <v/>
      </c>
      <c r="B180" s="178" t="str">
        <f>IF(MONTH(LISTE!G184)=2,IF(OR(LISTE!B184="",LISTE!I184="X"),"",CONCATENATE(LISTE!C184,"  ",LISTE!H184," P")),"")</f>
        <v/>
      </c>
      <c r="C180" s="178" t="str">
        <f>IF(MONTH(LISTE!G184)=2,IF(OR(LISTE!B184="",LISTE!I184="X"),"",LISTE!A184),"")</f>
        <v/>
      </c>
      <c r="D180" s="178" t="str">
        <f>IF(MONTH(LISTE!G184)=2,IF(OR(LISTE!B184="",LISTE!I184="X"),"",LISTE!I184),"")</f>
        <v/>
      </c>
    </row>
    <row r="181" spans="1:4" x14ac:dyDescent="0.25">
      <c r="A181" s="178" t="str">
        <f>IF(MONTH(LISTE!G185)=2,IF(OR(LISTE!B185="",LISTE!I185="X"),"",LISTE!B185),"")</f>
        <v/>
      </c>
      <c r="B181" s="178" t="str">
        <f>IF(MONTH(LISTE!G185)=2,IF(OR(LISTE!B185="",LISTE!I185="X"),"",CONCATENATE(LISTE!C185,"  ",LISTE!H185," P")),"")</f>
        <v/>
      </c>
      <c r="C181" s="178" t="str">
        <f>IF(MONTH(LISTE!G185)=2,IF(OR(LISTE!B185="",LISTE!I185="X"),"",LISTE!A185),"")</f>
        <v/>
      </c>
      <c r="D181" s="178" t="str">
        <f>IF(MONTH(LISTE!G185)=2,IF(OR(LISTE!B185="",LISTE!I185="X"),"",LISTE!I185),"")</f>
        <v/>
      </c>
    </row>
    <row r="182" spans="1:4" x14ac:dyDescent="0.25">
      <c r="A182" s="178" t="str">
        <f>IF(MONTH(LISTE!G186)=2,IF(OR(LISTE!B186="",LISTE!I186="X"),"",LISTE!B186),"")</f>
        <v/>
      </c>
      <c r="B182" s="178" t="str">
        <f>IF(MONTH(LISTE!G186)=2,IF(OR(LISTE!B186="",LISTE!I186="X"),"",CONCATENATE(LISTE!C186,"  ",LISTE!H186," P")),"")</f>
        <v/>
      </c>
      <c r="C182" s="178" t="str">
        <f>IF(MONTH(LISTE!G186)=2,IF(OR(LISTE!B186="",LISTE!I186="X"),"",LISTE!A186),"")</f>
        <v/>
      </c>
      <c r="D182" s="178" t="str">
        <f>IF(MONTH(LISTE!G186)=2,IF(OR(LISTE!B186="",LISTE!I186="X"),"",LISTE!I186),"")</f>
        <v/>
      </c>
    </row>
    <row r="183" spans="1:4" x14ac:dyDescent="0.25">
      <c r="A183" s="178" t="str">
        <f>IF(MONTH(LISTE!G187)=2,IF(OR(LISTE!B187="",LISTE!I187="X"),"",LISTE!B187),"")</f>
        <v/>
      </c>
      <c r="B183" s="178" t="str">
        <f>IF(MONTH(LISTE!G187)=2,IF(OR(LISTE!B187="",LISTE!I187="X"),"",CONCATENATE(LISTE!C187,"  ",LISTE!H187," P")),"")</f>
        <v/>
      </c>
      <c r="C183" s="178" t="str">
        <f>IF(MONTH(LISTE!G187)=2,IF(OR(LISTE!B187="",LISTE!I187="X"),"",LISTE!A187),"")</f>
        <v/>
      </c>
      <c r="D183" s="178" t="str">
        <f>IF(MONTH(LISTE!G187)=2,IF(OR(LISTE!B187="",LISTE!I187="X"),"",LISTE!I187),"")</f>
        <v/>
      </c>
    </row>
    <row r="184" spans="1:4" x14ac:dyDescent="0.25">
      <c r="A184" s="178" t="str">
        <f>IF(MONTH(LISTE!G188)=2,IF(OR(LISTE!B188="",LISTE!I188="X"),"",LISTE!B188),"")</f>
        <v/>
      </c>
      <c r="B184" s="178" t="str">
        <f>IF(MONTH(LISTE!G188)=2,IF(OR(LISTE!B188="",LISTE!I188="X"),"",CONCATENATE(LISTE!C188,"  ",LISTE!H188," P")),"")</f>
        <v/>
      </c>
      <c r="C184" s="178" t="str">
        <f>IF(MONTH(LISTE!G188)=2,IF(OR(LISTE!B188="",LISTE!I188="X"),"",LISTE!A188),"")</f>
        <v/>
      </c>
      <c r="D184" s="178" t="str">
        <f>IF(MONTH(LISTE!G188)=2,IF(OR(LISTE!B188="",LISTE!I188="X"),"",LISTE!I188),"")</f>
        <v/>
      </c>
    </row>
    <row r="185" spans="1:4" x14ac:dyDescent="0.25">
      <c r="A185" s="178" t="str">
        <f>IF(MONTH(LISTE!G189)=2,IF(OR(LISTE!B189="",LISTE!I189="X"),"",LISTE!B189),"")</f>
        <v/>
      </c>
      <c r="B185" s="178" t="str">
        <f>IF(MONTH(LISTE!G189)=2,IF(OR(LISTE!B189="",LISTE!I189="X"),"",CONCATENATE(LISTE!C189,"  ",LISTE!H189," P")),"")</f>
        <v/>
      </c>
      <c r="C185" s="178" t="str">
        <f>IF(MONTH(LISTE!G189)=2,IF(OR(LISTE!B189="",LISTE!I189="X"),"",LISTE!A189),"")</f>
        <v/>
      </c>
      <c r="D185" s="178" t="str">
        <f>IF(MONTH(LISTE!G189)=2,IF(OR(LISTE!B189="",LISTE!I189="X"),"",LISTE!I189),"")</f>
        <v/>
      </c>
    </row>
    <row r="186" spans="1:4" x14ac:dyDescent="0.25">
      <c r="A186" s="178" t="str">
        <f>IF(MONTH(LISTE!G190)=2,IF(OR(LISTE!B190="",LISTE!I190="X"),"",LISTE!B190),"")</f>
        <v/>
      </c>
      <c r="B186" s="178" t="str">
        <f>IF(MONTH(LISTE!G190)=2,IF(OR(LISTE!B190="",LISTE!I190="X"),"",CONCATENATE(LISTE!C190,"  ",LISTE!H190," P")),"")</f>
        <v/>
      </c>
      <c r="C186" s="178" t="str">
        <f>IF(MONTH(LISTE!G190)=2,IF(OR(LISTE!B190="",LISTE!I190="X"),"",LISTE!A190),"")</f>
        <v/>
      </c>
      <c r="D186" s="178" t="str">
        <f>IF(MONTH(LISTE!G190)=2,IF(OR(LISTE!B190="",LISTE!I190="X"),"",LISTE!I190),"")</f>
        <v/>
      </c>
    </row>
    <row r="187" spans="1:4" x14ac:dyDescent="0.25">
      <c r="A187" s="178" t="str">
        <f>IF(MONTH(LISTE!G191)=2,IF(OR(LISTE!B191="",LISTE!I191="X"),"",LISTE!B191),"")</f>
        <v/>
      </c>
      <c r="B187" s="178" t="str">
        <f>IF(MONTH(LISTE!G191)=2,IF(OR(LISTE!B191="",LISTE!I191="X"),"",CONCATENATE(LISTE!C191,"  ",LISTE!H191," P")),"")</f>
        <v/>
      </c>
      <c r="C187" s="178" t="str">
        <f>IF(MONTH(LISTE!G191)=2,IF(OR(LISTE!B191="",LISTE!I191="X"),"",LISTE!A191),"")</f>
        <v/>
      </c>
      <c r="D187" s="178" t="str">
        <f>IF(MONTH(LISTE!G191)=2,IF(OR(LISTE!B191="",LISTE!I191="X"),"",LISTE!I191),"")</f>
        <v/>
      </c>
    </row>
    <row r="188" spans="1:4" x14ac:dyDescent="0.25">
      <c r="A188" s="178" t="str">
        <f>IF(MONTH(LISTE!G192)=2,IF(OR(LISTE!B192="",LISTE!I192="X"),"",LISTE!B192),"")</f>
        <v/>
      </c>
      <c r="B188" s="178" t="str">
        <f>IF(MONTH(LISTE!G192)=2,IF(OR(LISTE!B192="",LISTE!I192="X"),"",CONCATENATE(LISTE!C192,"  ",LISTE!H192," P")),"")</f>
        <v/>
      </c>
      <c r="C188" s="178" t="str">
        <f>IF(MONTH(LISTE!G192)=2,IF(OR(LISTE!B192="",LISTE!I192="X"),"",LISTE!A192),"")</f>
        <v/>
      </c>
      <c r="D188" s="178" t="str">
        <f>IF(MONTH(LISTE!G192)=2,IF(OR(LISTE!B192="",LISTE!I192="X"),"",LISTE!I192),"")</f>
        <v/>
      </c>
    </row>
    <row r="189" spans="1:4" x14ac:dyDescent="0.25">
      <c r="A189" s="178" t="str">
        <f>IF(MONTH(LISTE!G193)=2,IF(OR(LISTE!B193="",LISTE!I193="X"),"",LISTE!B193),"")</f>
        <v/>
      </c>
      <c r="B189" s="178" t="str">
        <f>IF(MONTH(LISTE!G193)=2,IF(OR(LISTE!B193="",LISTE!I193="X"),"",CONCATENATE(LISTE!C193,"  ",LISTE!H193," P")),"")</f>
        <v/>
      </c>
      <c r="C189" s="178" t="str">
        <f>IF(MONTH(LISTE!G193)=2,IF(OR(LISTE!B193="",LISTE!I193="X"),"",LISTE!A193),"")</f>
        <v/>
      </c>
      <c r="D189" s="178" t="str">
        <f>IF(MONTH(LISTE!G193)=2,IF(OR(LISTE!B193="",LISTE!I193="X"),"",LISTE!I193),"")</f>
        <v/>
      </c>
    </row>
    <row r="190" spans="1:4" x14ac:dyDescent="0.25">
      <c r="A190" s="178" t="str">
        <f>IF(MONTH(LISTE!G194)=2,IF(OR(LISTE!B194="",LISTE!I194="X"),"",LISTE!B194),"")</f>
        <v/>
      </c>
      <c r="B190" s="178" t="str">
        <f>IF(MONTH(LISTE!G194)=2,IF(OR(LISTE!B194="",LISTE!I194="X"),"",CONCATENATE(LISTE!C194,"  ",LISTE!H194," P")),"")</f>
        <v/>
      </c>
      <c r="C190" s="178" t="str">
        <f>IF(MONTH(LISTE!G194)=2,IF(OR(LISTE!B194="",LISTE!I194="X"),"",LISTE!A194),"")</f>
        <v/>
      </c>
      <c r="D190" s="178" t="str">
        <f>IF(MONTH(LISTE!G194)=2,IF(OR(LISTE!B194="",LISTE!I194="X"),"",LISTE!I194),"")</f>
        <v/>
      </c>
    </row>
    <row r="191" spans="1:4" x14ac:dyDescent="0.25">
      <c r="A191" s="178" t="str">
        <f>IF(MONTH(LISTE!G195)=2,IF(OR(LISTE!B195="",LISTE!I195="X"),"",LISTE!B195),"")</f>
        <v/>
      </c>
      <c r="B191" s="178" t="str">
        <f>IF(MONTH(LISTE!G195)=2,IF(OR(LISTE!B195="",LISTE!I195="X"),"",CONCATENATE(LISTE!C195,"  ",LISTE!H195," P")),"")</f>
        <v/>
      </c>
      <c r="C191" s="178" t="str">
        <f>IF(MONTH(LISTE!G195)=2,IF(OR(LISTE!B195="",LISTE!I195="X"),"",LISTE!A195),"")</f>
        <v/>
      </c>
      <c r="D191" s="178" t="str">
        <f>IF(MONTH(LISTE!G195)=2,IF(OR(LISTE!B195="",LISTE!I195="X"),"",LISTE!I195),"")</f>
        <v/>
      </c>
    </row>
    <row r="192" spans="1:4" x14ac:dyDescent="0.25">
      <c r="A192" s="178" t="str">
        <f>IF(MONTH(LISTE!G196)=2,IF(OR(LISTE!B196="",LISTE!I196="X"),"",LISTE!B196),"")</f>
        <v/>
      </c>
      <c r="B192" s="178" t="str">
        <f>IF(MONTH(LISTE!G196)=2,IF(OR(LISTE!B196="",LISTE!I196="X"),"",CONCATENATE(LISTE!C196,"  ",LISTE!H196," P")),"")</f>
        <v/>
      </c>
      <c r="C192" s="178" t="str">
        <f>IF(MONTH(LISTE!G196)=2,IF(OR(LISTE!B196="",LISTE!I196="X"),"",LISTE!A196),"")</f>
        <v/>
      </c>
      <c r="D192" s="178" t="str">
        <f>IF(MONTH(LISTE!G196)=2,IF(OR(LISTE!B196="",LISTE!I196="X"),"",LISTE!I196),"")</f>
        <v/>
      </c>
    </row>
    <row r="193" spans="1:4" x14ac:dyDescent="0.25">
      <c r="A193" s="178" t="str">
        <f>IF(MONTH(LISTE!G197)=2,IF(OR(LISTE!B197="",LISTE!I197="X"),"",LISTE!B197),"")</f>
        <v/>
      </c>
      <c r="B193" s="178" t="str">
        <f>IF(MONTH(LISTE!G197)=2,IF(OR(LISTE!B197="",LISTE!I197="X"),"",CONCATENATE(LISTE!C197,"  ",LISTE!H197," P")),"")</f>
        <v/>
      </c>
      <c r="C193" s="178" t="str">
        <f>IF(MONTH(LISTE!G197)=2,IF(OR(LISTE!B197="",LISTE!I197="X"),"",LISTE!A197),"")</f>
        <v/>
      </c>
      <c r="D193" s="178" t="str">
        <f>IF(MONTH(LISTE!G197)=2,IF(OR(LISTE!B197="",LISTE!I197="X"),"",LISTE!I197),"")</f>
        <v/>
      </c>
    </row>
    <row r="194" spans="1:4" x14ac:dyDescent="0.25">
      <c r="A194" s="178" t="str">
        <f>IF(MONTH(LISTE!G198)=2,IF(OR(LISTE!B198="",LISTE!I198="X"),"",LISTE!B198),"")</f>
        <v/>
      </c>
      <c r="B194" s="178" t="str">
        <f>IF(MONTH(LISTE!G198)=2,IF(OR(LISTE!B198="",LISTE!I198="X"),"",CONCATENATE(LISTE!C198,"  ",LISTE!H198," P")),"")</f>
        <v/>
      </c>
      <c r="C194" s="178" t="str">
        <f>IF(MONTH(LISTE!G198)=2,IF(OR(LISTE!B198="",LISTE!I198="X"),"",LISTE!A198),"")</f>
        <v/>
      </c>
      <c r="D194" s="178" t="str">
        <f>IF(MONTH(LISTE!G198)=2,IF(OR(LISTE!B198="",LISTE!I198="X"),"",LISTE!I198),"")</f>
        <v/>
      </c>
    </row>
    <row r="195" spans="1:4" x14ac:dyDescent="0.25">
      <c r="A195" s="178" t="str">
        <f>IF(MONTH(LISTE!G199)=2,IF(OR(LISTE!B199="",LISTE!I199="X"),"",LISTE!B199),"")</f>
        <v/>
      </c>
      <c r="B195" s="178" t="str">
        <f>IF(MONTH(LISTE!G199)=2,IF(OR(LISTE!B199="",LISTE!I199="X"),"",CONCATENATE(LISTE!C199,"  ",LISTE!H199," P")),"")</f>
        <v/>
      </c>
      <c r="C195" s="178" t="str">
        <f>IF(MONTH(LISTE!G199)=2,IF(OR(LISTE!B199="",LISTE!I199="X"),"",LISTE!A199),"")</f>
        <v/>
      </c>
      <c r="D195" s="178" t="str">
        <f>IF(MONTH(LISTE!G199)=2,IF(OR(LISTE!B199="",LISTE!I199="X"),"",LISTE!I199),"")</f>
        <v/>
      </c>
    </row>
    <row r="196" spans="1:4" x14ac:dyDescent="0.25">
      <c r="A196" s="178" t="str">
        <f>IF(MONTH(LISTE!G200)=2,IF(OR(LISTE!B200="",LISTE!I200="X"),"",LISTE!B200),"")</f>
        <v/>
      </c>
      <c r="B196" s="178" t="str">
        <f>IF(MONTH(LISTE!G200)=2,IF(OR(LISTE!B200="",LISTE!I200="X"),"",CONCATENATE(LISTE!C200,"  ",LISTE!H200," P")),"")</f>
        <v/>
      </c>
      <c r="C196" s="178" t="str">
        <f>IF(MONTH(LISTE!G200)=2,IF(OR(LISTE!B200="",LISTE!I200="X"),"",LISTE!A200),"")</f>
        <v/>
      </c>
      <c r="D196" s="178" t="str">
        <f>IF(MONTH(LISTE!G200)=2,IF(OR(LISTE!B200="",LISTE!I200="X"),"",LISTE!I200),"")</f>
        <v/>
      </c>
    </row>
    <row r="197" spans="1:4" x14ac:dyDescent="0.25">
      <c r="A197" s="178" t="str">
        <f>IF(MONTH(LISTE!G201)=2,IF(OR(LISTE!B201="",LISTE!I201="X"),"",LISTE!B201),"")</f>
        <v/>
      </c>
      <c r="B197" s="178" t="str">
        <f>IF(MONTH(LISTE!G201)=2,IF(OR(LISTE!B201="",LISTE!I201="X"),"",CONCATENATE(LISTE!C201,"  ",LISTE!H201," P")),"")</f>
        <v/>
      </c>
      <c r="C197" s="178" t="str">
        <f>IF(MONTH(LISTE!G201)=2,IF(OR(LISTE!B201="",LISTE!I201="X"),"",LISTE!A201),"")</f>
        <v/>
      </c>
      <c r="D197" s="178" t="str">
        <f>IF(MONTH(LISTE!G201)=2,IF(OR(LISTE!B201="",LISTE!I201="X"),"",LISTE!I201),"")</f>
        <v/>
      </c>
    </row>
    <row r="198" spans="1:4" x14ac:dyDescent="0.25">
      <c r="A198" s="178" t="str">
        <f>IF(MONTH(LISTE!G202)=2,IF(OR(LISTE!B202="",LISTE!I202="X"),"",LISTE!B202),"")</f>
        <v/>
      </c>
      <c r="B198" s="178" t="str">
        <f>IF(MONTH(LISTE!G202)=2,IF(OR(LISTE!B202="",LISTE!I202="X"),"",CONCATENATE(LISTE!C202,"  ",LISTE!H202," P")),"")</f>
        <v/>
      </c>
      <c r="C198" s="178" t="str">
        <f>IF(MONTH(LISTE!G202)=2,IF(OR(LISTE!B202="",LISTE!I202="X"),"",LISTE!A202),"")</f>
        <v/>
      </c>
      <c r="D198" s="178" t="str">
        <f>IF(MONTH(LISTE!G202)=2,IF(OR(LISTE!B202="",LISTE!I202="X"),"",LISTE!I202),"")</f>
        <v/>
      </c>
    </row>
    <row r="199" spans="1:4" x14ac:dyDescent="0.25">
      <c r="A199" s="178" t="str">
        <f>IF(MONTH(LISTE!G203)=2,IF(OR(LISTE!B203="",LISTE!I203="X"),"",LISTE!B203),"")</f>
        <v/>
      </c>
      <c r="B199" s="178" t="str">
        <f>IF(MONTH(LISTE!G203)=2,IF(OR(LISTE!B203="",LISTE!I203="X"),"",CONCATENATE(LISTE!C203,"  ",LISTE!H203," P")),"")</f>
        <v/>
      </c>
      <c r="C199" s="178" t="str">
        <f>IF(MONTH(LISTE!G203)=2,IF(OR(LISTE!B203="",LISTE!I203="X"),"",LISTE!A203),"")</f>
        <v/>
      </c>
      <c r="D199" s="178" t="str">
        <f>IF(MONTH(LISTE!G203)=2,IF(OR(LISTE!B203="",LISTE!I203="X"),"",LISTE!I203),"")</f>
        <v/>
      </c>
    </row>
    <row r="200" spans="1:4" x14ac:dyDescent="0.25">
      <c r="A200" s="178" t="str">
        <f>IF(MONTH(LISTE!G204)=2,IF(OR(LISTE!B204="",LISTE!I204="X"),"",LISTE!B204),"")</f>
        <v/>
      </c>
      <c r="B200" s="178" t="str">
        <f>IF(MONTH(LISTE!G204)=2,IF(OR(LISTE!B204="",LISTE!I204="X"),"",CONCATENATE(LISTE!C204,"  ",LISTE!H204," P")),"")</f>
        <v/>
      </c>
      <c r="C200" s="178" t="str">
        <f>IF(MONTH(LISTE!G204)=2,IF(OR(LISTE!B204="",LISTE!I204="X"),"",LISTE!A204),"")</f>
        <v/>
      </c>
      <c r="D200" s="178" t="str">
        <f>IF(MONTH(LISTE!G204)=2,IF(OR(LISTE!B204="",LISTE!I204="X"),"",LISTE!I204),"")</f>
        <v/>
      </c>
    </row>
    <row r="201" spans="1:4" x14ac:dyDescent="0.25">
      <c r="A201" s="178" t="str">
        <f>IF(MONTH(LISTE!G205)=2,IF(OR(LISTE!B205="",LISTE!I205="X"),"",LISTE!B205),"")</f>
        <v/>
      </c>
      <c r="B201" s="178" t="str">
        <f>IF(MONTH(LISTE!G205)=2,IF(OR(LISTE!B205="",LISTE!I205="X"),"",CONCATENATE(LISTE!C205,"  ",LISTE!H205," P")),"")</f>
        <v/>
      </c>
      <c r="C201" s="178" t="str">
        <f>IF(MONTH(LISTE!G205)=2,IF(OR(LISTE!B205="",LISTE!I205="X"),"",LISTE!A205),"")</f>
        <v/>
      </c>
      <c r="D201" s="178" t="str">
        <f>IF(MONTH(LISTE!G205)=2,IF(OR(LISTE!B205="",LISTE!I205="X"),"",LISTE!I205),"")</f>
        <v/>
      </c>
    </row>
    <row r="202" spans="1:4" x14ac:dyDescent="0.25">
      <c r="A202" s="178" t="str">
        <f>IF(MONTH(LISTE!G206)=2,IF(OR(LISTE!B206="",LISTE!I206="X"),"",LISTE!B206),"")</f>
        <v/>
      </c>
      <c r="B202" s="178" t="str">
        <f>IF(MONTH(LISTE!G206)=2,IF(OR(LISTE!B206="",LISTE!I206="X"),"",CONCATENATE(LISTE!C206,"  ",LISTE!H206," P")),"")</f>
        <v/>
      </c>
      <c r="C202" s="178" t="str">
        <f>IF(MONTH(LISTE!G206)=2,IF(OR(LISTE!B206="",LISTE!I206="X"),"",LISTE!A206),"")</f>
        <v/>
      </c>
      <c r="D202" s="178" t="str">
        <f>IF(MONTH(LISTE!G206)=2,IF(OR(LISTE!B206="",LISTE!I206="X"),"",LISTE!I206),"")</f>
        <v/>
      </c>
    </row>
    <row r="203" spans="1:4" x14ac:dyDescent="0.25">
      <c r="A203" s="178" t="str">
        <f>IF(MONTH(LISTE!G207)=2,IF(OR(LISTE!B207="",LISTE!I207="X"),"",LISTE!B207),"")</f>
        <v/>
      </c>
      <c r="B203" s="178" t="str">
        <f>IF(MONTH(LISTE!G207)=2,IF(OR(LISTE!B207="",LISTE!I207="X"),"",CONCATENATE(LISTE!C207,"  ",LISTE!H207," P")),"")</f>
        <v/>
      </c>
      <c r="C203" s="178" t="str">
        <f>IF(MONTH(LISTE!G207)=2,IF(OR(LISTE!B207="",LISTE!I207="X"),"",LISTE!A207),"")</f>
        <v/>
      </c>
      <c r="D203" s="178" t="str">
        <f>IF(MONTH(LISTE!G207)=2,IF(OR(LISTE!B207="",LISTE!I207="X"),"",LISTE!I207),"")</f>
        <v/>
      </c>
    </row>
    <row r="204" spans="1:4" x14ac:dyDescent="0.25">
      <c r="A204" s="178" t="str">
        <f>IF(MONTH(LISTE!G208)=2,IF(OR(LISTE!B208="",LISTE!I208="X"),"",LISTE!B208),"")</f>
        <v/>
      </c>
      <c r="B204" s="178" t="str">
        <f>IF(MONTH(LISTE!G208)=2,IF(OR(LISTE!B208="",LISTE!I208="X"),"",CONCATENATE(LISTE!C208,"  ",LISTE!H208," P")),"")</f>
        <v/>
      </c>
      <c r="C204" s="178" t="str">
        <f>IF(MONTH(LISTE!G208)=2,IF(OR(LISTE!B208="",LISTE!I208="X"),"",LISTE!A208),"")</f>
        <v/>
      </c>
      <c r="D204" s="178" t="str">
        <f>IF(MONTH(LISTE!G208)=2,IF(OR(LISTE!B208="",LISTE!I208="X"),"",LISTE!I208),"")</f>
        <v/>
      </c>
    </row>
    <row r="205" spans="1:4" x14ac:dyDescent="0.25">
      <c r="A205" s="178" t="str">
        <f>IF(MONTH(LISTE!G209)=2,IF(OR(LISTE!B209="",LISTE!I209="X"),"",LISTE!B209),"")</f>
        <v/>
      </c>
      <c r="B205" s="178" t="str">
        <f>IF(MONTH(LISTE!G209)=2,IF(OR(LISTE!B209="",LISTE!I209="X"),"",CONCATENATE(LISTE!C209,"  ",LISTE!H209," P")),"")</f>
        <v/>
      </c>
      <c r="C205" s="178" t="str">
        <f>IF(MONTH(LISTE!G209)=2,IF(OR(LISTE!B209="",LISTE!I209="X"),"",LISTE!A209),"")</f>
        <v/>
      </c>
      <c r="D205" s="178" t="str">
        <f>IF(MONTH(LISTE!G209)=2,IF(OR(LISTE!B209="",LISTE!I209="X"),"",LISTE!I209),"")</f>
        <v/>
      </c>
    </row>
    <row r="206" spans="1:4" x14ac:dyDescent="0.25">
      <c r="A206" s="178" t="str">
        <f>IF(MONTH(LISTE!G210)=2,IF(OR(LISTE!B210="",LISTE!I210="X"),"",LISTE!B210),"")</f>
        <v/>
      </c>
      <c r="B206" s="178" t="str">
        <f>IF(MONTH(LISTE!G210)=2,IF(OR(LISTE!B210="",LISTE!I210="X"),"",CONCATENATE(LISTE!C210,"  ",LISTE!H210," P")),"")</f>
        <v/>
      </c>
      <c r="C206" s="178" t="str">
        <f>IF(MONTH(LISTE!G210)=2,IF(OR(LISTE!B210="",LISTE!I210="X"),"",LISTE!A210),"")</f>
        <v/>
      </c>
      <c r="D206" s="178" t="str">
        <f>IF(MONTH(LISTE!G210)=2,IF(OR(LISTE!B210="",LISTE!I210="X"),"",LISTE!I210),"")</f>
        <v/>
      </c>
    </row>
    <row r="207" spans="1:4" x14ac:dyDescent="0.25">
      <c r="A207" s="178" t="str">
        <f>IF(MONTH(LISTE!G211)=2,IF(OR(LISTE!B211="",LISTE!I211="X"),"",LISTE!B211),"")</f>
        <v/>
      </c>
      <c r="B207" s="178" t="str">
        <f>IF(MONTH(LISTE!G211)=2,IF(OR(LISTE!B211="",LISTE!I211="X"),"",CONCATENATE(LISTE!C211,"  ",LISTE!H211," P")),"")</f>
        <v/>
      </c>
      <c r="C207" s="178" t="str">
        <f>IF(MONTH(LISTE!G211)=2,IF(OR(LISTE!B211="",LISTE!I211="X"),"",LISTE!A211),"")</f>
        <v/>
      </c>
      <c r="D207" s="178" t="str">
        <f>IF(MONTH(LISTE!G211)=2,IF(OR(LISTE!B211="",LISTE!I211="X"),"",LISTE!I211),"")</f>
        <v/>
      </c>
    </row>
    <row r="208" spans="1:4" x14ac:dyDescent="0.25">
      <c r="A208" s="178" t="str">
        <f>IF(MONTH(LISTE!G212)=2,IF(OR(LISTE!B212="",LISTE!I212="X"),"",LISTE!B212),"")</f>
        <v/>
      </c>
      <c r="B208" s="178" t="str">
        <f>IF(MONTH(LISTE!G212)=2,IF(OR(LISTE!B212="",LISTE!I212="X"),"",CONCATENATE(LISTE!C212,"  ",LISTE!H212," P")),"")</f>
        <v/>
      </c>
      <c r="C208" s="178" t="str">
        <f>IF(MONTH(LISTE!G212)=2,IF(OR(LISTE!B212="",LISTE!I212="X"),"",LISTE!A212),"")</f>
        <v/>
      </c>
      <c r="D208" s="178" t="str">
        <f>IF(MONTH(LISTE!G212)=2,IF(OR(LISTE!B212="",LISTE!I212="X"),"",LISTE!I212),"")</f>
        <v/>
      </c>
    </row>
    <row r="209" spans="1:4" x14ac:dyDescent="0.25">
      <c r="A209" s="178" t="str">
        <f>IF(MONTH(LISTE!G213)=2,IF(OR(LISTE!B213="",LISTE!I213="X"),"",LISTE!B213),"")</f>
        <v/>
      </c>
      <c r="B209" s="178" t="str">
        <f>IF(MONTH(LISTE!G213)=2,IF(OR(LISTE!B213="",LISTE!I213="X"),"",CONCATENATE(LISTE!C213,"  ",LISTE!H213," P")),"")</f>
        <v/>
      </c>
      <c r="C209" s="178" t="str">
        <f>IF(MONTH(LISTE!G213)=2,IF(OR(LISTE!B213="",LISTE!I213="X"),"",LISTE!A213),"")</f>
        <v/>
      </c>
      <c r="D209" s="178" t="str">
        <f>IF(MONTH(LISTE!G213)=2,IF(OR(LISTE!B213="",LISTE!I213="X"),"",LISTE!I213),"")</f>
        <v/>
      </c>
    </row>
    <row r="210" spans="1:4" s="175" customFormat="1" x14ac:dyDescent="0.25">
      <c r="A210" s="178" t="str">
        <f>IF(MONTH(LISTE!G214)=2,IF(OR(LISTE!B214="",LISTE!I214="X"),"",LISTE!B214),"")</f>
        <v/>
      </c>
      <c r="B210" s="178" t="str">
        <f>IF(MONTH(LISTE!G214)=2,IF(OR(LISTE!B214="",LISTE!I214="X"),"",CONCATENATE(LISTE!C214,"  ",LISTE!H214," P")),"")</f>
        <v/>
      </c>
      <c r="C210" s="178" t="str">
        <f>IF(MONTH(LISTE!G214)=2,IF(OR(LISTE!B214="",LISTE!I214="X"),"",LISTE!A214),"")</f>
        <v/>
      </c>
      <c r="D210" s="178" t="str">
        <f>IF(MONTH(LISTE!G214)=2,IF(OR(LISTE!B214="",LISTE!I214="X"),"",LISTE!I214),"")</f>
        <v/>
      </c>
    </row>
    <row r="211" spans="1:4" x14ac:dyDescent="0.25">
      <c r="D211" s="178"/>
    </row>
    <row r="212" spans="1:4" x14ac:dyDescent="0.25">
      <c r="D212" s="178"/>
    </row>
    <row r="213" spans="1:4" x14ac:dyDescent="0.25">
      <c r="D213" s="178"/>
    </row>
    <row r="214" spans="1:4" x14ac:dyDescent="0.25">
      <c r="D214" s="178"/>
    </row>
    <row r="215" spans="1:4" x14ac:dyDescent="0.25">
      <c r="D215" s="178"/>
    </row>
    <row r="216" spans="1:4" x14ac:dyDescent="0.25">
      <c r="D216" s="178"/>
    </row>
    <row r="217" spans="1:4" x14ac:dyDescent="0.25">
      <c r="D217" s="178"/>
    </row>
    <row r="218" spans="1:4" x14ac:dyDescent="0.25">
      <c r="D218" s="178"/>
    </row>
    <row r="219" spans="1:4" x14ac:dyDescent="0.25">
      <c r="D219" s="178"/>
    </row>
    <row r="220" spans="1:4" x14ac:dyDescent="0.25">
      <c r="D220" s="178"/>
    </row>
    <row r="221" spans="1:4" x14ac:dyDescent="0.25">
      <c r="D221" s="178"/>
    </row>
    <row r="222" spans="1:4" x14ac:dyDescent="0.25">
      <c r="D222" s="178"/>
    </row>
    <row r="223" spans="1:4" x14ac:dyDescent="0.25">
      <c r="D223" s="178"/>
    </row>
    <row r="224" spans="1:4" x14ac:dyDescent="0.25">
      <c r="D224" s="178"/>
    </row>
    <row r="225" spans="4:4" x14ac:dyDescent="0.25">
      <c r="D225" s="178"/>
    </row>
    <row r="226" spans="4:4" x14ac:dyDescent="0.25">
      <c r="D226" s="178"/>
    </row>
    <row r="227" spans="4:4" x14ac:dyDescent="0.25">
      <c r="D227" s="178"/>
    </row>
    <row r="228" spans="4:4" x14ac:dyDescent="0.25">
      <c r="D228" s="178"/>
    </row>
    <row r="229" spans="4:4" x14ac:dyDescent="0.25">
      <c r="D229" s="178"/>
    </row>
    <row r="230" spans="4:4" x14ac:dyDescent="0.25">
      <c r="D230" s="178"/>
    </row>
    <row r="231" spans="4:4" x14ac:dyDescent="0.25">
      <c r="D231" s="178"/>
    </row>
    <row r="232" spans="4:4" x14ac:dyDescent="0.25">
      <c r="D232" s="178"/>
    </row>
    <row r="233" spans="4:4" x14ac:dyDescent="0.25">
      <c r="D233" s="178"/>
    </row>
    <row r="234" spans="4:4" x14ac:dyDescent="0.25">
      <c r="D234" s="178"/>
    </row>
    <row r="235" spans="4:4" x14ac:dyDescent="0.25">
      <c r="D235" s="178"/>
    </row>
    <row r="236" spans="4:4" x14ac:dyDescent="0.25">
      <c r="D236" s="178"/>
    </row>
    <row r="237" spans="4:4" x14ac:dyDescent="0.25">
      <c r="D237" s="178"/>
    </row>
    <row r="238" spans="4:4" x14ac:dyDescent="0.25">
      <c r="D238" s="178"/>
    </row>
    <row r="239" spans="4:4" x14ac:dyDescent="0.25">
      <c r="D239" s="178"/>
    </row>
    <row r="240" spans="4:4" x14ac:dyDescent="0.25">
      <c r="D240" s="178"/>
    </row>
    <row r="241" spans="4:4" x14ac:dyDescent="0.25">
      <c r="D241" s="178"/>
    </row>
    <row r="242" spans="4:4" x14ac:dyDescent="0.25">
      <c r="D242" s="178"/>
    </row>
    <row r="243" spans="4:4" x14ac:dyDescent="0.25">
      <c r="D243" s="178"/>
    </row>
    <row r="244" spans="4:4" x14ac:dyDescent="0.25">
      <c r="D244" s="178"/>
    </row>
    <row r="245" spans="4:4" x14ac:dyDescent="0.25">
      <c r="D245" s="178"/>
    </row>
    <row r="246" spans="4:4" x14ac:dyDescent="0.25">
      <c r="D246" s="178"/>
    </row>
    <row r="247" spans="4:4" x14ac:dyDescent="0.25">
      <c r="D247" s="178"/>
    </row>
    <row r="248" spans="4:4" x14ac:dyDescent="0.25">
      <c r="D248" s="178"/>
    </row>
    <row r="249" spans="4:4" x14ac:dyDescent="0.25">
      <c r="D249" s="178"/>
    </row>
    <row r="250" spans="4:4" x14ac:dyDescent="0.25">
      <c r="D250" s="178"/>
    </row>
    <row r="251" spans="4:4" x14ac:dyDescent="0.25">
      <c r="D251" s="178"/>
    </row>
    <row r="252" spans="4:4" x14ac:dyDescent="0.25">
      <c r="D252" s="178"/>
    </row>
    <row r="253" spans="4:4" x14ac:dyDescent="0.25">
      <c r="D253" s="178"/>
    </row>
    <row r="254" spans="4:4" x14ac:dyDescent="0.25">
      <c r="D254" s="178"/>
    </row>
    <row r="255" spans="4:4" x14ac:dyDescent="0.25">
      <c r="D255" s="178"/>
    </row>
    <row r="256" spans="4:4" x14ac:dyDescent="0.25">
      <c r="D256" s="178"/>
    </row>
    <row r="257" spans="4:4" x14ac:dyDescent="0.25">
      <c r="D257" s="178"/>
    </row>
    <row r="258" spans="4:4" x14ac:dyDescent="0.25">
      <c r="D258" s="178"/>
    </row>
    <row r="259" spans="4:4" x14ac:dyDescent="0.25">
      <c r="D259" s="178"/>
    </row>
    <row r="260" spans="4:4" x14ac:dyDescent="0.25">
      <c r="D260" s="178"/>
    </row>
    <row r="261" spans="4:4" x14ac:dyDescent="0.25">
      <c r="D261" s="178"/>
    </row>
    <row r="262" spans="4:4" x14ac:dyDescent="0.25">
      <c r="D262" s="178"/>
    </row>
    <row r="263" spans="4:4" x14ac:dyDescent="0.25">
      <c r="D263" s="178"/>
    </row>
    <row r="264" spans="4:4" x14ac:dyDescent="0.25">
      <c r="D264" s="178"/>
    </row>
    <row r="265" spans="4:4" x14ac:dyDescent="0.25">
      <c r="D265" s="178"/>
    </row>
    <row r="266" spans="4:4" x14ac:dyDescent="0.25">
      <c r="D266" s="178"/>
    </row>
    <row r="267" spans="4:4" x14ac:dyDescent="0.25">
      <c r="D267" s="178"/>
    </row>
    <row r="268" spans="4:4" x14ac:dyDescent="0.25">
      <c r="D268" s="178"/>
    </row>
    <row r="269" spans="4:4" x14ac:dyDescent="0.25">
      <c r="D269" s="178"/>
    </row>
    <row r="270" spans="4:4" x14ac:dyDescent="0.25">
      <c r="D270" s="178"/>
    </row>
    <row r="271" spans="4:4" x14ac:dyDescent="0.25">
      <c r="D271" s="178"/>
    </row>
    <row r="272" spans="4:4" x14ac:dyDescent="0.25">
      <c r="D272" s="178"/>
    </row>
    <row r="273" spans="4:4" x14ac:dyDescent="0.25">
      <c r="D273" s="178"/>
    </row>
    <row r="274" spans="4:4" x14ac:dyDescent="0.25">
      <c r="D274" s="178"/>
    </row>
    <row r="275" spans="4:4" x14ac:dyDescent="0.25">
      <c r="D275" s="178"/>
    </row>
    <row r="276" spans="4:4" x14ac:dyDescent="0.25">
      <c r="D276" s="178"/>
    </row>
    <row r="277" spans="4:4" x14ac:dyDescent="0.25">
      <c r="D277" s="178"/>
    </row>
    <row r="278" spans="4:4" x14ac:dyDescent="0.25">
      <c r="D278" s="178"/>
    </row>
    <row r="279" spans="4:4" x14ac:dyDescent="0.25">
      <c r="D279" s="178"/>
    </row>
    <row r="280" spans="4:4" x14ac:dyDescent="0.25">
      <c r="D280" s="178"/>
    </row>
    <row r="281" spans="4:4" x14ac:dyDescent="0.25">
      <c r="D281" s="178"/>
    </row>
    <row r="282" spans="4:4" x14ac:dyDescent="0.25">
      <c r="D282" s="178"/>
    </row>
    <row r="283" spans="4:4" x14ac:dyDescent="0.25">
      <c r="D283" s="178"/>
    </row>
    <row r="284" spans="4:4" x14ac:dyDescent="0.25">
      <c r="D284" s="178"/>
    </row>
    <row r="285" spans="4:4" x14ac:dyDescent="0.25">
      <c r="D285" s="178"/>
    </row>
    <row r="286" spans="4:4" x14ac:dyDescent="0.25">
      <c r="D286" s="178"/>
    </row>
    <row r="287" spans="4:4" x14ac:dyDescent="0.25">
      <c r="D287" s="178"/>
    </row>
    <row r="288" spans="4:4" x14ac:dyDescent="0.25">
      <c r="D288" s="178"/>
    </row>
    <row r="289" spans="4:4" x14ac:dyDescent="0.25">
      <c r="D289" s="178"/>
    </row>
    <row r="290" spans="4:4" x14ac:dyDescent="0.25">
      <c r="D290" s="178"/>
    </row>
  </sheetData>
  <sortState xmlns:xlrd2="http://schemas.microsoft.com/office/spreadsheetml/2017/richdata2" ref="A5:AI209">
    <sortCondition ref="C5:C209"/>
  </sortState>
  <mergeCells count="1">
    <mergeCell ref="E1:AI1"/>
  </mergeCells>
  <pageMargins left="0.25" right="0.25"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42780-DCEC-4642-9D31-C08A923E2557}">
  <dimension ref="A1:AI210"/>
  <sheetViews>
    <sheetView workbookViewId="0">
      <selection activeCell="D6" sqref="D6"/>
    </sheetView>
  </sheetViews>
  <sheetFormatPr baseColWidth="10" defaultColWidth="11.296875" defaultRowHeight="13.8" x14ac:dyDescent="0.25"/>
  <cols>
    <col min="1" max="1" width="12.69921875" style="15" customWidth="1"/>
    <col min="2" max="2" width="13.59765625" style="15" customWidth="1"/>
    <col min="3" max="3" width="3.19921875" style="15" customWidth="1"/>
    <col min="4" max="4" width="2.19921875" style="15" customWidth="1"/>
    <col min="5" max="35" width="3.19921875" customWidth="1"/>
  </cols>
  <sheetData>
    <row r="1" spans="1:35" ht="28.2" customHeight="1" x14ac:dyDescent="0.25">
      <c r="C1" s="219"/>
      <c r="E1" s="840" t="str">
        <f>CONCATENATE("MOIS DE MARS ",annee)</f>
        <v>MOIS DE MARS 2022</v>
      </c>
      <c r="F1" s="840"/>
      <c r="G1" s="840"/>
      <c r="H1" s="840"/>
      <c r="I1" s="840"/>
      <c r="J1" s="840"/>
      <c r="K1" s="840"/>
      <c r="L1" s="840"/>
      <c r="M1" s="840"/>
      <c r="N1" s="840"/>
      <c r="O1" s="840"/>
      <c r="P1" s="840"/>
      <c r="Q1" s="840"/>
      <c r="R1" s="840"/>
      <c r="S1" s="840"/>
      <c r="T1" s="840"/>
      <c r="U1" s="840"/>
      <c r="V1" s="840"/>
      <c r="W1" s="840"/>
      <c r="X1" s="840"/>
      <c r="Y1" s="840"/>
      <c r="Z1" s="840"/>
      <c r="AA1" s="840"/>
      <c r="AB1" s="840"/>
      <c r="AC1" s="840"/>
      <c r="AD1" s="840"/>
      <c r="AE1" s="840"/>
      <c r="AF1" s="840"/>
      <c r="AG1" s="840"/>
      <c r="AH1" s="840"/>
      <c r="AI1" s="840"/>
    </row>
    <row r="2" spans="1:35" s="15" customFormat="1" x14ac:dyDescent="0.25">
      <c r="C2" s="192" t="s">
        <v>344</v>
      </c>
      <c r="E2" s="177">
        <v>1</v>
      </c>
      <c r="F2" s="177">
        <v>2</v>
      </c>
      <c r="G2" s="177">
        <v>3</v>
      </c>
      <c r="H2" s="177">
        <v>4</v>
      </c>
      <c r="I2" s="177">
        <v>5</v>
      </c>
      <c r="J2" s="177">
        <v>6</v>
      </c>
      <c r="K2" s="177">
        <v>7</v>
      </c>
      <c r="L2" s="177">
        <v>8</v>
      </c>
      <c r="M2" s="177">
        <v>9</v>
      </c>
      <c r="N2" s="177">
        <v>10</v>
      </c>
      <c r="O2" s="177">
        <v>11</v>
      </c>
      <c r="P2" s="177">
        <v>12</v>
      </c>
      <c r="Q2" s="177">
        <v>13</v>
      </c>
      <c r="R2" s="177">
        <v>14</v>
      </c>
      <c r="S2" s="177">
        <v>15</v>
      </c>
      <c r="T2" s="177">
        <v>16</v>
      </c>
      <c r="U2" s="177">
        <v>17</v>
      </c>
      <c r="V2" s="177">
        <v>18</v>
      </c>
      <c r="W2" s="177">
        <v>19</v>
      </c>
      <c r="X2" s="177">
        <v>20</v>
      </c>
      <c r="Y2" s="177">
        <v>21</v>
      </c>
      <c r="Z2" s="177">
        <v>22</v>
      </c>
      <c r="AA2" s="177">
        <v>23</v>
      </c>
      <c r="AB2" s="177">
        <v>24</v>
      </c>
      <c r="AC2" s="177">
        <v>25</v>
      </c>
      <c r="AD2" s="177">
        <v>26</v>
      </c>
      <c r="AE2" s="177">
        <v>27</v>
      </c>
      <c r="AF2" s="177">
        <v>28</v>
      </c>
      <c r="AG2" s="177">
        <v>29</v>
      </c>
      <c r="AH2" s="177">
        <v>30</v>
      </c>
      <c r="AI2" s="177">
        <v>31</v>
      </c>
    </row>
    <row r="3" spans="1:35" s="15" customFormat="1" x14ac:dyDescent="0.25">
      <c r="C3" s="181" t="s">
        <v>345</v>
      </c>
      <c r="E3" s="177" t="s">
        <v>351</v>
      </c>
      <c r="F3" s="177" t="s">
        <v>351</v>
      </c>
      <c r="G3" s="177" t="s">
        <v>347</v>
      </c>
      <c r="H3" s="177" t="s">
        <v>348</v>
      </c>
      <c r="I3" s="177" t="s">
        <v>257</v>
      </c>
      <c r="J3" s="177" t="s">
        <v>349</v>
      </c>
      <c r="K3" s="177" t="s">
        <v>350</v>
      </c>
      <c r="L3" s="177" t="s">
        <v>351</v>
      </c>
      <c r="M3" s="177" t="s">
        <v>351</v>
      </c>
      <c r="N3" s="177" t="s">
        <v>347</v>
      </c>
      <c r="O3" s="177" t="s">
        <v>348</v>
      </c>
      <c r="P3" s="177" t="s">
        <v>257</v>
      </c>
      <c r="Q3" s="177" t="s">
        <v>349</v>
      </c>
      <c r="R3" s="177" t="s">
        <v>350</v>
      </c>
      <c r="S3" s="177" t="s">
        <v>351</v>
      </c>
      <c r="T3" s="177" t="s">
        <v>351</v>
      </c>
      <c r="U3" s="177" t="s">
        <v>347</v>
      </c>
      <c r="V3" s="177" t="s">
        <v>348</v>
      </c>
      <c r="W3" s="177" t="s">
        <v>257</v>
      </c>
      <c r="X3" s="177" t="s">
        <v>349</v>
      </c>
      <c r="Y3" s="177" t="s">
        <v>350</v>
      </c>
      <c r="Z3" s="177" t="s">
        <v>351</v>
      </c>
      <c r="AA3" s="177" t="s">
        <v>351</v>
      </c>
      <c r="AB3" s="177" t="s">
        <v>347</v>
      </c>
      <c r="AC3" s="177" t="s">
        <v>348</v>
      </c>
      <c r="AD3" s="177" t="s">
        <v>257</v>
      </c>
      <c r="AE3" s="177" t="s">
        <v>349</v>
      </c>
      <c r="AF3" s="177" t="s">
        <v>350</v>
      </c>
      <c r="AG3" s="177" t="s">
        <v>351</v>
      </c>
      <c r="AH3" s="177" t="s">
        <v>351</v>
      </c>
      <c r="AI3" s="177" t="s">
        <v>347</v>
      </c>
    </row>
    <row r="4" spans="1:35" s="15" customFormat="1" ht="14.4" thickBot="1" x14ac:dyDescent="0.3">
      <c r="A4" s="280"/>
      <c r="B4" s="280"/>
      <c r="C4" s="180" t="s">
        <v>342</v>
      </c>
      <c r="D4" s="280"/>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row>
    <row r="5" spans="1:35" ht="14.4" thickTop="1" x14ac:dyDescent="0.25">
      <c r="A5" s="190" t="str">
        <f>IF(MONTH(LISTE!G10)=3,IF(OR(LISTE!B10="",LISTE!I10="X"),"",LISTE!B10),"")</f>
        <v>Madorre</v>
      </c>
      <c r="B5" s="190" t="str">
        <f>IF(MONTH(LISTE!G10)=3,IF(OR(LISTE!B10="",LISTE!I10="X"),"",CONCATENATE(LISTE!C10,"  ",LISTE!H10," P")),"")</f>
        <v>Quentin  2 P</v>
      </c>
      <c r="C5" s="485">
        <f>IF(MONTH(LISTE!G10)=3,IF(OR(LISTE!B10="",LISTE!I10="X"),"",LISTE!A10),"")</f>
        <v>2</v>
      </c>
      <c r="D5" s="353" t="str">
        <f>IF(MONTH(LISTE!G10)=3,IF(OR(LISTE!B10="",LISTE!I10="X"),"",LISTE!I10),"")</f>
        <v>O</v>
      </c>
      <c r="E5" s="489" t="s">
        <v>344</v>
      </c>
      <c r="F5" s="489" t="s">
        <v>344</v>
      </c>
      <c r="G5" s="489" t="s">
        <v>344</v>
      </c>
      <c r="H5" s="489" t="s">
        <v>344</v>
      </c>
      <c r="I5" s="490"/>
      <c r="J5" s="490"/>
      <c r="K5" s="490"/>
      <c r="L5" s="490"/>
      <c r="M5" s="490"/>
      <c r="N5" s="490"/>
      <c r="O5" s="490"/>
      <c r="P5" s="490"/>
      <c r="Q5" s="490"/>
      <c r="R5" s="490"/>
      <c r="S5" s="490"/>
      <c r="T5" s="490"/>
      <c r="U5" s="490"/>
      <c r="V5" s="490"/>
      <c r="W5" s="490"/>
      <c r="X5" s="490"/>
      <c r="Y5" s="490"/>
      <c r="Z5" s="490"/>
      <c r="AA5" s="490"/>
      <c r="AB5" s="490"/>
      <c r="AC5" s="490"/>
      <c r="AD5" s="490"/>
      <c r="AE5" s="490"/>
      <c r="AF5" s="490"/>
      <c r="AG5" s="490"/>
      <c r="AH5" s="490"/>
      <c r="AI5" s="490"/>
    </row>
    <row r="6" spans="1:35" x14ac:dyDescent="0.25">
      <c r="A6" s="178" t="str">
        <f>IF(MONTH(LISTE!G12)=3,IF(OR(LISTE!B12="",LISTE!I12="X"),"",LISTE!B12),"")</f>
        <v>Madorre</v>
      </c>
      <c r="B6" s="178" t="str">
        <f>IF(MONTH(LISTE!G12)=3,IF(OR(LISTE!B12="",LISTE!I12="X"),"",CONCATENATE(LISTE!C12,"  ",LISTE!H12," P")),"")</f>
        <v>Guillaume  1 P</v>
      </c>
      <c r="C6" s="486">
        <f>IF(MONTH(LISTE!G12)=3,IF(OR(LISTE!B12="",LISTE!I12="X"),"",LISTE!A12),"")</f>
        <v>4</v>
      </c>
      <c r="D6" s="191" t="str">
        <f>IF(MONTH(LISTE!G12)=3,IF(OR(LISTE!B12="",LISTE!I12="X"),"",LISTE!I12),"")</f>
        <v>O</v>
      </c>
      <c r="E6" s="382"/>
      <c r="F6" s="383" t="s">
        <v>342</v>
      </c>
      <c r="G6" s="383" t="s">
        <v>342</v>
      </c>
      <c r="H6" s="382"/>
      <c r="I6" s="382"/>
      <c r="J6" s="382"/>
      <c r="K6" s="383" t="s">
        <v>342</v>
      </c>
      <c r="L6" s="383" t="s">
        <v>342</v>
      </c>
      <c r="M6" s="382"/>
      <c r="N6" s="341"/>
      <c r="O6" s="383" t="s">
        <v>342</v>
      </c>
      <c r="P6" s="383" t="s">
        <v>342</v>
      </c>
      <c r="Q6" s="383" t="s">
        <v>342</v>
      </c>
      <c r="R6" s="382"/>
      <c r="S6" s="382"/>
      <c r="T6" s="383" t="s">
        <v>342</v>
      </c>
      <c r="U6" s="383" t="s">
        <v>342</v>
      </c>
      <c r="V6" s="382"/>
      <c r="W6" s="382"/>
      <c r="X6" s="382"/>
      <c r="Y6" s="383" t="s">
        <v>342</v>
      </c>
      <c r="Z6" s="383" t="s">
        <v>342</v>
      </c>
      <c r="AA6" s="382"/>
      <c r="AB6" s="382"/>
      <c r="AC6" s="383" t="s">
        <v>342</v>
      </c>
      <c r="AD6" s="383" t="s">
        <v>342</v>
      </c>
      <c r="AE6" s="383" t="s">
        <v>342</v>
      </c>
      <c r="AF6" s="382"/>
      <c r="AG6" s="382"/>
      <c r="AH6" s="383" t="s">
        <v>342</v>
      </c>
      <c r="AI6" s="383" t="s">
        <v>342</v>
      </c>
    </row>
    <row r="7" spans="1:35" x14ac:dyDescent="0.25">
      <c r="A7" s="178" t="str">
        <f>IF(MONTH(LISTE!G23)=3,IF(OR(LISTE!B23="",LISTE!I23="X"),"",LISTE!B23),"")</f>
        <v/>
      </c>
      <c r="B7" s="178" t="str">
        <f>IF(MONTH(LISTE!G23)=3,IF(OR(LISTE!B23="",LISTE!I23="X"),"",CONCATENATE(LISTE!C23,"  ",LISTE!H23," P")),"")</f>
        <v/>
      </c>
      <c r="C7" s="486" t="str">
        <f>IF(MONTH(LISTE!G23)=3,IF(OR(LISTE!B23="",LISTE!I23="X"),"",LISTE!A23),"")</f>
        <v/>
      </c>
      <c r="D7" s="191" t="str">
        <f>IF(MONTH(LISTE!G23)=3,IF(OR(LISTE!B23="",LISTE!I23="X"),"",LISTE!I23),"")</f>
        <v/>
      </c>
      <c r="E7" s="382"/>
      <c r="F7" s="382"/>
      <c r="G7" s="382"/>
      <c r="H7" s="382"/>
      <c r="I7" s="382"/>
      <c r="J7" s="382"/>
      <c r="K7" s="341"/>
      <c r="L7" s="341"/>
      <c r="M7" s="382"/>
      <c r="N7" s="382"/>
      <c r="O7" s="382"/>
      <c r="P7" s="382"/>
      <c r="Q7" s="382"/>
      <c r="R7" s="382"/>
      <c r="S7" s="382"/>
      <c r="T7" s="382"/>
      <c r="U7" s="382"/>
      <c r="V7" s="382"/>
      <c r="W7" s="382"/>
      <c r="X7" s="382"/>
      <c r="Y7" s="382"/>
      <c r="Z7" s="382"/>
      <c r="AA7" s="382"/>
      <c r="AB7" s="382"/>
      <c r="AC7" s="341"/>
      <c r="AD7" s="341"/>
      <c r="AE7" s="341"/>
      <c r="AF7" s="341"/>
      <c r="AG7" s="341"/>
      <c r="AH7" s="341"/>
      <c r="AI7" s="341"/>
    </row>
    <row r="8" spans="1:35" x14ac:dyDescent="0.25">
      <c r="A8" s="178" t="str">
        <f>IF(MONTH(LISTE!G24)=3,IF(OR(LISTE!B24="",LISTE!I24="X"),"",LISTE!B24),"")</f>
        <v/>
      </c>
      <c r="B8" s="178" t="str">
        <f>IF(MONTH(LISTE!G24)=3,IF(OR(LISTE!B24="",LISTE!I24="X"),"",CONCATENATE(LISTE!C24,"  ",LISTE!H24," P")),"")</f>
        <v/>
      </c>
      <c r="C8" s="486" t="str">
        <f>IF(MONTH(LISTE!G24)=3,IF(OR(LISTE!B24="",LISTE!I24="X"),"",LISTE!A24),"")</f>
        <v/>
      </c>
      <c r="D8" s="191" t="str">
        <f>IF(MONTH(LISTE!G24)=3,IF(OR(LISTE!B24="",LISTE!I24="X"),"",LISTE!I24),"")</f>
        <v/>
      </c>
      <c r="E8" s="382"/>
      <c r="F8" s="382"/>
      <c r="G8" s="382"/>
      <c r="H8" s="382"/>
      <c r="I8" s="382"/>
      <c r="J8" s="382"/>
      <c r="K8" s="382"/>
      <c r="L8" s="382"/>
      <c r="M8" s="382"/>
      <c r="N8" s="382"/>
      <c r="O8" s="382"/>
      <c r="P8" s="382"/>
      <c r="Q8" s="382"/>
      <c r="R8" s="382"/>
      <c r="S8" s="382"/>
      <c r="T8" s="382"/>
      <c r="U8" s="382"/>
      <c r="V8" s="382"/>
      <c r="W8" s="382"/>
      <c r="X8" s="341"/>
      <c r="Y8" s="341"/>
      <c r="Z8" s="341"/>
      <c r="AA8" s="341"/>
      <c r="AB8" s="382"/>
      <c r="AC8" s="341"/>
      <c r="AD8" s="341"/>
      <c r="AE8" s="341"/>
      <c r="AF8" s="341"/>
      <c r="AG8" s="341"/>
      <c r="AH8" s="341"/>
      <c r="AI8" s="341"/>
    </row>
    <row r="9" spans="1:35" x14ac:dyDescent="0.25">
      <c r="A9" s="352" t="str">
        <f>IF(MONTH(LISTE!G9)=3,IF(OR(LISTE!B9="",LISTE!I9="X"),"",LISTE!B9),"")</f>
        <v/>
      </c>
      <c r="B9" s="352" t="str">
        <f>IF(MONTH(LISTE!G9)=3,IF(OR(LISTE!B9="",LISTE!I9="X"),"",CONCATENATE(LISTE!C9,"  ",LISTE!H9," P")),"")</f>
        <v/>
      </c>
      <c r="C9" s="487" t="str">
        <f>IF(MONTH(LISTE!G9)=3,IF(OR(LISTE!B9="",LISTE!I9="X"),"",LISTE!A9),"")</f>
        <v/>
      </c>
      <c r="D9" s="191" t="str">
        <f>IF(MONTH(LISTE!G9)=3,IF(OR(LISTE!B9="",LISTE!I9="X"),"",LISTE!I9),"")</f>
        <v/>
      </c>
      <c r="E9" s="341"/>
      <c r="F9" s="341"/>
      <c r="G9" s="341"/>
      <c r="H9" s="341"/>
      <c r="I9" s="341"/>
      <c r="J9" s="341"/>
      <c r="K9" s="341"/>
      <c r="L9" s="341"/>
      <c r="M9" s="341"/>
      <c r="N9" s="341"/>
      <c r="O9" s="341"/>
      <c r="P9" s="341"/>
      <c r="Q9" s="341"/>
      <c r="R9" s="341"/>
      <c r="S9" s="341"/>
      <c r="T9" s="341"/>
      <c r="U9" s="341"/>
      <c r="V9" s="341"/>
      <c r="W9" s="341"/>
      <c r="X9" s="341"/>
      <c r="Y9" s="341"/>
      <c r="Z9" s="341"/>
      <c r="AA9" s="341"/>
      <c r="AB9" s="341"/>
      <c r="AC9" s="341"/>
      <c r="AD9" s="341"/>
      <c r="AE9" s="341"/>
      <c r="AF9" s="341"/>
      <c r="AG9" s="341"/>
      <c r="AH9" s="341"/>
      <c r="AI9" s="341"/>
    </row>
    <row r="10" spans="1:35" x14ac:dyDescent="0.25">
      <c r="A10" s="176" t="str">
        <f>IF(MONTH(LISTE!G11)=3,IF(OR(LISTE!B11="",LISTE!I11="X"),"",LISTE!B11),"")</f>
        <v/>
      </c>
      <c r="B10" s="176" t="str">
        <f>IF(MONTH(LISTE!G11)=3,IF(OR(LISTE!B11="",LISTE!I11="X"),"",CONCATENATE(LISTE!C11,"  ",LISTE!H11," P")),"")</f>
        <v/>
      </c>
      <c r="C10" s="176" t="str">
        <f>IF(MONTH(LISTE!G11)=3,IF(OR(LISTE!B11="",LISTE!I11="X"),"",LISTE!A11),"")</f>
        <v/>
      </c>
      <c r="D10" s="191" t="str">
        <f>IF(MONTH(LISTE!G11)=3,IF(OR(LISTE!B11="",LISTE!I11="X"),"",LISTE!I11),"")</f>
        <v/>
      </c>
      <c r="E10" s="382"/>
      <c r="F10" s="382"/>
      <c r="G10" s="382"/>
      <c r="H10" s="382"/>
      <c r="I10" s="382"/>
      <c r="J10" s="382"/>
      <c r="K10" s="382"/>
      <c r="L10" s="382"/>
      <c r="M10" s="382"/>
      <c r="N10" s="382"/>
      <c r="O10" s="382"/>
      <c r="P10" s="382"/>
      <c r="Q10" s="382"/>
      <c r="R10" s="382"/>
      <c r="S10" s="382"/>
      <c r="T10" s="341"/>
      <c r="U10" s="382"/>
      <c r="V10" s="382"/>
      <c r="W10" s="382"/>
      <c r="X10" s="382"/>
      <c r="Y10" s="341"/>
      <c r="Z10" s="341"/>
      <c r="AA10" s="341"/>
      <c r="AB10" s="341"/>
      <c r="AC10" s="382"/>
      <c r="AD10" s="382"/>
      <c r="AE10" s="382"/>
      <c r="AF10" s="382"/>
      <c r="AG10" s="382"/>
      <c r="AH10" s="382"/>
      <c r="AI10" s="382"/>
    </row>
    <row r="11" spans="1:35" x14ac:dyDescent="0.25">
      <c r="A11" s="176" t="str">
        <f>IF(MONTH(LISTE!G13)=3,IF(OR(LISTE!B13="",LISTE!I13="X"),"",LISTE!B13),"")</f>
        <v/>
      </c>
      <c r="B11" s="176" t="str">
        <f>IF(MONTH(LISTE!G13)=3,IF(OR(LISTE!B13="",LISTE!I13="X"),"",CONCATENATE(LISTE!C13,"  ",LISTE!H13," P")),"")</f>
        <v/>
      </c>
      <c r="C11" s="176" t="str">
        <f>IF(MONTH(LISTE!G13)=3,IF(OR(LISTE!B13="",LISTE!I13="X"),"",LISTE!A13),"")</f>
        <v/>
      </c>
      <c r="D11" s="191" t="str">
        <f>IF(MONTH(LISTE!G13)=3,IF(OR(LISTE!B13="",LISTE!I13="X"),"",LISTE!I13),"")</f>
        <v/>
      </c>
      <c r="E11" s="382"/>
      <c r="F11" s="382"/>
      <c r="G11" s="382"/>
      <c r="H11" s="382"/>
      <c r="I11" s="382"/>
      <c r="J11" s="382"/>
      <c r="K11" s="382"/>
      <c r="L11" s="382"/>
      <c r="M11" s="382"/>
      <c r="N11" s="382"/>
      <c r="O11" s="382"/>
      <c r="P11" s="382"/>
      <c r="Q11" s="382"/>
      <c r="R11" s="341"/>
      <c r="S11" s="385"/>
      <c r="T11" s="341"/>
      <c r="U11" s="382"/>
      <c r="V11" s="382"/>
      <c r="W11" s="382"/>
      <c r="X11" s="382"/>
      <c r="Y11" s="382"/>
      <c r="Z11" s="382"/>
      <c r="AA11" s="382"/>
      <c r="AB11" s="382"/>
      <c r="AC11" s="382"/>
      <c r="AD11" s="382"/>
      <c r="AE11" s="382"/>
      <c r="AF11" s="382"/>
      <c r="AG11" s="382"/>
      <c r="AH11" s="341"/>
      <c r="AI11" s="341"/>
    </row>
    <row r="12" spans="1:35" x14ac:dyDescent="0.25">
      <c r="A12" s="176" t="str">
        <f>IF(MONTH(LISTE!G14)=3,IF(OR(LISTE!B14="",LISTE!I14="X"),"",LISTE!B14),"")</f>
        <v/>
      </c>
      <c r="B12" s="176" t="str">
        <f>IF(MONTH(LISTE!G14)=3,IF(OR(LISTE!B14="",LISTE!I14="X"),"",CONCATENATE(LISTE!C14,"  ",LISTE!H14," P")),"")</f>
        <v/>
      </c>
      <c r="C12" s="176" t="str">
        <f>IF(MONTH(LISTE!G14)=3,IF(OR(LISTE!B14="",LISTE!I14="X"),"",LISTE!A14),"")</f>
        <v/>
      </c>
      <c r="D12" s="191" t="str">
        <f>IF(MONTH(LISTE!G14)=3,IF(OR(LISTE!B14="",LISTE!I14="X"),"",LISTE!I14),"")</f>
        <v/>
      </c>
      <c r="E12" s="382"/>
      <c r="F12" s="382"/>
      <c r="G12" s="382"/>
      <c r="H12" s="382"/>
      <c r="I12" s="382"/>
      <c r="J12" s="382"/>
      <c r="K12" s="382"/>
      <c r="L12" s="382"/>
      <c r="M12" s="382"/>
      <c r="N12" s="382"/>
      <c r="O12" s="382"/>
      <c r="P12" s="382"/>
      <c r="Q12" s="382"/>
      <c r="R12" s="341"/>
      <c r="S12" s="341"/>
      <c r="T12" s="341"/>
      <c r="U12" s="382"/>
      <c r="V12" s="382"/>
      <c r="W12" s="382"/>
      <c r="X12" s="382"/>
      <c r="Y12" s="382"/>
      <c r="Z12" s="382"/>
      <c r="AA12" s="382"/>
      <c r="AB12" s="382"/>
      <c r="AC12" s="382"/>
      <c r="AD12" s="382"/>
      <c r="AE12" s="382"/>
      <c r="AF12" s="382"/>
      <c r="AG12" s="382"/>
      <c r="AH12" s="382"/>
      <c r="AI12" s="382"/>
    </row>
    <row r="13" spans="1:35" x14ac:dyDescent="0.25">
      <c r="A13" s="176" t="str">
        <f>IF(MONTH(LISTE!G15)=3,IF(OR(LISTE!B15="",LISTE!I15="X"),"",LISTE!B15),"")</f>
        <v/>
      </c>
      <c r="B13" s="176" t="str">
        <f>IF(MONTH(LISTE!G15)=3,IF(OR(LISTE!B15="",LISTE!I15="X"),"",CONCATENATE(LISTE!C15,"  ",LISTE!H15," P")),"")</f>
        <v/>
      </c>
      <c r="C13" s="176" t="str">
        <f>IF(MONTH(LISTE!G15)=3,IF(OR(LISTE!B15="",LISTE!I15="X"),"",LISTE!A15),"")</f>
        <v/>
      </c>
      <c r="D13" s="191" t="str">
        <f>IF(MONTH(LISTE!G15)=3,IF(OR(LISTE!B15="",LISTE!I15="X"),"",LISTE!I15),"")</f>
        <v/>
      </c>
      <c r="E13" s="382"/>
      <c r="F13" s="382"/>
      <c r="G13" s="382"/>
      <c r="H13" s="382"/>
      <c r="I13" s="382"/>
      <c r="J13" s="382"/>
      <c r="K13" s="382"/>
      <c r="L13" s="382"/>
      <c r="M13" s="382"/>
      <c r="N13" s="382"/>
      <c r="O13" s="382"/>
      <c r="P13" s="382"/>
      <c r="Q13" s="382"/>
      <c r="R13" s="382"/>
      <c r="S13" s="382"/>
      <c r="T13" s="382"/>
      <c r="U13" s="341"/>
      <c r="V13" s="341"/>
      <c r="W13" s="341"/>
      <c r="X13" s="341"/>
      <c r="Y13" s="382"/>
      <c r="Z13" s="382"/>
      <c r="AA13" s="382"/>
      <c r="AB13" s="382"/>
      <c r="AC13" s="382"/>
      <c r="AD13" s="382"/>
      <c r="AE13" s="382"/>
      <c r="AF13" s="382"/>
      <c r="AG13" s="382"/>
      <c r="AH13" s="382"/>
      <c r="AI13" s="382"/>
    </row>
    <row r="14" spans="1:35" x14ac:dyDescent="0.25">
      <c r="A14" s="176" t="str">
        <f>IF(MONTH(LISTE!G16)=3,IF(OR(LISTE!B16="",LISTE!I16="X"),"",LISTE!B16),"")</f>
        <v/>
      </c>
      <c r="B14" s="176" t="str">
        <f>IF(MONTH(LISTE!G16)=3,IF(OR(LISTE!B16="",LISTE!I16="X"),"",CONCATENATE(LISTE!C16,"  ",LISTE!H16," P")),"")</f>
        <v/>
      </c>
      <c r="C14" s="176" t="str">
        <f>IF(MONTH(LISTE!G16)=3,IF(OR(LISTE!B16="",LISTE!I16="X"),"",LISTE!A16),"")</f>
        <v/>
      </c>
      <c r="D14" s="191" t="str">
        <f>IF(MONTH(LISTE!G16)=3,IF(OR(LISTE!B16="",LISTE!I16="X"),"",LISTE!I16),"")</f>
        <v/>
      </c>
      <c r="E14" s="382"/>
      <c r="F14" s="382"/>
      <c r="G14" s="382"/>
      <c r="H14" s="382"/>
      <c r="I14" s="382"/>
      <c r="J14" s="382"/>
      <c r="K14" s="382"/>
      <c r="L14" s="382"/>
      <c r="M14" s="382"/>
      <c r="N14" s="382"/>
      <c r="O14" s="382"/>
      <c r="P14" s="382"/>
      <c r="Q14" s="382"/>
      <c r="R14" s="382"/>
      <c r="S14" s="382"/>
      <c r="T14" s="382"/>
      <c r="U14" s="382"/>
      <c r="V14" s="382"/>
      <c r="W14" s="382"/>
      <c r="X14" s="341"/>
      <c r="Y14" s="341"/>
      <c r="Z14" s="341"/>
      <c r="AA14" s="341"/>
      <c r="AB14" s="382"/>
      <c r="AC14" s="382"/>
      <c r="AD14" s="382"/>
      <c r="AE14" s="382"/>
      <c r="AF14" s="382"/>
      <c r="AG14" s="382"/>
      <c r="AH14" s="382"/>
      <c r="AI14" s="382"/>
    </row>
    <row r="15" spans="1:35" x14ac:dyDescent="0.25">
      <c r="A15" s="176" t="str">
        <f>IF(MONTH(LISTE!G17)=3,IF(OR(LISTE!B17="",LISTE!I17="X"),"",LISTE!B17),"")</f>
        <v/>
      </c>
      <c r="B15" s="176" t="str">
        <f>IF(MONTH(LISTE!G17)=3,IF(OR(LISTE!B17="",LISTE!I17="X"),"",CONCATENATE(LISTE!C17,"  ",LISTE!H17," P")),"")</f>
        <v/>
      </c>
      <c r="C15" s="176" t="str">
        <f>IF(MONTH(LISTE!G17)=3,IF(OR(LISTE!B17="",LISTE!I17="X"),"",LISTE!A17),"")</f>
        <v/>
      </c>
      <c r="D15" s="191" t="str">
        <f>IF(MONTH(LISTE!G17)=3,IF(OR(LISTE!B17="",LISTE!I17="X"),"",LISTE!I17),"")</f>
        <v/>
      </c>
      <c r="E15" s="382"/>
      <c r="F15" s="382"/>
      <c r="G15" s="382"/>
      <c r="H15" s="382"/>
      <c r="I15" s="382"/>
      <c r="J15" s="382"/>
      <c r="K15" s="382"/>
      <c r="L15" s="382"/>
      <c r="M15" s="382"/>
      <c r="N15" s="382"/>
      <c r="O15" s="382"/>
      <c r="P15" s="382"/>
      <c r="Q15" s="382"/>
      <c r="R15" s="382"/>
      <c r="S15" s="382"/>
      <c r="T15" s="382"/>
      <c r="U15" s="382"/>
      <c r="V15" s="382"/>
      <c r="W15" s="382"/>
      <c r="X15" s="382"/>
      <c r="Y15" s="382"/>
      <c r="Z15" s="382"/>
      <c r="AA15" s="382"/>
      <c r="AB15" s="382"/>
      <c r="AC15" s="382"/>
      <c r="AD15" s="382"/>
      <c r="AE15" s="382"/>
      <c r="AF15" s="382"/>
      <c r="AG15" s="382"/>
      <c r="AH15" s="382"/>
      <c r="AI15" s="341"/>
    </row>
    <row r="16" spans="1:35" x14ac:dyDescent="0.25">
      <c r="A16" s="176" t="str">
        <f>IF(MONTH(LISTE!G18)=3,IF(OR(LISTE!B18="",LISTE!I18="X"),"",LISTE!B18),"")</f>
        <v/>
      </c>
      <c r="B16" s="176" t="str">
        <f>IF(MONTH(LISTE!G18)=3,IF(OR(LISTE!B18="",LISTE!I18="X"),"",CONCATENATE(LISTE!C18,"  ",LISTE!H18," P")),"")</f>
        <v/>
      </c>
      <c r="C16" s="176" t="str">
        <f>IF(MONTH(LISTE!G18)=3,IF(OR(LISTE!B18="",LISTE!I18="X"),"",LISTE!A18),"")</f>
        <v/>
      </c>
      <c r="D16" s="191" t="str">
        <f>IF(MONTH(LISTE!G18)=3,IF(OR(LISTE!B18="",LISTE!I18="X"),"",LISTE!I18),"")</f>
        <v/>
      </c>
      <c r="E16" s="382"/>
      <c r="F16" s="341"/>
      <c r="G16" s="341"/>
      <c r="H16" s="341"/>
      <c r="I16" s="341"/>
      <c r="J16" s="341"/>
      <c r="K16" s="382"/>
      <c r="L16" s="382"/>
      <c r="M16" s="382"/>
      <c r="N16" s="382"/>
      <c r="O16" s="382"/>
      <c r="P16" s="382"/>
      <c r="Q16" s="382"/>
      <c r="R16" s="382"/>
      <c r="S16" s="382"/>
      <c r="T16" s="382"/>
      <c r="U16" s="382"/>
      <c r="V16" s="382"/>
      <c r="W16" s="382"/>
      <c r="X16" s="382"/>
      <c r="Y16" s="382"/>
      <c r="Z16" s="382"/>
      <c r="AA16" s="382"/>
      <c r="AB16" s="382"/>
      <c r="AC16" s="382"/>
      <c r="AD16" s="382"/>
      <c r="AE16" s="382"/>
      <c r="AF16" s="382"/>
      <c r="AG16" s="382"/>
      <c r="AH16" s="382"/>
      <c r="AI16" s="382"/>
    </row>
    <row r="17" spans="1:35" x14ac:dyDescent="0.25">
      <c r="A17" s="176" t="str">
        <f>IF(MONTH(LISTE!G19)=3,IF(OR(LISTE!B19="",LISTE!I19="X"),"",LISTE!B19),"")</f>
        <v/>
      </c>
      <c r="B17" s="176" t="str">
        <f>IF(MONTH(LISTE!G19)=3,IF(OR(LISTE!B19="",LISTE!I19="X"),"",CONCATENATE(LISTE!C19,"  ",LISTE!H19," P")),"")</f>
        <v/>
      </c>
      <c r="C17" s="176" t="str">
        <f>IF(MONTH(LISTE!G19)=3,IF(OR(LISTE!B19="",LISTE!I19="X"),"",LISTE!A19),"")</f>
        <v/>
      </c>
      <c r="D17" s="191" t="str">
        <f>IF(MONTH(LISTE!G19)=3,IF(OR(LISTE!B19="",LISTE!I19="X"),"",LISTE!I19),"")</f>
        <v/>
      </c>
      <c r="E17" s="341"/>
      <c r="F17" s="382"/>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c r="AD17" s="382"/>
      <c r="AE17" s="382"/>
      <c r="AF17" s="382"/>
      <c r="AG17" s="382"/>
      <c r="AH17" s="382"/>
      <c r="AI17" s="382"/>
    </row>
    <row r="18" spans="1:35" x14ac:dyDescent="0.25">
      <c r="A18" s="176" t="str">
        <f>IF(MONTH(LISTE!G20)=3,IF(OR(LISTE!B20="",LISTE!I20="X"),"",LISTE!B20),"")</f>
        <v/>
      </c>
      <c r="B18" s="176" t="str">
        <f>IF(MONTH(LISTE!G20)=3,IF(OR(LISTE!B20="",LISTE!I20="X"),"",CONCATENATE(LISTE!C20,"  ",LISTE!H20," P")),"")</f>
        <v/>
      </c>
      <c r="C18" s="176" t="str">
        <f>IF(MONTH(LISTE!G20)=3,IF(OR(LISTE!B20="",LISTE!I20="X"),"",LISTE!A20),"")</f>
        <v/>
      </c>
      <c r="D18" s="191" t="str">
        <f>IF(MONTH(LISTE!G20)=3,IF(OR(LISTE!B20="",LISTE!I20="X"),"",LISTE!I20),"")</f>
        <v/>
      </c>
      <c r="E18" s="382"/>
      <c r="F18" s="382"/>
      <c r="G18" s="382"/>
      <c r="H18" s="382"/>
      <c r="I18" s="382"/>
      <c r="J18" s="382"/>
      <c r="K18" s="382"/>
      <c r="L18" s="382"/>
      <c r="M18" s="382"/>
      <c r="N18" s="382"/>
      <c r="O18" s="382"/>
      <c r="P18" s="382"/>
      <c r="Q18" s="382"/>
      <c r="R18" s="382"/>
      <c r="S18" s="382"/>
      <c r="T18" s="382"/>
      <c r="U18" s="382"/>
      <c r="V18" s="382"/>
      <c r="W18" s="382"/>
      <c r="X18" s="382"/>
      <c r="Y18" s="382"/>
      <c r="Z18" s="382"/>
      <c r="AA18" s="382"/>
      <c r="AB18" s="382"/>
      <c r="AC18" s="341"/>
      <c r="AD18" s="341"/>
      <c r="AE18" s="341"/>
      <c r="AF18" s="382"/>
      <c r="AG18" s="382"/>
      <c r="AH18" s="382"/>
      <c r="AI18" s="382"/>
    </row>
    <row r="19" spans="1:35" x14ac:dyDescent="0.25">
      <c r="A19" s="176" t="str">
        <f>IF(MONTH(LISTE!G21)=3,IF(OR(LISTE!B21="",LISTE!I21="X"),"",LISTE!B21),"")</f>
        <v/>
      </c>
      <c r="B19" s="176" t="str">
        <f>IF(MONTH(LISTE!G21)=3,IF(OR(LISTE!B21="",LISTE!I21="X"),"",CONCATENATE(LISTE!C21,"  ",LISTE!H21," P")),"")</f>
        <v/>
      </c>
      <c r="C19" s="176" t="str">
        <f>IF(MONTH(LISTE!G21)=3,IF(OR(LISTE!B21="",LISTE!I21="X"),"",LISTE!A21),"")</f>
        <v/>
      </c>
      <c r="D19" s="191" t="str">
        <f>IF(MONTH(LISTE!G21)=3,IF(OR(LISTE!B21="",LISTE!I21="X"),"",LISTE!I21),"")</f>
        <v/>
      </c>
      <c r="E19" s="382"/>
      <c r="F19" s="382"/>
      <c r="G19" s="382"/>
      <c r="H19" s="382"/>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41"/>
      <c r="AG19" s="341"/>
      <c r="AH19" s="382"/>
      <c r="AI19" s="382"/>
    </row>
    <row r="20" spans="1:35" x14ac:dyDescent="0.25">
      <c r="A20" s="176" t="str">
        <f>IF(MONTH(LISTE!G22)=3,IF(OR(LISTE!B22="",LISTE!I22="X"),"",LISTE!B22),"")</f>
        <v/>
      </c>
      <c r="B20" s="176" t="str">
        <f>IF(MONTH(LISTE!G22)=3,IF(OR(LISTE!B22="",LISTE!I22="X"),"",CONCATENATE(LISTE!C22,"  ",LISTE!H22," P")),"")</f>
        <v/>
      </c>
      <c r="C20" s="176" t="str">
        <f>IF(MONTH(LISTE!G22)=3,IF(OR(LISTE!B22="",LISTE!I22="X"),"",LISTE!A22),"")</f>
        <v/>
      </c>
      <c r="D20" s="191" t="str">
        <f>IF(MONTH(LISTE!G22)=3,IF(OR(LISTE!B22="",LISTE!I22="X"),"",LISTE!I22),"")</f>
        <v/>
      </c>
      <c r="E20" s="341"/>
      <c r="F20" s="341"/>
      <c r="G20" s="341"/>
      <c r="H20" s="341"/>
      <c r="I20" s="341"/>
      <c r="J20" s="341"/>
      <c r="K20" s="341"/>
      <c r="L20" s="341"/>
      <c r="M20" s="341"/>
      <c r="N20" s="341"/>
      <c r="O20" s="341"/>
      <c r="P20" s="341"/>
      <c r="Q20" s="341"/>
      <c r="R20" s="341"/>
      <c r="S20" s="341"/>
      <c r="T20" s="382"/>
      <c r="U20" s="382"/>
      <c r="V20" s="382"/>
      <c r="W20" s="382"/>
      <c r="X20" s="382"/>
      <c r="Y20" s="382"/>
      <c r="Z20" s="382"/>
      <c r="AA20" s="382"/>
      <c r="AB20" s="382"/>
      <c r="AC20" s="382"/>
      <c r="AD20" s="382"/>
      <c r="AE20" s="382"/>
      <c r="AF20" s="382"/>
      <c r="AG20" s="382"/>
      <c r="AH20" s="382"/>
      <c r="AI20" s="382"/>
    </row>
    <row r="21" spans="1:35" x14ac:dyDescent="0.25">
      <c r="A21" s="176" t="str">
        <f>IF(MONTH(LISTE!G23)=3,IF(OR(LISTE!B23="",LISTE!I23="X"),"",LISTE!B23),"")</f>
        <v/>
      </c>
      <c r="B21" s="176" t="str">
        <f>IF(MONTH(LISTE!G23)=3,IF(OR(LISTE!B23="",LISTE!I23="X"),"",CONCATENATE(LISTE!C23,"  ",LISTE!H23," P")),"")</f>
        <v/>
      </c>
      <c r="C21" s="176" t="str">
        <f>IF(MONTH(LISTE!G23)=3,IF(OR(LISTE!B23="",LISTE!I23="X"),"",LISTE!A23),"")</f>
        <v/>
      </c>
      <c r="D21" s="191" t="str">
        <f>IF(MONTH(LISTE!G23)=3,IF(OR(LISTE!B23="",LISTE!I23="X"),"",LISTE!I23),"")</f>
        <v/>
      </c>
      <c r="E21" s="382"/>
      <c r="F21" s="382"/>
      <c r="G21" s="382"/>
      <c r="H21" s="382"/>
      <c r="I21" s="382"/>
      <c r="J21" s="382"/>
      <c r="K21" s="382"/>
      <c r="L21" s="382"/>
      <c r="M21" s="382"/>
      <c r="N21" s="382"/>
      <c r="O21" s="382"/>
      <c r="P21" s="382"/>
      <c r="Q21" s="382"/>
      <c r="R21" s="382"/>
      <c r="S21" s="382"/>
      <c r="T21" s="382"/>
      <c r="U21" s="382"/>
      <c r="V21" s="382"/>
      <c r="W21" s="382"/>
      <c r="X21" s="382"/>
      <c r="Y21" s="382"/>
      <c r="Z21" s="382"/>
      <c r="AA21" s="382"/>
      <c r="AB21" s="382"/>
      <c r="AC21" s="382"/>
      <c r="AD21" s="382"/>
      <c r="AE21" s="382"/>
      <c r="AF21" s="382"/>
      <c r="AG21" s="382"/>
      <c r="AH21" s="382"/>
      <c r="AI21" s="382"/>
    </row>
    <row r="22" spans="1:35" x14ac:dyDescent="0.25">
      <c r="A22" s="176" t="str">
        <f>IF(MONTH(LISTE!G24)=3,IF(OR(LISTE!B24="",LISTE!I24="X"),"",LISTE!B24),"")</f>
        <v/>
      </c>
      <c r="B22" s="176" t="str">
        <f>IF(MONTH(LISTE!G24)=3,IF(OR(LISTE!B24="",LISTE!I24="X"),"",CONCATENATE(LISTE!C24,"  ",LISTE!H24," P")),"")</f>
        <v/>
      </c>
      <c r="C22" s="176" t="str">
        <f>IF(MONTH(LISTE!G24)=3,IF(OR(LISTE!B24="",LISTE!I24="X"),"",LISTE!A24),"")</f>
        <v/>
      </c>
      <c r="D22" s="191" t="str">
        <f>IF(MONTH(LISTE!G24)=3,IF(OR(LISTE!B24="",LISTE!I24="X"),"",LISTE!I24),"")</f>
        <v/>
      </c>
      <c r="E22" s="382"/>
      <c r="F22" s="382"/>
      <c r="G22" s="382"/>
      <c r="H22" s="382"/>
      <c r="I22" s="382"/>
      <c r="J22" s="382"/>
      <c r="K22" s="382"/>
      <c r="L22" s="382"/>
      <c r="M22" s="382"/>
      <c r="N22" s="382"/>
      <c r="O22" s="382"/>
      <c r="P22" s="382"/>
      <c r="Q22" s="382"/>
      <c r="R22" s="341"/>
      <c r="S22" s="341"/>
      <c r="T22" s="341"/>
      <c r="U22" s="341"/>
      <c r="V22" s="341"/>
      <c r="W22" s="341"/>
      <c r="X22" s="341"/>
      <c r="Y22" s="341"/>
      <c r="Z22" s="341"/>
      <c r="AA22" s="341"/>
      <c r="AB22" s="341"/>
      <c r="AC22" s="341"/>
      <c r="AD22" s="341"/>
      <c r="AE22" s="341"/>
      <c r="AF22" s="341"/>
      <c r="AG22" s="341"/>
      <c r="AH22" s="341"/>
      <c r="AI22" s="341"/>
    </row>
    <row r="23" spans="1:35" x14ac:dyDescent="0.25">
      <c r="A23" s="176" t="str">
        <f>IF(MONTH(LISTE!G25)=3,IF(OR(LISTE!B25="",LISTE!I25="X"),"",LISTE!B25),"")</f>
        <v/>
      </c>
      <c r="B23" s="176" t="str">
        <f>IF(MONTH(LISTE!G25)=3,IF(OR(LISTE!B25="",LISTE!I25="X"),"",CONCATENATE(LISTE!C25,"  ",LISTE!H25," P")),"")</f>
        <v/>
      </c>
      <c r="C23" s="176" t="str">
        <f>IF(MONTH(LISTE!G25)=3,IF(OR(LISTE!B25="",LISTE!I25="X"),"",LISTE!A25),"")</f>
        <v/>
      </c>
      <c r="D23" s="191" t="str">
        <f>IF(MONTH(LISTE!G25)=3,IF(OR(LISTE!B25="",LISTE!I25="X"),"",LISTE!I25),"")</f>
        <v/>
      </c>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2"/>
      <c r="AD23" s="192"/>
      <c r="AE23" s="192"/>
      <c r="AF23" s="192"/>
      <c r="AG23" s="193"/>
      <c r="AH23" s="193"/>
      <c r="AI23" s="193"/>
    </row>
    <row r="24" spans="1:35" x14ac:dyDescent="0.25">
      <c r="A24" s="176" t="str">
        <f>IF(MONTH(LISTE!G26)=3,IF(OR(LISTE!B26="",LISTE!I26="X"),"",LISTE!B26),"")</f>
        <v/>
      </c>
      <c r="B24" s="176" t="str">
        <f>IF(MONTH(LISTE!G26)=3,IF(OR(LISTE!B26="",LISTE!I26="X"),"",CONCATENATE(LISTE!C26,"  ",LISTE!H26," P")),"")</f>
        <v/>
      </c>
      <c r="C24" s="176" t="str">
        <f>IF(MONTH(LISTE!G26)=3,IF(OR(LISTE!B26="",LISTE!I26="X"),"",LISTE!A26),"")</f>
        <v/>
      </c>
      <c r="D24" s="191" t="str">
        <f>IF(MONTH(LISTE!G26)=3,IF(OR(LISTE!B26="",LISTE!I26="X"),"",LISTE!I26),"")</f>
        <v/>
      </c>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3"/>
    </row>
    <row r="25" spans="1:35" x14ac:dyDescent="0.25">
      <c r="A25" s="176" t="str">
        <f>IF(MONTH(LISTE!G27)=3,IF(OR(LISTE!B27="",LISTE!I27="X"),"",LISTE!B27),"")</f>
        <v/>
      </c>
      <c r="B25" s="176" t="str">
        <f>IF(MONTH(LISTE!G27)=3,IF(OR(LISTE!B27="",LISTE!I27="X"),"",CONCATENATE(LISTE!C27,"  ",LISTE!H27," P")),"")</f>
        <v/>
      </c>
      <c r="C25" s="176" t="str">
        <f>IF(MONTH(LISTE!G27)=3,IF(OR(LISTE!B27="",LISTE!I27="X"),"",LISTE!A27),"")</f>
        <v/>
      </c>
      <c r="D25" s="191" t="str">
        <f>IF(MONTH(LISTE!G27)=3,IF(OR(LISTE!B27="",LISTE!I27="X"),"",LISTE!I27),"")</f>
        <v/>
      </c>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3"/>
    </row>
    <row r="26" spans="1:35" x14ac:dyDescent="0.25">
      <c r="A26" s="176" t="str">
        <f>IF(MONTH(LISTE!G28)=3,IF(OR(LISTE!B28="",LISTE!I28="X"),"",LISTE!B28),"")</f>
        <v/>
      </c>
      <c r="B26" s="176" t="str">
        <f>IF(MONTH(LISTE!G28)=3,IF(OR(LISTE!B28="",LISTE!I28="X"),"",CONCATENATE(LISTE!C28,"  ",LISTE!H28," P")),"")</f>
        <v/>
      </c>
      <c r="C26" s="176" t="str">
        <f>IF(MONTH(LISTE!G28)=3,IF(OR(LISTE!B28="",LISTE!I28="X"),"",LISTE!A28),"")</f>
        <v/>
      </c>
      <c r="D26" s="191" t="str">
        <f>IF(MONTH(LISTE!G28)=3,IF(OR(LISTE!B28="",LISTE!I28="X"),"",LISTE!I28),"")</f>
        <v/>
      </c>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row>
    <row r="27" spans="1:35" x14ac:dyDescent="0.25">
      <c r="A27" s="176" t="str">
        <f>IF(MONTH(LISTE!G29)=3,IF(OR(LISTE!B29="",LISTE!I29="X"),"",LISTE!B29),"")</f>
        <v/>
      </c>
      <c r="B27" s="176" t="str">
        <f>IF(MONTH(LISTE!G29)=3,IF(OR(LISTE!B29="",LISTE!I29="X"),"",CONCATENATE(LISTE!C29,"  ",LISTE!H29," P")),"")</f>
        <v/>
      </c>
      <c r="C27" s="176" t="str">
        <f>IF(MONTH(LISTE!G29)=3,IF(OR(LISTE!B29="",LISTE!I29="X"),"",LISTE!A29),"")</f>
        <v/>
      </c>
      <c r="D27" s="191" t="str">
        <f>IF(MONTH(LISTE!G29)=3,IF(OR(LISTE!B29="",LISTE!I29="X"),"",LISTE!I29),"")</f>
        <v/>
      </c>
      <c r="E27" s="192"/>
      <c r="F27" s="192"/>
      <c r="G27" s="192"/>
      <c r="H27" s="192"/>
      <c r="I27" s="192"/>
      <c r="J27" s="192"/>
      <c r="K27" s="192"/>
      <c r="L27" s="192"/>
      <c r="M27" s="192"/>
      <c r="N27" s="192"/>
      <c r="O27" s="192"/>
      <c r="P27" s="192"/>
      <c r="Q27" s="192"/>
      <c r="R27" s="192"/>
      <c r="S27" s="192"/>
      <c r="T27" s="192"/>
      <c r="U27" s="193"/>
      <c r="V27" s="193"/>
      <c r="W27" s="193"/>
      <c r="X27" s="193"/>
      <c r="Y27" s="192"/>
      <c r="Z27" s="192"/>
      <c r="AA27" s="192"/>
      <c r="AB27" s="192"/>
      <c r="AC27" s="192"/>
      <c r="AD27" s="192"/>
      <c r="AE27" s="192"/>
      <c r="AF27" s="192"/>
      <c r="AG27" s="192"/>
      <c r="AH27" s="192"/>
      <c r="AI27" s="192"/>
    </row>
    <row r="28" spans="1:35" x14ac:dyDescent="0.25">
      <c r="A28" s="176" t="str">
        <f>IF(MONTH(LISTE!G30)=3,IF(OR(LISTE!B30="",LISTE!I30="X"),"",LISTE!B30),"")</f>
        <v/>
      </c>
      <c r="B28" s="176" t="str">
        <f>IF(MONTH(LISTE!G30)=3,IF(OR(LISTE!B30="",LISTE!I30="X"),"",CONCATENATE(LISTE!C30,"  ",LISTE!H30," P")),"")</f>
        <v/>
      </c>
      <c r="C28" s="176" t="str">
        <f>IF(MONTH(LISTE!G30)=3,IF(OR(LISTE!B30="",LISTE!I30="X"),"",LISTE!A30),"")</f>
        <v/>
      </c>
      <c r="D28" s="191" t="str">
        <f>IF(MONTH(LISTE!G30)=3,IF(OR(LISTE!B30="",LISTE!I30="X"),"",LISTE!I30),"")</f>
        <v/>
      </c>
      <c r="E28" s="192"/>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2"/>
      <c r="AH28" s="192"/>
      <c r="AI28" s="192"/>
    </row>
    <row r="29" spans="1:35" x14ac:dyDescent="0.25">
      <c r="A29" s="176" t="str">
        <f>IF(MONTH(LISTE!G31)=3,IF(OR(LISTE!B31="",LISTE!I31="X"),"",LISTE!B31),"")</f>
        <v/>
      </c>
      <c r="B29" s="176" t="str">
        <f>IF(MONTH(LISTE!G31)=3,IF(OR(LISTE!B31="",LISTE!I31="X"),"",CONCATENATE(LISTE!C31,"  ",LISTE!H31," P")),"")</f>
        <v/>
      </c>
      <c r="C29" s="176" t="str">
        <f>IF(MONTH(LISTE!G31)=3,IF(OR(LISTE!B31="",LISTE!I31="X"),"",LISTE!A31),"")</f>
        <v/>
      </c>
      <c r="D29" s="191" t="str">
        <f>IF(MONTH(LISTE!G31)=3,IF(OR(LISTE!B31="",LISTE!I31="X"),"",LISTE!I31),"")</f>
        <v/>
      </c>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row>
    <row r="30" spans="1:35" x14ac:dyDescent="0.25">
      <c r="A30" s="176" t="str">
        <f>IF(MONTH(LISTE!G32)=3,IF(OR(LISTE!B32="",LISTE!I32="X"),"",LISTE!B32),"")</f>
        <v/>
      </c>
      <c r="B30" s="176" t="str">
        <f>IF(MONTH(LISTE!G32)=3,IF(OR(LISTE!B32="",LISTE!I32="X"),"",CONCATENATE(LISTE!C32,"  ",LISTE!H32," P")),"")</f>
        <v/>
      </c>
      <c r="C30" s="176" t="str">
        <f>IF(MONTH(LISTE!G32)=3,IF(OR(LISTE!B32="",LISTE!I32="X"),"",LISTE!A32),"")</f>
        <v/>
      </c>
      <c r="D30" s="191" t="str">
        <f>IF(MONTH(LISTE!G32)=3,IF(OR(LISTE!B32="",LISTE!I32="X"),"",LISTE!I32),"")</f>
        <v/>
      </c>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row>
    <row r="31" spans="1:35" x14ac:dyDescent="0.25">
      <c r="A31" s="176" t="str">
        <f>IF(MONTH(LISTE!G33)=3,IF(OR(LISTE!B33="",LISTE!I33="X"),"",LISTE!B33),"")</f>
        <v/>
      </c>
      <c r="B31" s="176" t="str">
        <f>IF(MONTH(LISTE!G33)=3,IF(OR(LISTE!B33="",LISTE!I33="X"),"",CONCATENATE(LISTE!C33,"  ",LISTE!H33," P")),"")</f>
        <v/>
      </c>
      <c r="C31" s="176" t="str">
        <f>IF(MONTH(LISTE!G33)=3,IF(OR(LISTE!B33="",LISTE!I33="X"),"",LISTE!A33),"")</f>
        <v/>
      </c>
      <c r="D31" s="191" t="str">
        <f>IF(MONTH(LISTE!G33)=3,IF(OR(LISTE!B33="",LISTE!I33="X"),"",LISTE!I33),"")</f>
        <v/>
      </c>
      <c r="E31" s="381"/>
      <c r="F31" s="488"/>
      <c r="G31" s="488"/>
      <c r="H31" s="488"/>
      <c r="I31" s="488"/>
      <c r="J31" s="488"/>
      <c r="K31" s="488"/>
      <c r="L31" s="488"/>
      <c r="M31" s="488"/>
      <c r="N31" s="488"/>
      <c r="O31" s="488"/>
      <c r="P31" s="488"/>
      <c r="Q31" s="488"/>
      <c r="R31" s="488"/>
      <c r="S31" s="488"/>
      <c r="T31" s="488"/>
      <c r="U31" s="488"/>
      <c r="V31" s="488"/>
      <c r="W31" s="488"/>
      <c r="X31" s="488"/>
      <c r="Y31" s="488"/>
      <c r="Z31" s="488"/>
      <c r="AA31" s="488"/>
      <c r="AB31" s="488"/>
      <c r="AC31" s="488"/>
      <c r="AD31" s="488"/>
      <c r="AE31" s="488"/>
      <c r="AF31" s="488"/>
      <c r="AG31" s="488"/>
      <c r="AH31" s="488"/>
      <c r="AI31" s="488"/>
    </row>
    <row r="32" spans="1:35" x14ac:dyDescent="0.25">
      <c r="A32" s="176" t="str">
        <f>IF(MONTH(LISTE!G34)=3,IF(OR(LISTE!B34="",LISTE!I34="X"),"",LISTE!B34),"")</f>
        <v/>
      </c>
      <c r="B32" s="176" t="str">
        <f>IF(MONTH(LISTE!G34)=3,IF(OR(LISTE!B34="",LISTE!I34="X"),"",CONCATENATE(LISTE!C34,"  ",LISTE!H34," P")),"")</f>
        <v/>
      </c>
      <c r="C32" s="176" t="str">
        <f>IF(MONTH(LISTE!G34)=3,IF(OR(LISTE!B34="",LISTE!I34="X"),"",LISTE!A34),"")</f>
        <v/>
      </c>
      <c r="D32" s="191" t="str">
        <f>IF(MONTH(LISTE!G34)=3,IF(OR(LISTE!B34="",LISTE!I34="X"),"",LISTE!I34),"")</f>
        <v/>
      </c>
      <c r="E32" s="179"/>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row>
    <row r="33" spans="1:35" x14ac:dyDescent="0.25">
      <c r="A33" s="176" t="str">
        <f>IF(MONTH(LISTE!G35)=3,IF(OR(LISTE!B35="",LISTE!I35="X"),"",LISTE!B35),"")</f>
        <v/>
      </c>
      <c r="B33" s="176" t="str">
        <f>IF(MONTH(LISTE!G35)=3,IF(OR(LISTE!B35="",LISTE!I35="X"),"",CONCATENATE(LISTE!C35,"  ",LISTE!H35," P")),"")</f>
        <v/>
      </c>
      <c r="C33" s="176" t="str">
        <f>IF(MONTH(LISTE!G35)=3,IF(OR(LISTE!B35="",LISTE!I35="X"),"",LISTE!A35),"")</f>
        <v/>
      </c>
      <c r="D33" s="191" t="str">
        <f>IF(MONTH(LISTE!G35)=3,IF(OR(LISTE!B35="",LISTE!I35="X"),"",LISTE!I35),"")</f>
        <v/>
      </c>
      <c r="E33" s="182"/>
      <c r="F33" s="182"/>
      <c r="G33" s="182"/>
      <c r="H33" s="182"/>
      <c r="I33" s="182"/>
      <c r="J33" s="182"/>
      <c r="K33" s="182"/>
      <c r="L33" s="182"/>
      <c r="M33" s="182"/>
      <c r="N33" s="182"/>
      <c r="O33" s="182"/>
      <c r="P33" s="182"/>
      <c r="Q33" s="182"/>
      <c r="R33" s="182"/>
      <c r="S33" s="184"/>
      <c r="T33" s="184"/>
      <c r="U33" s="184"/>
      <c r="V33" s="184"/>
      <c r="W33" s="184"/>
      <c r="X33" s="184"/>
      <c r="Y33" s="184"/>
      <c r="Z33" s="184"/>
      <c r="AA33" s="184"/>
      <c r="AB33" s="184"/>
      <c r="AC33" s="184"/>
      <c r="AD33" s="184"/>
      <c r="AE33" s="184"/>
      <c r="AF33" s="184"/>
      <c r="AG33" s="184"/>
      <c r="AH33" s="182"/>
      <c r="AI33" s="182"/>
    </row>
    <row r="34" spans="1:35" x14ac:dyDescent="0.25">
      <c r="A34" s="176" t="str">
        <f>IF(MONTH(LISTE!G36)=3,IF(OR(LISTE!B36="",LISTE!I36="X"),"",LISTE!B36),"")</f>
        <v/>
      </c>
      <c r="B34" s="176" t="str">
        <f>IF(MONTH(LISTE!G36)=3,IF(OR(LISTE!B36="",LISTE!I36="X"),"",CONCATENATE(LISTE!C36,"  ",LISTE!H36," P")),"")</f>
        <v/>
      </c>
      <c r="C34" s="176" t="str">
        <f>IF(MONTH(LISTE!G36)=3,IF(OR(LISTE!B36="",LISTE!I36="X"),"",LISTE!A36),"")</f>
        <v/>
      </c>
      <c r="D34" s="191" t="str">
        <f>IF(MONTH(LISTE!G36)=3,IF(OR(LISTE!B36="",LISTE!I36="X"),"",LISTE!I36),"")</f>
        <v/>
      </c>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row>
    <row r="35" spans="1:35" x14ac:dyDescent="0.25">
      <c r="A35" s="176" t="str">
        <f>IF(MONTH(LISTE!G37)=3,IF(OR(LISTE!B37="",LISTE!I37="X"),"",LISTE!B37),"")</f>
        <v/>
      </c>
      <c r="B35" s="176" t="str">
        <f>IF(MONTH(LISTE!G37)=3,IF(OR(LISTE!B37="",LISTE!I37="X"),"",CONCATENATE(LISTE!C37,"  ",LISTE!H37," P")),"")</f>
        <v/>
      </c>
      <c r="C35" s="176" t="str">
        <f>IF(MONTH(LISTE!G37)=3,IF(OR(LISTE!B37="",LISTE!I37="X"),"",LISTE!A37),"")</f>
        <v/>
      </c>
      <c r="D35" s="191" t="str">
        <f>IF(MONTH(LISTE!G37)=3,IF(OR(LISTE!B37="",LISTE!I37="X"),"",LISTE!I37),"")</f>
        <v/>
      </c>
      <c r="E35" s="17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row>
    <row r="36" spans="1:35" x14ac:dyDescent="0.25">
      <c r="A36" s="176" t="str">
        <f>IF(MONTH(LISTE!G38)=3,IF(OR(LISTE!B38="",LISTE!I38="X"),"",LISTE!B38),"")</f>
        <v/>
      </c>
      <c r="B36" s="176" t="str">
        <f>IF(MONTH(LISTE!G38)=3,IF(OR(LISTE!B38="",LISTE!I38="X"),"",CONCATENATE(LISTE!C38,"  ",LISTE!H38," P")),"")</f>
        <v/>
      </c>
      <c r="C36" s="176" t="str">
        <f>IF(MONTH(LISTE!G38)=3,IF(OR(LISTE!B38="",LISTE!I38="X"),"",LISTE!A38),"")</f>
        <v/>
      </c>
      <c r="D36" s="191" t="str">
        <f>IF(MONTH(LISTE!G38)=3,IF(OR(LISTE!B38="",LISTE!I38="X"),"",LISTE!I38),"")</f>
        <v/>
      </c>
      <c r="E36" s="17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row>
    <row r="37" spans="1:35" x14ac:dyDescent="0.25">
      <c r="A37" s="176" t="str">
        <f>IF(MONTH(LISTE!G39)=3,IF(OR(LISTE!B39="",LISTE!I39="X"),"",LISTE!B39),"")</f>
        <v/>
      </c>
      <c r="B37" s="176" t="str">
        <f>IF(MONTH(LISTE!G39)=3,IF(OR(LISTE!B39="",LISTE!I39="X"),"",CONCATENATE(LISTE!C39,"  ",LISTE!H39," P")),"")</f>
        <v/>
      </c>
      <c r="C37" s="176" t="str">
        <f>IF(MONTH(LISTE!G39)=3,IF(OR(LISTE!B39="",LISTE!I39="X"),"",LISTE!A39),"")</f>
        <v/>
      </c>
      <c r="D37" s="191" t="str">
        <f>IF(MONTH(LISTE!G39)=3,IF(OR(LISTE!B39="",LISTE!I39="X"),"",LISTE!I39),"")</f>
        <v/>
      </c>
      <c r="E37" s="17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row>
    <row r="38" spans="1:35" x14ac:dyDescent="0.25">
      <c r="A38" s="176" t="str">
        <f>IF(MONTH(LISTE!G40)=3,IF(OR(LISTE!B40="",LISTE!I40="X"),"",LISTE!B40),"")</f>
        <v/>
      </c>
      <c r="B38" s="176" t="str">
        <f>IF(MONTH(LISTE!G40)=3,IF(OR(LISTE!B40="",LISTE!I40="X"),"",CONCATENATE(LISTE!C40,"  ",LISTE!H40," P")),"")</f>
        <v/>
      </c>
      <c r="C38" s="176" t="str">
        <f>IF(MONTH(LISTE!G40)=3,IF(OR(LISTE!B40="",LISTE!I40="X"),"",LISTE!A40),"")</f>
        <v/>
      </c>
      <c r="D38" s="191" t="str">
        <f>IF(MONTH(LISTE!G40)=3,IF(OR(LISTE!B40="",LISTE!I40="X"),"",LISTE!I40),"")</f>
        <v/>
      </c>
      <c r="E38" s="17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row>
    <row r="39" spans="1:35" x14ac:dyDescent="0.25">
      <c r="A39" s="176" t="str">
        <f>IF(MONTH(LISTE!G41)=3,IF(OR(LISTE!B41="",LISTE!I41="X"),"",LISTE!B41),"")</f>
        <v/>
      </c>
      <c r="B39" s="176" t="str">
        <f>IF(MONTH(LISTE!G41)=3,IF(OR(LISTE!B41="",LISTE!I41="X"),"",CONCATENATE(LISTE!C41,"  ",LISTE!H41," P")),"")</f>
        <v/>
      </c>
      <c r="C39" s="176" t="str">
        <f>IF(MONTH(LISTE!G41)=3,IF(OR(LISTE!B41="",LISTE!I41="X"),"",LISTE!A41),"")</f>
        <v/>
      </c>
      <c r="D39" s="191" t="str">
        <f>IF(MONTH(LISTE!G41)=3,IF(OR(LISTE!B41="",LISTE!I41="X"),"",LISTE!I41),"")</f>
        <v/>
      </c>
      <c r="E39" s="17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row>
    <row r="40" spans="1:35" x14ac:dyDescent="0.25">
      <c r="A40" s="176" t="str">
        <f>IF(MONTH(LISTE!G42)=3,IF(OR(LISTE!B42="",LISTE!I42="X"),"",LISTE!B42),"")</f>
        <v/>
      </c>
      <c r="B40" s="176" t="str">
        <f>IF(MONTH(LISTE!G42)=3,IF(OR(LISTE!B42="",LISTE!I42="X"),"",CONCATENATE(LISTE!C42,"  ",LISTE!H42," P")),"")</f>
        <v/>
      </c>
      <c r="C40" s="176" t="str">
        <f>IF(MONTH(LISTE!G42)=3,IF(OR(LISTE!B42="",LISTE!I42="X"),"",LISTE!A42),"")</f>
        <v/>
      </c>
      <c r="D40" s="191" t="str">
        <f>IF(MONTH(LISTE!G42)=3,IF(OR(LISTE!B42="",LISTE!I42="X"),"",LISTE!I42),"")</f>
        <v/>
      </c>
      <c r="E40" s="17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row>
    <row r="41" spans="1:35" x14ac:dyDescent="0.25">
      <c r="A41" s="176" t="str">
        <f>IF(MONTH(LISTE!G43)=3,IF(OR(LISTE!B43="",LISTE!I43="X"),"",LISTE!B43),"")</f>
        <v/>
      </c>
      <c r="B41" s="176" t="str">
        <f>IF(MONTH(LISTE!G43)=3,IF(OR(LISTE!B43="",LISTE!I43="X"),"",CONCATENATE(LISTE!C43,"  ",LISTE!H43," P")),"")</f>
        <v/>
      </c>
      <c r="C41" s="176" t="str">
        <f>IF(MONTH(LISTE!G43)=3,IF(OR(LISTE!B43="",LISTE!I43="X"),"",LISTE!A43),"")</f>
        <v/>
      </c>
      <c r="D41" s="191" t="str">
        <f>IF(MONTH(LISTE!G43)=3,IF(OR(LISTE!B43="",LISTE!I43="X"),"",LISTE!I43),"")</f>
        <v/>
      </c>
      <c r="E41" s="17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row>
    <row r="42" spans="1:35" x14ac:dyDescent="0.25">
      <c r="A42" s="176" t="str">
        <f>IF(MONTH(LISTE!G44)=3,IF(OR(LISTE!B44="",LISTE!I44="X"),"",LISTE!B44),"")</f>
        <v/>
      </c>
      <c r="B42" s="176" t="str">
        <f>IF(MONTH(LISTE!G44)=3,IF(OR(LISTE!B44="",LISTE!I44="X"),"",CONCATENATE(LISTE!C44,"  ",LISTE!H44," P")),"")</f>
        <v/>
      </c>
      <c r="C42" s="176" t="str">
        <f>IF(MONTH(LISTE!G44)=3,IF(OR(LISTE!B44="",LISTE!I44="X"),"",LISTE!A44),"")</f>
        <v/>
      </c>
      <c r="D42" s="191" t="str">
        <f>IF(MONTH(LISTE!G44)=3,IF(OR(LISTE!B44="",LISTE!I44="X"),"",LISTE!I44),"")</f>
        <v/>
      </c>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row>
    <row r="43" spans="1:35" x14ac:dyDescent="0.25">
      <c r="A43" s="176" t="str">
        <f>IF(MONTH(LISTE!G45)=3,IF(OR(LISTE!B45="",LISTE!I45="X"),"",LISTE!B45),"")</f>
        <v/>
      </c>
      <c r="B43" s="176" t="str">
        <f>IF(MONTH(LISTE!G45)=3,IF(OR(LISTE!B45="",LISTE!I45="X"),"",CONCATENATE(LISTE!C45,"  ",LISTE!H45," P")),"")</f>
        <v/>
      </c>
      <c r="C43" s="176" t="str">
        <f>IF(MONTH(LISTE!G45)=3,IF(OR(LISTE!B45="",LISTE!I45="X"),"",LISTE!A45),"")</f>
        <v/>
      </c>
      <c r="D43" s="191" t="str">
        <f>IF(MONTH(LISTE!G45)=3,IF(OR(LISTE!B45="",LISTE!I45="X"),"",LISTE!I45),"")</f>
        <v/>
      </c>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row>
    <row r="44" spans="1:35" x14ac:dyDescent="0.25">
      <c r="A44" s="176" t="str">
        <f>IF(MONTH(LISTE!G46)=3,IF(OR(LISTE!B46="",LISTE!I46="X"),"",LISTE!B46),"")</f>
        <v/>
      </c>
      <c r="B44" s="176" t="str">
        <f>IF(MONTH(LISTE!G46)=3,IF(OR(LISTE!B46="",LISTE!I46="X"),"",CONCATENATE(LISTE!C46,"  ",LISTE!H46," P")),"")</f>
        <v/>
      </c>
      <c r="C44" s="176" t="str">
        <f>IF(MONTH(LISTE!G46)=3,IF(OR(LISTE!B46="",LISTE!I46="X"),"",LISTE!A46),"")</f>
        <v/>
      </c>
      <c r="D44" s="191" t="str">
        <f>IF(MONTH(LISTE!G46)=3,IF(OR(LISTE!B46="",LISTE!I46="X"),"",LISTE!I46),"")</f>
        <v/>
      </c>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row>
    <row r="45" spans="1:35" x14ac:dyDescent="0.25">
      <c r="A45" s="176" t="str">
        <f>IF(MONTH(LISTE!G47)=3,IF(OR(LISTE!B47="",LISTE!I47="X"),"",LISTE!B47),"")</f>
        <v/>
      </c>
      <c r="B45" s="176" t="str">
        <f>IF(MONTH(LISTE!G47)=3,IF(OR(LISTE!B47="",LISTE!I47="X"),"",CONCATENATE(LISTE!C47,"  ",LISTE!H47," P")),"")</f>
        <v/>
      </c>
      <c r="C45" s="176" t="str">
        <f>IF(MONTH(LISTE!G47)=3,IF(OR(LISTE!B47="",LISTE!I47="X"),"",LISTE!A47),"")</f>
        <v/>
      </c>
      <c r="D45" s="191" t="str">
        <f>IF(MONTH(LISTE!G47)=3,IF(OR(LISTE!B47="",LISTE!I47="X"),"",LISTE!I47),"")</f>
        <v/>
      </c>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row>
    <row r="46" spans="1:35" x14ac:dyDescent="0.25">
      <c r="A46" s="176" t="str">
        <f>IF(MONTH(LISTE!G48)=3,IF(OR(LISTE!B48="",LISTE!I48="X"),"",LISTE!B48),"")</f>
        <v/>
      </c>
      <c r="B46" s="176" t="str">
        <f>IF(MONTH(LISTE!G48)=3,IF(OR(LISTE!B48="",LISTE!I48="X"),"",CONCATENATE(LISTE!C48,"  ",LISTE!H48," P")),"")</f>
        <v/>
      </c>
      <c r="C46" s="176" t="str">
        <f>IF(MONTH(LISTE!G48)=3,IF(OR(LISTE!B48="",LISTE!I48="X"),"",LISTE!A48),"")</f>
        <v/>
      </c>
      <c r="D46" s="191" t="str">
        <f>IF(MONTH(LISTE!G48)=3,IF(OR(LISTE!B48="",LISTE!I48="X"),"",LISTE!I48),"")</f>
        <v/>
      </c>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row>
    <row r="47" spans="1:35" x14ac:dyDescent="0.25">
      <c r="A47" s="176" t="str">
        <f>IF(MONTH(LISTE!G49)=3,IF(OR(LISTE!B49="",LISTE!I49="X"),"",LISTE!B49),"")</f>
        <v/>
      </c>
      <c r="B47" s="176" t="str">
        <f>IF(MONTH(LISTE!G49)=3,IF(OR(LISTE!B49="",LISTE!I49="X"),"",CONCATENATE(LISTE!C49,"  ",LISTE!H49," P")),"")</f>
        <v/>
      </c>
      <c r="C47" s="176" t="str">
        <f>IF(MONTH(LISTE!G49)=3,IF(OR(LISTE!B49="",LISTE!I49="X"),"",LISTE!A49),"")</f>
        <v/>
      </c>
      <c r="D47" s="191" t="str">
        <f>IF(MONTH(LISTE!G49)=3,IF(OR(LISTE!B49="",LISTE!I49="X"),"",LISTE!I49),"")</f>
        <v/>
      </c>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row>
    <row r="48" spans="1:35" x14ac:dyDescent="0.25">
      <c r="A48" s="176" t="str">
        <f>IF(MONTH(LISTE!G50)=3,IF(OR(LISTE!B50="",LISTE!I50="X"),"",LISTE!B50),"")</f>
        <v/>
      </c>
      <c r="B48" s="176" t="str">
        <f>IF(MONTH(LISTE!G50)=3,IF(OR(LISTE!B50="",LISTE!I50="X"),"",CONCATENATE(LISTE!C50,"  ",LISTE!H50," P")),"")</f>
        <v/>
      </c>
      <c r="C48" s="176" t="str">
        <f>IF(MONTH(LISTE!G50)=3,IF(OR(LISTE!B50="",LISTE!I50="X"),"",LISTE!A50),"")</f>
        <v/>
      </c>
      <c r="D48" s="191" t="str">
        <f>IF(MONTH(LISTE!G50)=3,IF(OR(LISTE!B50="",LISTE!I50="X"),"",LISTE!I50),"")</f>
        <v/>
      </c>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row>
    <row r="49" spans="1:35" x14ac:dyDescent="0.25">
      <c r="A49" s="176" t="str">
        <f>IF(MONTH(LISTE!G51)=3,IF(OR(LISTE!B51="",LISTE!I51="X"),"",LISTE!B51),"")</f>
        <v/>
      </c>
      <c r="B49" s="176" t="str">
        <f>IF(MONTH(LISTE!G51)=3,IF(OR(LISTE!B51="",LISTE!I51="X"),"",CONCATENATE(LISTE!C51,"  ",LISTE!H51," P")),"")</f>
        <v/>
      </c>
      <c r="C49" s="176" t="str">
        <f>IF(MONTH(LISTE!G51)=3,IF(OR(LISTE!B51="",LISTE!I51="X"),"",LISTE!A51),"")</f>
        <v/>
      </c>
      <c r="D49" s="191" t="str">
        <f>IF(MONTH(LISTE!G51)=3,IF(OR(LISTE!B51="",LISTE!I51="X"),"",LISTE!I51),"")</f>
        <v/>
      </c>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row>
    <row r="50" spans="1:35" x14ac:dyDescent="0.25">
      <c r="A50" s="176" t="str">
        <f>IF(MONTH(LISTE!G52)=3,IF(OR(LISTE!B52="",LISTE!I52="X"),"",LISTE!B52),"")</f>
        <v/>
      </c>
      <c r="B50" s="176" t="str">
        <f>IF(MONTH(LISTE!G52)=3,IF(OR(LISTE!B52="",LISTE!I52="X"),"",CONCATENATE(LISTE!C52,"  ",LISTE!H52," P")),"")</f>
        <v/>
      </c>
      <c r="C50" s="176" t="str">
        <f>IF(MONTH(LISTE!G52)=3,IF(OR(LISTE!B52="",LISTE!I52="X"),"",LISTE!A52),"")</f>
        <v/>
      </c>
      <c r="D50" s="191" t="str">
        <f>IF(MONTH(LISTE!G52)=3,IF(OR(LISTE!B52="",LISTE!I52="X"),"",LISTE!I52),"")</f>
        <v/>
      </c>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row>
    <row r="51" spans="1:35" x14ac:dyDescent="0.25">
      <c r="A51" s="176" t="str">
        <f>IF(MONTH(LISTE!G53)=3,IF(OR(LISTE!B53="",LISTE!I53="X"),"",LISTE!B53),"")</f>
        <v/>
      </c>
      <c r="B51" s="176" t="str">
        <f>IF(MONTH(LISTE!G53)=3,IF(OR(LISTE!B53="",LISTE!I53="X"),"",CONCATENATE(LISTE!C53,"  ",LISTE!H53," P")),"")</f>
        <v/>
      </c>
      <c r="C51" s="176" t="str">
        <f>IF(MONTH(LISTE!G53)=3,IF(OR(LISTE!B53="",LISTE!I53="X"),"",LISTE!A53),"")</f>
        <v/>
      </c>
      <c r="D51" s="191" t="str">
        <f>IF(MONTH(LISTE!G53)=3,IF(OR(LISTE!B53="",LISTE!I53="X"),"",LISTE!I53),"")</f>
        <v/>
      </c>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row>
    <row r="52" spans="1:35" x14ac:dyDescent="0.25">
      <c r="A52" s="176" t="str">
        <f>IF(MONTH(LISTE!G54)=3,IF(OR(LISTE!B54="",LISTE!I54="X"),"",LISTE!B54),"")</f>
        <v/>
      </c>
      <c r="B52" s="176" t="str">
        <f>IF(MONTH(LISTE!G54)=3,IF(OR(LISTE!B54="",LISTE!I54="X"),"",CONCATENATE(LISTE!C54,"  ",LISTE!H54," P")),"")</f>
        <v/>
      </c>
      <c r="C52" s="176" t="str">
        <f>IF(MONTH(LISTE!G54)=3,IF(OR(LISTE!B54="",LISTE!I54="X"),"",LISTE!A54),"")</f>
        <v/>
      </c>
      <c r="D52" s="191" t="str">
        <f>IF(MONTH(LISTE!G54)=3,IF(OR(LISTE!B54="",LISTE!I54="X"),"",LISTE!I54),"")</f>
        <v/>
      </c>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row>
    <row r="53" spans="1:35" x14ac:dyDescent="0.25">
      <c r="A53" s="176" t="str">
        <f>IF(MONTH(LISTE!G55)=3,IF(OR(LISTE!B55="",LISTE!I55="X"),"",LISTE!B55),"")</f>
        <v/>
      </c>
      <c r="B53" s="176" t="str">
        <f>IF(MONTH(LISTE!G55)=3,IF(OR(LISTE!B55="",LISTE!I55="X"),"",CONCATENATE(LISTE!C55,"  ",LISTE!H55," P")),"")</f>
        <v/>
      </c>
      <c r="C53" s="176" t="str">
        <f>IF(MONTH(LISTE!G55)=3,IF(OR(LISTE!B55="",LISTE!I55="X"),"",LISTE!A55),"")</f>
        <v/>
      </c>
      <c r="D53" s="191" t="str">
        <f>IF(MONTH(LISTE!G55)=3,IF(OR(LISTE!B55="",LISTE!I55="X"),"",LISTE!I55),"")</f>
        <v/>
      </c>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row>
    <row r="54" spans="1:35" x14ac:dyDescent="0.25">
      <c r="A54" s="176" t="str">
        <f>IF(MONTH(LISTE!G56)=3,IF(OR(LISTE!B56="",LISTE!I56="X"),"",LISTE!B56),"")</f>
        <v/>
      </c>
      <c r="B54" s="176" t="str">
        <f>IF(MONTH(LISTE!G56)=3,IF(OR(LISTE!B56="",LISTE!I56="X"),"",CONCATENATE(LISTE!C56,"  ",LISTE!H56," P")),"")</f>
        <v/>
      </c>
      <c r="C54" s="176" t="str">
        <f>IF(MONTH(LISTE!G56)=3,IF(OR(LISTE!B56="",LISTE!I56="X"),"",LISTE!A56),"")</f>
        <v/>
      </c>
      <c r="D54" s="191" t="str">
        <f>IF(MONTH(LISTE!G56)=3,IF(OR(LISTE!B56="",LISTE!I56="X"),"",LISTE!I56),"")</f>
        <v/>
      </c>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row>
    <row r="55" spans="1:35" x14ac:dyDescent="0.25">
      <c r="A55" s="176" t="str">
        <f>IF(MONTH(LISTE!G57)=3,IF(OR(LISTE!B57="",LISTE!I57="X"),"",LISTE!B57),"")</f>
        <v/>
      </c>
      <c r="B55" s="176" t="str">
        <f>IF(MONTH(LISTE!G57)=3,IF(OR(LISTE!B57="",LISTE!I57="X"),"",CONCATENATE(LISTE!C57,"  ",LISTE!H57," P")),"")</f>
        <v/>
      </c>
      <c r="C55" s="176" t="str">
        <f>IF(MONTH(LISTE!G57)=3,IF(OR(LISTE!B57="",LISTE!I57="X"),"",LISTE!A57),"")</f>
        <v/>
      </c>
      <c r="D55" s="191" t="str">
        <f>IF(MONTH(LISTE!G57)=3,IF(OR(LISTE!B57="",LISTE!I57="X"),"",LISTE!I57),"")</f>
        <v/>
      </c>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row>
    <row r="56" spans="1:35" x14ac:dyDescent="0.25">
      <c r="A56" s="176" t="str">
        <f>IF(MONTH(LISTE!G58)=3,IF(OR(LISTE!B58="",LISTE!I58="X"),"",LISTE!B58),"")</f>
        <v/>
      </c>
      <c r="B56" s="176" t="str">
        <f>IF(MONTH(LISTE!G58)=3,IF(OR(LISTE!B58="",LISTE!I58="X"),"",CONCATENATE(LISTE!C58,"  ",LISTE!H58," P")),"")</f>
        <v/>
      </c>
      <c r="C56" s="176" t="str">
        <f>IF(MONTH(LISTE!G58)=3,IF(OR(LISTE!B58="",LISTE!I58="X"),"",LISTE!A58),"")</f>
        <v/>
      </c>
      <c r="D56" s="191" t="str">
        <f>IF(MONTH(LISTE!G58)=3,IF(OR(LISTE!B58="",LISTE!I58="X"),"",LISTE!I58),"")</f>
        <v/>
      </c>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row>
    <row r="57" spans="1:35" x14ac:dyDescent="0.25">
      <c r="A57" s="176" t="str">
        <f>IF(MONTH(LISTE!G59)=3,IF(OR(LISTE!B59="",LISTE!I59="X"),"",LISTE!B59),"")</f>
        <v/>
      </c>
      <c r="B57" s="176" t="str">
        <f>IF(MONTH(LISTE!G59)=3,IF(OR(LISTE!B59="",LISTE!I59="X"),"",CONCATENATE(LISTE!C59,"  ",LISTE!H59," P")),"")</f>
        <v/>
      </c>
      <c r="C57" s="176" t="str">
        <f>IF(MONTH(LISTE!G59)=3,IF(OR(LISTE!B59="",LISTE!I59="X"),"",LISTE!A59),"")</f>
        <v/>
      </c>
      <c r="D57" s="191" t="str">
        <f>IF(MONTH(LISTE!G59)=3,IF(OR(LISTE!B59="",LISTE!I59="X"),"",LISTE!I59),"")</f>
        <v/>
      </c>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row>
    <row r="58" spans="1:35" x14ac:dyDescent="0.25">
      <c r="A58" s="176" t="str">
        <f>IF(MONTH(LISTE!G60)=3,IF(OR(LISTE!B60="",LISTE!I60="X"),"",LISTE!B60),"")</f>
        <v/>
      </c>
      <c r="B58" s="176" t="str">
        <f>IF(MONTH(LISTE!G60)=3,IF(OR(LISTE!B60="",LISTE!I60="X"),"",CONCATENATE(LISTE!C60,"  ",LISTE!H60," P")),"")</f>
        <v/>
      </c>
      <c r="C58" s="176" t="str">
        <f>IF(MONTH(LISTE!G60)=3,IF(OR(LISTE!B60="",LISTE!I60="X"),"",LISTE!A60),"")</f>
        <v/>
      </c>
      <c r="D58" s="191" t="str">
        <f>IF(MONTH(LISTE!G60)=3,IF(OR(LISTE!B60="",LISTE!I60="X"),"",LISTE!I60),"")</f>
        <v/>
      </c>
      <c r="E58" s="199"/>
    </row>
    <row r="59" spans="1:35" x14ac:dyDescent="0.25">
      <c r="A59" s="176" t="str">
        <f>IF(MONTH(LISTE!G61)=3,IF(OR(LISTE!B61="",LISTE!I61="X"),"",LISTE!B61),"")</f>
        <v/>
      </c>
      <c r="B59" s="176" t="str">
        <f>IF(MONTH(LISTE!G61)=3,IF(OR(LISTE!B61="",LISTE!I61="X"),"",CONCATENATE(LISTE!C61,"  ",LISTE!H61," P")),"")</f>
        <v/>
      </c>
      <c r="C59" s="176" t="str">
        <f>IF(MONTH(LISTE!G61)=3,IF(OR(LISTE!B61="",LISTE!I61="X"),"",LISTE!A61),"")</f>
        <v/>
      </c>
      <c r="D59" s="191" t="str">
        <f>IF(MONTH(LISTE!G61)=3,IF(OR(LISTE!B61="",LISTE!I61="X"),"",LISTE!I61),"")</f>
        <v/>
      </c>
    </row>
    <row r="60" spans="1:35" x14ac:dyDescent="0.25">
      <c r="A60" s="176" t="str">
        <f>IF(MONTH(LISTE!G62)=3,IF(OR(LISTE!B62="",LISTE!I62="X"),"",LISTE!B62),"")</f>
        <v/>
      </c>
      <c r="B60" s="176" t="str">
        <f>IF(MONTH(LISTE!G62)=3,IF(OR(LISTE!B62="",LISTE!I62="X"),"",CONCATENATE(LISTE!C62,"  ",LISTE!H62," P")),"")</f>
        <v/>
      </c>
      <c r="C60" s="176" t="str">
        <f>IF(MONTH(LISTE!G62)=3,IF(OR(LISTE!B62="",LISTE!I62="X"),"",LISTE!A62),"")</f>
        <v/>
      </c>
      <c r="D60" s="191" t="str">
        <f>IF(MONTH(LISTE!G62)=3,IF(OR(LISTE!B62="",LISTE!I62="X"),"",LISTE!I62),"")</f>
        <v/>
      </c>
    </row>
    <row r="61" spans="1:35" x14ac:dyDescent="0.25">
      <c r="A61" s="176" t="str">
        <f>IF(MONTH(LISTE!G63)=3,IF(OR(LISTE!B63="",LISTE!I63="X"),"",LISTE!B63),"")</f>
        <v/>
      </c>
      <c r="B61" s="176" t="str">
        <f>IF(MONTH(LISTE!G63)=3,IF(OR(LISTE!B63="",LISTE!I63="X"),"",CONCATENATE(LISTE!C63,"  ",LISTE!H63," P")),"")</f>
        <v/>
      </c>
      <c r="C61" s="176" t="str">
        <f>IF(MONTH(LISTE!G63)=3,IF(OR(LISTE!B63="",LISTE!I63="X"),"",LISTE!A63),"")</f>
        <v/>
      </c>
      <c r="D61" s="191" t="str">
        <f>IF(MONTH(LISTE!G63)=3,IF(OR(LISTE!B63="",LISTE!I63="X"),"",LISTE!I63),"")</f>
        <v/>
      </c>
    </row>
    <row r="62" spans="1:35" x14ac:dyDescent="0.25">
      <c r="A62" s="176" t="str">
        <f>IF(MONTH(LISTE!G64)=3,IF(OR(LISTE!B64="",LISTE!I64="X"),"",LISTE!B64),"")</f>
        <v/>
      </c>
      <c r="B62" s="176" t="str">
        <f>IF(MONTH(LISTE!G64)=3,IF(OR(LISTE!B64="",LISTE!I64="X"),"",CONCATENATE(LISTE!C64,"  ",LISTE!H64," P")),"")</f>
        <v/>
      </c>
      <c r="C62" s="176" t="str">
        <f>IF(MONTH(LISTE!G64)=3,IF(OR(LISTE!B64="",LISTE!I64="X"),"",LISTE!A64),"")</f>
        <v/>
      </c>
      <c r="D62" s="191" t="str">
        <f>IF(MONTH(LISTE!G64)=3,IF(OR(LISTE!B64="",LISTE!I64="X"),"",LISTE!I64),"")</f>
        <v/>
      </c>
    </row>
    <row r="63" spans="1:35" x14ac:dyDescent="0.25">
      <c r="A63" s="176" t="str">
        <f>IF(MONTH(LISTE!G65)=3,IF(OR(LISTE!B65="",LISTE!I65="X"),"",LISTE!B65),"")</f>
        <v/>
      </c>
      <c r="B63" s="176" t="str">
        <f>IF(MONTH(LISTE!G65)=3,IF(OR(LISTE!B65="",LISTE!I65="X"),"",CONCATENATE(LISTE!C65,"  ",LISTE!H65," P")),"")</f>
        <v/>
      </c>
      <c r="C63" s="176" t="str">
        <f>IF(MONTH(LISTE!G65)=3,IF(OR(LISTE!B65="",LISTE!I65="X"),"",LISTE!A65),"")</f>
        <v/>
      </c>
      <c r="D63" s="191" t="str">
        <f>IF(MONTH(LISTE!G65)=3,IF(OR(LISTE!B65="",LISTE!I65="X"),"",LISTE!I65),"")</f>
        <v/>
      </c>
    </row>
    <row r="64" spans="1:35" x14ac:dyDescent="0.25">
      <c r="A64" s="176" t="str">
        <f>IF(MONTH(LISTE!G66)=3,IF(OR(LISTE!B66="",LISTE!I66="X"),"",LISTE!B66),"")</f>
        <v/>
      </c>
      <c r="B64" s="176" t="str">
        <f>IF(MONTH(LISTE!G66)=3,IF(OR(LISTE!B66="",LISTE!I66="X"),"",CONCATENATE(LISTE!C66,"  ",LISTE!H66," P")),"")</f>
        <v/>
      </c>
      <c r="C64" s="176" t="str">
        <f>IF(MONTH(LISTE!G66)=3,IF(OR(LISTE!B66="",LISTE!I66="X"),"",LISTE!A66),"")</f>
        <v/>
      </c>
      <c r="D64" s="191" t="str">
        <f>IF(MONTH(LISTE!G66)=3,IF(OR(LISTE!B66="",LISTE!I66="X"),"",LISTE!I66),"")</f>
        <v/>
      </c>
    </row>
    <row r="65" spans="1:4" x14ac:dyDescent="0.25">
      <c r="A65" s="176" t="str">
        <f>IF(MONTH(LISTE!G67)=3,IF(OR(LISTE!B67="",LISTE!I67="X"),"",LISTE!B67),"")</f>
        <v/>
      </c>
      <c r="B65" s="176" t="str">
        <f>IF(MONTH(LISTE!G67)=3,IF(OR(LISTE!B67="",LISTE!I67="X"),"",CONCATENATE(LISTE!C67,"  ",LISTE!H67," P")),"")</f>
        <v/>
      </c>
      <c r="C65" s="176" t="str">
        <f>IF(MONTH(LISTE!G67)=3,IF(OR(LISTE!B67="",LISTE!I67="X"),"",LISTE!A67),"")</f>
        <v/>
      </c>
      <c r="D65" s="191" t="str">
        <f>IF(MONTH(LISTE!G67)=3,IF(OR(LISTE!B67="",LISTE!I67="X"),"",LISTE!I67),"")</f>
        <v/>
      </c>
    </row>
    <row r="66" spans="1:4" x14ac:dyDescent="0.25">
      <c r="A66" s="176" t="str">
        <f>IF(MONTH(LISTE!G68)=3,IF(OR(LISTE!B68="",LISTE!I68="X"),"",LISTE!B68),"")</f>
        <v/>
      </c>
      <c r="B66" s="176" t="str">
        <f>IF(MONTH(LISTE!G68)=3,IF(OR(LISTE!B68="",LISTE!I68="X"),"",CONCATENATE(LISTE!C68,"  ",LISTE!H68," P")),"")</f>
        <v/>
      </c>
      <c r="C66" s="176" t="str">
        <f>IF(MONTH(LISTE!G68)=3,IF(OR(LISTE!B68="",LISTE!I68="X"),"",LISTE!A68),"")</f>
        <v/>
      </c>
      <c r="D66" s="191" t="str">
        <f>IF(MONTH(LISTE!G68)=3,IF(OR(LISTE!B68="",LISTE!I68="X"),"",LISTE!I68),"")</f>
        <v/>
      </c>
    </row>
    <row r="67" spans="1:4" x14ac:dyDescent="0.25">
      <c r="A67" s="176" t="str">
        <f>IF(MONTH(LISTE!G69)=3,IF(OR(LISTE!B69="",LISTE!I69="X"),"",LISTE!B69),"")</f>
        <v/>
      </c>
      <c r="B67" s="176" t="str">
        <f>IF(MONTH(LISTE!G69)=3,IF(OR(LISTE!B69="",LISTE!I69="X"),"",CONCATENATE(LISTE!C69,"  ",LISTE!H69," P")),"")</f>
        <v/>
      </c>
      <c r="C67" s="176" t="str">
        <f>IF(MONTH(LISTE!G69)=3,IF(OR(LISTE!B69="",LISTE!I69="X"),"",LISTE!A69),"")</f>
        <v/>
      </c>
      <c r="D67" s="191" t="str">
        <f>IF(MONTH(LISTE!G69)=3,IF(OR(LISTE!B69="",LISTE!I69="X"),"",LISTE!I69),"")</f>
        <v/>
      </c>
    </row>
    <row r="68" spans="1:4" x14ac:dyDescent="0.25">
      <c r="A68" s="176" t="str">
        <f>IF(MONTH(LISTE!G70)=3,IF(OR(LISTE!B70="",LISTE!I70="X"),"",LISTE!B70),"")</f>
        <v/>
      </c>
      <c r="B68" s="176" t="str">
        <f>IF(MONTH(LISTE!G70)=3,IF(OR(LISTE!B70="",LISTE!I70="X"),"",CONCATENATE(LISTE!C70,"  ",LISTE!H70," P")),"")</f>
        <v/>
      </c>
      <c r="C68" s="176" t="str">
        <f>IF(MONTH(LISTE!G70)=3,IF(OR(LISTE!B70="",LISTE!I70="X"),"",LISTE!A70),"")</f>
        <v/>
      </c>
      <c r="D68" s="191" t="str">
        <f>IF(MONTH(LISTE!G70)=3,IF(OR(LISTE!B70="",LISTE!I70="X"),"",LISTE!I70),"")</f>
        <v/>
      </c>
    </row>
    <row r="69" spans="1:4" x14ac:dyDescent="0.25">
      <c r="A69" s="176" t="str">
        <f>IF(MONTH(LISTE!G71)=3,IF(OR(LISTE!B71="",LISTE!I71="X"),"",LISTE!B71),"")</f>
        <v/>
      </c>
      <c r="B69" s="176" t="str">
        <f>IF(MONTH(LISTE!G71)=3,IF(OR(LISTE!B71="",LISTE!I71="X"),"",CONCATENATE(LISTE!C71,"  ",LISTE!H71," P")),"")</f>
        <v/>
      </c>
      <c r="C69" s="176" t="str">
        <f>IF(MONTH(LISTE!G71)=3,IF(OR(LISTE!B71="",LISTE!I71="X"),"",LISTE!A71),"")</f>
        <v/>
      </c>
      <c r="D69" s="191" t="str">
        <f>IF(MONTH(LISTE!G71)=3,IF(OR(LISTE!B71="",LISTE!I71="X"),"",LISTE!I71),"")</f>
        <v/>
      </c>
    </row>
    <row r="70" spans="1:4" x14ac:dyDescent="0.25">
      <c r="A70" s="176" t="str">
        <f>IF(MONTH(LISTE!G72)=3,IF(OR(LISTE!B72="",LISTE!I72="X"),"",LISTE!B72),"")</f>
        <v/>
      </c>
      <c r="B70" s="176" t="str">
        <f>IF(MONTH(LISTE!G72)=3,IF(OR(LISTE!B72="",LISTE!I72="X"),"",CONCATENATE(LISTE!C72,"  ",LISTE!H72," P")),"")</f>
        <v/>
      </c>
      <c r="C70" s="176" t="str">
        <f>IF(MONTH(LISTE!G72)=3,IF(OR(LISTE!B72="",LISTE!I72="X"),"",LISTE!A72),"")</f>
        <v/>
      </c>
      <c r="D70" s="191" t="str">
        <f>IF(MONTH(LISTE!G72)=3,IF(OR(LISTE!B72="",LISTE!I72="X"),"",LISTE!I72),"")</f>
        <v/>
      </c>
    </row>
    <row r="71" spans="1:4" x14ac:dyDescent="0.25">
      <c r="A71" s="176" t="str">
        <f>IF(MONTH(LISTE!G73)=3,IF(OR(LISTE!B73="",LISTE!I73="X"),"",LISTE!B73),"")</f>
        <v/>
      </c>
      <c r="B71" s="176" t="str">
        <f>IF(MONTH(LISTE!G73)=3,IF(OR(LISTE!B73="",LISTE!I73="X"),"",CONCATENATE(LISTE!C73,"  ",LISTE!H73," P")),"")</f>
        <v/>
      </c>
      <c r="C71" s="176" t="str">
        <f>IF(MONTH(LISTE!G73)=3,IF(OR(LISTE!B73="",LISTE!I73="X"),"",LISTE!A73),"")</f>
        <v/>
      </c>
      <c r="D71" s="191" t="str">
        <f>IF(MONTH(LISTE!G73)=3,IF(OR(LISTE!B73="",LISTE!I73="X"),"",LISTE!I73),"")</f>
        <v/>
      </c>
    </row>
    <row r="72" spans="1:4" x14ac:dyDescent="0.25">
      <c r="A72" s="176" t="str">
        <f>IF(MONTH(LISTE!G74)=3,IF(OR(LISTE!B74="",LISTE!I74="X"),"",LISTE!B74),"")</f>
        <v/>
      </c>
      <c r="B72" s="176" t="str">
        <f>IF(MONTH(LISTE!G74)=3,IF(OR(LISTE!B74="",LISTE!I74="X"),"",CONCATENATE(LISTE!C74,"  ",LISTE!H74," P")),"")</f>
        <v/>
      </c>
      <c r="C72" s="176" t="str">
        <f>IF(MONTH(LISTE!G74)=3,IF(OR(LISTE!B74="",LISTE!I74="X"),"",LISTE!A74),"")</f>
        <v/>
      </c>
      <c r="D72" s="191" t="str">
        <f>IF(MONTH(LISTE!G74)=3,IF(OR(LISTE!B74="",LISTE!I74="X"),"",LISTE!I74),"")</f>
        <v/>
      </c>
    </row>
    <row r="73" spans="1:4" x14ac:dyDescent="0.25">
      <c r="A73" s="176" t="str">
        <f>IF(MONTH(LISTE!G75)=3,IF(OR(LISTE!B75="",LISTE!I75="X"),"",LISTE!B75),"")</f>
        <v/>
      </c>
      <c r="B73" s="176" t="str">
        <f>IF(MONTH(LISTE!G75)=3,IF(OR(LISTE!B75="",LISTE!I75="X"),"",CONCATENATE(LISTE!C75,"  ",LISTE!H75," P")),"")</f>
        <v/>
      </c>
      <c r="C73" s="176" t="str">
        <f>IF(MONTH(LISTE!G75)=3,IF(OR(LISTE!B75="",LISTE!I75="X"),"",LISTE!A75),"")</f>
        <v/>
      </c>
      <c r="D73" s="191" t="str">
        <f>IF(MONTH(LISTE!G75)=3,IF(OR(LISTE!B75="",LISTE!I75="X"),"",LISTE!I75),"")</f>
        <v/>
      </c>
    </row>
    <row r="74" spans="1:4" x14ac:dyDescent="0.25">
      <c r="A74" s="176" t="str">
        <f>IF(MONTH(LISTE!G76)=3,IF(OR(LISTE!B76="",LISTE!I76="X"),"",LISTE!B76),"")</f>
        <v/>
      </c>
      <c r="B74" s="176" t="str">
        <f>IF(MONTH(LISTE!G76)=3,IF(OR(LISTE!B76="",LISTE!I76="X"),"",CONCATENATE(LISTE!C76,"  ",LISTE!H76," P")),"")</f>
        <v/>
      </c>
      <c r="C74" s="176" t="str">
        <f>IF(MONTH(LISTE!G76)=3,IF(OR(LISTE!B76="",LISTE!I76="X"),"",LISTE!A76),"")</f>
        <v/>
      </c>
      <c r="D74" s="191" t="str">
        <f>IF(MONTH(LISTE!G76)=3,IF(OR(LISTE!B76="",LISTE!I76="X"),"",LISTE!I76),"")</f>
        <v/>
      </c>
    </row>
    <row r="75" spans="1:4" x14ac:dyDescent="0.25">
      <c r="A75" s="176" t="str">
        <f>IF(MONTH(LISTE!G77)=3,IF(OR(LISTE!B77="",LISTE!I77="X"),"",LISTE!B77),"")</f>
        <v/>
      </c>
      <c r="B75" s="176" t="str">
        <f>IF(MONTH(LISTE!G77)=3,IF(OR(LISTE!B77="",LISTE!I77="X"),"",CONCATENATE(LISTE!C77,"  ",LISTE!H77," P")),"")</f>
        <v/>
      </c>
      <c r="C75" s="176" t="str">
        <f>IF(MONTH(LISTE!G77)=3,IF(OR(LISTE!B77="",LISTE!I77="X"),"",LISTE!A77),"")</f>
        <v/>
      </c>
      <c r="D75" s="191" t="str">
        <f>IF(MONTH(LISTE!G77)=3,IF(OR(LISTE!B77="",LISTE!I77="X"),"",LISTE!I77),"")</f>
        <v/>
      </c>
    </row>
    <row r="76" spans="1:4" x14ac:dyDescent="0.25">
      <c r="A76" s="176" t="str">
        <f>IF(MONTH(LISTE!G78)=3,IF(OR(LISTE!B78="",LISTE!I78="X"),"",LISTE!B78),"")</f>
        <v/>
      </c>
      <c r="B76" s="176" t="str">
        <f>IF(MONTH(LISTE!G78)=3,IF(OR(LISTE!B78="",LISTE!I78="X"),"",CONCATENATE(LISTE!C78,"  ",LISTE!H78," P")),"")</f>
        <v/>
      </c>
      <c r="C76" s="176" t="str">
        <f>IF(MONTH(LISTE!G78)=3,IF(OR(LISTE!B78="",LISTE!I78="X"),"",LISTE!A78),"")</f>
        <v/>
      </c>
      <c r="D76" s="191" t="str">
        <f>IF(MONTH(LISTE!G78)=3,IF(OR(LISTE!B78="",LISTE!I78="X"),"",LISTE!I78),"")</f>
        <v/>
      </c>
    </row>
    <row r="77" spans="1:4" x14ac:dyDescent="0.25">
      <c r="A77" s="176" t="str">
        <f>IF(MONTH(LISTE!G79)=3,IF(OR(LISTE!B79="",LISTE!I79="X"),"",LISTE!B79),"")</f>
        <v/>
      </c>
      <c r="B77" s="176" t="str">
        <f>IF(MONTH(LISTE!G79)=3,IF(OR(LISTE!B79="",LISTE!I79="X"),"",CONCATENATE(LISTE!C79,"  ",LISTE!H79," P")),"")</f>
        <v/>
      </c>
      <c r="C77" s="176" t="str">
        <f>IF(MONTH(LISTE!G79)=3,IF(OR(LISTE!B79="",LISTE!I79="X"),"",LISTE!A79),"")</f>
        <v/>
      </c>
      <c r="D77" s="191" t="str">
        <f>IF(MONTH(LISTE!G79)=3,IF(OR(LISTE!B79="",LISTE!I79="X"),"",LISTE!I79),"")</f>
        <v/>
      </c>
    </row>
    <row r="78" spans="1:4" x14ac:dyDescent="0.25">
      <c r="A78" s="176" t="str">
        <f>IF(MONTH(LISTE!G80)=3,IF(OR(LISTE!B80="",LISTE!I80="X"),"",LISTE!B80),"")</f>
        <v/>
      </c>
      <c r="B78" s="176" t="str">
        <f>IF(MONTH(LISTE!G80)=3,IF(OR(LISTE!B80="",LISTE!I80="X"),"",CONCATENATE(LISTE!C80,"  ",LISTE!H80," P")),"")</f>
        <v/>
      </c>
      <c r="C78" s="176" t="str">
        <f>IF(MONTH(LISTE!G80)=3,IF(OR(LISTE!B80="",LISTE!I80="X"),"",LISTE!A80),"")</f>
        <v/>
      </c>
      <c r="D78" s="191" t="str">
        <f>IF(MONTH(LISTE!G80)=3,IF(OR(LISTE!B80="",LISTE!I80="X"),"",LISTE!I80),"")</f>
        <v/>
      </c>
    </row>
    <row r="79" spans="1:4" x14ac:dyDescent="0.25">
      <c r="A79" s="176" t="str">
        <f>IF(MONTH(LISTE!G81)=3,IF(OR(LISTE!B81="",LISTE!I81="X"),"",LISTE!B81),"")</f>
        <v/>
      </c>
      <c r="B79" s="176" t="str">
        <f>IF(MONTH(LISTE!G81)=3,IF(OR(LISTE!B81="",LISTE!I81="X"),"",CONCATENATE(LISTE!C81,"  ",LISTE!H81," P")),"")</f>
        <v/>
      </c>
      <c r="C79" s="176" t="str">
        <f>IF(MONTH(LISTE!G81)=3,IF(OR(LISTE!B81="",LISTE!I81="X"),"",LISTE!A81),"")</f>
        <v/>
      </c>
      <c r="D79" s="191" t="str">
        <f>IF(MONTH(LISTE!G81)=3,IF(OR(LISTE!B81="",LISTE!I81="X"),"",LISTE!I81),"")</f>
        <v/>
      </c>
    </row>
    <row r="80" spans="1:4" x14ac:dyDescent="0.25">
      <c r="A80" s="176" t="str">
        <f>IF(MONTH(LISTE!G82)=3,IF(OR(LISTE!B82="",LISTE!I82="X"),"",LISTE!B82),"")</f>
        <v/>
      </c>
      <c r="B80" s="176" t="str">
        <f>IF(MONTH(LISTE!G82)=3,IF(OR(LISTE!B82="",LISTE!I82="X"),"",CONCATENATE(LISTE!C82,"  ",LISTE!H82," P")),"")</f>
        <v/>
      </c>
      <c r="C80" s="176" t="str">
        <f>IF(MONTH(LISTE!G82)=3,IF(OR(LISTE!B82="",LISTE!I82="X"),"",LISTE!A82),"")</f>
        <v/>
      </c>
      <c r="D80" s="191" t="str">
        <f>IF(MONTH(LISTE!G82)=3,IF(OR(LISTE!B82="",LISTE!I82="X"),"",LISTE!I82),"")</f>
        <v/>
      </c>
    </row>
    <row r="81" spans="1:4" x14ac:dyDescent="0.25">
      <c r="A81" s="176" t="str">
        <f>IF(MONTH(LISTE!G83)=3,IF(OR(LISTE!B83="",LISTE!I83="X"),"",LISTE!B83),"")</f>
        <v/>
      </c>
      <c r="B81" s="176" t="str">
        <f>IF(MONTH(LISTE!G83)=3,IF(OR(LISTE!B83="",LISTE!I83="X"),"",CONCATENATE(LISTE!C83,"  ",LISTE!H83," P")),"")</f>
        <v/>
      </c>
      <c r="C81" s="176" t="str">
        <f>IF(MONTH(LISTE!G83)=3,IF(OR(LISTE!B83="",LISTE!I83="X"),"",LISTE!A83),"")</f>
        <v/>
      </c>
      <c r="D81" s="191" t="str">
        <f>IF(MONTH(LISTE!G83)=3,IF(OR(LISTE!B83="",LISTE!I83="X"),"",LISTE!I83),"")</f>
        <v/>
      </c>
    </row>
    <row r="82" spans="1:4" x14ac:dyDescent="0.25">
      <c r="A82" s="176" t="str">
        <f>IF(MONTH(LISTE!G84)=3,IF(OR(LISTE!B84="",LISTE!I84="X"),"",LISTE!B84),"")</f>
        <v/>
      </c>
      <c r="B82" s="176" t="str">
        <f>IF(MONTH(LISTE!G84)=3,IF(OR(LISTE!B84="",LISTE!I84="X"),"",CONCATENATE(LISTE!C84,"  ",LISTE!H84," P")),"")</f>
        <v/>
      </c>
      <c r="C82" s="176" t="str">
        <f>IF(MONTH(LISTE!G84)=3,IF(OR(LISTE!B84="",LISTE!I84="X"),"",LISTE!A84),"")</f>
        <v/>
      </c>
      <c r="D82" s="191" t="str">
        <f>IF(MONTH(LISTE!G84)=3,IF(OR(LISTE!B84="",LISTE!I84="X"),"",LISTE!I84),"")</f>
        <v/>
      </c>
    </row>
    <row r="83" spans="1:4" x14ac:dyDescent="0.25">
      <c r="A83" s="176" t="str">
        <f>IF(MONTH(LISTE!G85)=3,IF(OR(LISTE!B85="",LISTE!I85="X"),"",LISTE!B85),"")</f>
        <v/>
      </c>
      <c r="B83" s="176" t="str">
        <f>IF(MONTH(LISTE!G85)=3,IF(OR(LISTE!B85="",LISTE!I85="X"),"",CONCATENATE(LISTE!C85,"  ",LISTE!H85," P")),"")</f>
        <v/>
      </c>
      <c r="C83" s="176" t="str">
        <f>IF(MONTH(LISTE!G85)=3,IF(OR(LISTE!B85="",LISTE!I85="X"),"",LISTE!A85),"")</f>
        <v/>
      </c>
      <c r="D83" s="191" t="str">
        <f>IF(MONTH(LISTE!G85)=3,IF(OR(LISTE!B85="",LISTE!I85="X"),"",LISTE!I85),"")</f>
        <v/>
      </c>
    </row>
    <row r="84" spans="1:4" x14ac:dyDescent="0.25">
      <c r="A84" s="176" t="str">
        <f>IF(MONTH(LISTE!G86)=3,IF(OR(LISTE!B86="",LISTE!I86="X"),"",LISTE!B86),"")</f>
        <v/>
      </c>
      <c r="B84" s="176" t="str">
        <f>IF(MONTH(LISTE!G86)=3,IF(OR(LISTE!B86="",LISTE!I86="X"),"",CONCATENATE(LISTE!C86,"  ",LISTE!H86," P")),"")</f>
        <v/>
      </c>
      <c r="C84" s="176" t="str">
        <f>IF(MONTH(LISTE!G86)=3,IF(OR(LISTE!B86="",LISTE!I86="X"),"",LISTE!A86),"")</f>
        <v/>
      </c>
      <c r="D84" s="191" t="str">
        <f>IF(MONTH(LISTE!G86)=3,IF(OR(LISTE!B86="",LISTE!I86="X"),"",LISTE!I86),"")</f>
        <v/>
      </c>
    </row>
    <row r="85" spans="1:4" x14ac:dyDescent="0.25">
      <c r="A85" s="176" t="str">
        <f>IF(MONTH(LISTE!G87)=3,IF(OR(LISTE!B87="",LISTE!I87="X"),"",LISTE!B87),"")</f>
        <v/>
      </c>
      <c r="B85" s="176" t="str">
        <f>IF(MONTH(LISTE!G87)=3,IF(OR(LISTE!B87="",LISTE!I87="X"),"",CONCATENATE(LISTE!C87,"  ",LISTE!H87," P")),"")</f>
        <v/>
      </c>
      <c r="C85" s="176" t="str">
        <f>IF(MONTH(LISTE!G87)=3,IF(OR(LISTE!B87="",LISTE!I87="X"),"",LISTE!A87),"")</f>
        <v/>
      </c>
      <c r="D85" s="191" t="str">
        <f>IF(MONTH(LISTE!G87)=3,IF(OR(LISTE!B87="",LISTE!I87="X"),"",LISTE!I87),"")</f>
        <v/>
      </c>
    </row>
    <row r="86" spans="1:4" x14ac:dyDescent="0.25">
      <c r="A86" s="176" t="str">
        <f>IF(MONTH(LISTE!G88)=3,IF(OR(LISTE!B88="",LISTE!I88="X"),"",LISTE!B88),"")</f>
        <v/>
      </c>
      <c r="B86" s="176" t="str">
        <f>IF(MONTH(LISTE!G88)=3,IF(OR(LISTE!B88="",LISTE!I88="X"),"",CONCATENATE(LISTE!C88,"  ",LISTE!H88," P")),"")</f>
        <v/>
      </c>
      <c r="C86" s="176" t="str">
        <f>IF(MONTH(LISTE!G88)=3,IF(OR(LISTE!B88="",LISTE!I88="X"),"",LISTE!A88),"")</f>
        <v/>
      </c>
      <c r="D86" s="191" t="str">
        <f>IF(MONTH(LISTE!G88)=3,IF(OR(LISTE!B88="",LISTE!I88="X"),"",LISTE!I88),"")</f>
        <v/>
      </c>
    </row>
    <row r="87" spans="1:4" x14ac:dyDescent="0.25">
      <c r="A87" s="176" t="str">
        <f>IF(MONTH(LISTE!G89)=3,IF(OR(LISTE!B89="",LISTE!I89="X"),"",LISTE!B89),"")</f>
        <v/>
      </c>
      <c r="B87" s="176" t="str">
        <f>IF(MONTH(LISTE!G89)=3,IF(OR(LISTE!B89="",LISTE!I89="X"),"",CONCATENATE(LISTE!C89,"  ",LISTE!H89," P")),"")</f>
        <v/>
      </c>
      <c r="C87" s="176" t="str">
        <f>IF(MONTH(LISTE!G89)=3,IF(OR(LISTE!B89="",LISTE!I89="X"),"",LISTE!A89),"")</f>
        <v/>
      </c>
      <c r="D87" s="191" t="str">
        <f>IF(MONTH(LISTE!G89)=3,IF(OR(LISTE!B89="",LISTE!I89="X"),"",LISTE!I89),"")</f>
        <v/>
      </c>
    </row>
    <row r="88" spans="1:4" x14ac:dyDescent="0.25">
      <c r="A88" s="176" t="str">
        <f>IF(MONTH(LISTE!G90)=3,IF(OR(LISTE!B90="",LISTE!I90="X"),"",LISTE!B90),"")</f>
        <v/>
      </c>
      <c r="B88" s="176" t="str">
        <f>IF(MONTH(LISTE!G90)=3,IF(OR(LISTE!B90="",LISTE!I90="X"),"",CONCATENATE(LISTE!C90,"  ",LISTE!H90," P")),"")</f>
        <v/>
      </c>
      <c r="C88" s="176" t="str">
        <f>IF(MONTH(LISTE!G90)=3,IF(OR(LISTE!B90="",LISTE!I90="X"),"",LISTE!A90),"")</f>
        <v/>
      </c>
      <c r="D88" s="191" t="str">
        <f>IF(MONTH(LISTE!G90)=3,IF(OR(LISTE!B90="",LISTE!I90="X"),"",LISTE!I90),"")</f>
        <v/>
      </c>
    </row>
    <row r="89" spans="1:4" x14ac:dyDescent="0.25">
      <c r="A89" s="176" t="str">
        <f>IF(MONTH(LISTE!G91)=3,IF(OR(LISTE!B91="",LISTE!I91="X"),"",LISTE!B91),"")</f>
        <v/>
      </c>
      <c r="B89" s="176" t="str">
        <f>IF(MONTH(LISTE!G91)=3,IF(OR(LISTE!B91="",LISTE!I91="X"),"",CONCATENATE(LISTE!C91,"  ",LISTE!H91," P")),"")</f>
        <v/>
      </c>
      <c r="C89" s="176" t="str">
        <f>IF(MONTH(LISTE!G91)=3,IF(OR(LISTE!B91="",LISTE!I91="X"),"",LISTE!A91),"")</f>
        <v/>
      </c>
      <c r="D89" s="191" t="str">
        <f>IF(MONTH(LISTE!G91)=3,IF(OR(LISTE!B91="",LISTE!I91="X"),"",LISTE!I91),"")</f>
        <v/>
      </c>
    </row>
    <row r="90" spans="1:4" x14ac:dyDescent="0.25">
      <c r="A90" s="176" t="str">
        <f>IF(MONTH(LISTE!G92)=3,IF(OR(LISTE!B92="",LISTE!I92="X"),"",LISTE!B92),"")</f>
        <v/>
      </c>
      <c r="B90" s="176" t="str">
        <f>IF(MONTH(LISTE!G92)=3,IF(OR(LISTE!B92="",LISTE!I92="X"),"",CONCATENATE(LISTE!C92,"  ",LISTE!H92," P")),"")</f>
        <v/>
      </c>
      <c r="C90" s="176" t="str">
        <f>IF(MONTH(LISTE!G92)=3,IF(OR(LISTE!B92="",LISTE!I92="X"),"",LISTE!A92),"")</f>
        <v/>
      </c>
      <c r="D90" s="191" t="str">
        <f>IF(MONTH(LISTE!G92)=3,IF(OR(LISTE!B92="",LISTE!I92="X"),"",LISTE!I92),"")</f>
        <v/>
      </c>
    </row>
    <row r="91" spans="1:4" x14ac:dyDescent="0.25">
      <c r="A91" s="176" t="str">
        <f>IF(MONTH(LISTE!G93)=3,IF(OR(LISTE!B93="",LISTE!I93="X"),"",LISTE!B93),"")</f>
        <v/>
      </c>
      <c r="B91" s="176" t="str">
        <f>IF(MONTH(LISTE!G93)=3,IF(OR(LISTE!B93="",LISTE!I93="X"),"",CONCATENATE(LISTE!C93,"  ",LISTE!H93," P")),"")</f>
        <v/>
      </c>
      <c r="C91" s="176" t="str">
        <f>IF(MONTH(LISTE!G93)=3,IF(OR(LISTE!B93="",LISTE!I93="X"),"",LISTE!A93),"")</f>
        <v/>
      </c>
      <c r="D91" s="191" t="str">
        <f>IF(MONTH(LISTE!G93)=3,IF(OR(LISTE!B93="",LISTE!I93="X"),"",LISTE!I93),"")</f>
        <v/>
      </c>
    </row>
    <row r="92" spans="1:4" x14ac:dyDescent="0.25">
      <c r="A92" s="176" t="str">
        <f>IF(MONTH(LISTE!G94)=3,IF(OR(LISTE!B94="",LISTE!I94="X"),"",LISTE!B94),"")</f>
        <v/>
      </c>
      <c r="B92" s="176" t="str">
        <f>IF(MONTH(LISTE!G94)=3,IF(OR(LISTE!B94="",LISTE!I94="X"),"",CONCATENATE(LISTE!C94,"  ",LISTE!H94," P")),"")</f>
        <v/>
      </c>
      <c r="C92" s="176" t="str">
        <f>IF(MONTH(LISTE!G94)=3,IF(OR(LISTE!B94="",LISTE!I94="X"),"",LISTE!A94),"")</f>
        <v/>
      </c>
      <c r="D92" s="191" t="str">
        <f>IF(MONTH(LISTE!G94)=3,IF(OR(LISTE!B94="",LISTE!I94="X"),"",LISTE!I94),"")</f>
        <v/>
      </c>
    </row>
    <row r="93" spans="1:4" x14ac:dyDescent="0.25">
      <c r="A93" s="176" t="str">
        <f>IF(MONTH(LISTE!G95)=3,IF(OR(LISTE!B95="",LISTE!I95="X"),"",LISTE!B95),"")</f>
        <v/>
      </c>
      <c r="B93" s="176" t="str">
        <f>IF(MONTH(LISTE!G95)=3,IF(OR(LISTE!B95="",LISTE!I95="X"),"",CONCATENATE(LISTE!C95,"  ",LISTE!H95," P")),"")</f>
        <v/>
      </c>
      <c r="C93" s="176" t="str">
        <f>IF(MONTH(LISTE!G95)=3,IF(OR(LISTE!B95="",LISTE!I95="X"),"",LISTE!A95),"")</f>
        <v/>
      </c>
      <c r="D93" s="191" t="str">
        <f>IF(MONTH(LISTE!G95)=3,IF(OR(LISTE!B95="",LISTE!I95="X"),"",LISTE!I95),"")</f>
        <v/>
      </c>
    </row>
    <row r="94" spans="1:4" x14ac:dyDescent="0.25">
      <c r="A94" s="176" t="str">
        <f>IF(MONTH(LISTE!G96)=3,IF(OR(LISTE!B96="",LISTE!I96="X"),"",LISTE!B96),"")</f>
        <v/>
      </c>
      <c r="B94" s="176" t="str">
        <f>IF(MONTH(LISTE!G96)=3,IF(OR(LISTE!B96="",LISTE!I96="X"),"",CONCATENATE(LISTE!C96,"  ",LISTE!H96," P")),"")</f>
        <v/>
      </c>
      <c r="C94" s="176" t="str">
        <f>IF(MONTH(LISTE!G96)=3,IF(OR(LISTE!B96="",LISTE!I96="X"),"",LISTE!A96),"")</f>
        <v/>
      </c>
      <c r="D94" s="191" t="str">
        <f>IF(MONTH(LISTE!G96)=3,IF(OR(LISTE!B96="",LISTE!I96="X"),"",LISTE!I96),"")</f>
        <v/>
      </c>
    </row>
    <row r="95" spans="1:4" x14ac:dyDescent="0.25">
      <c r="A95" s="176" t="str">
        <f>IF(MONTH(LISTE!G97)=3,IF(OR(LISTE!B97="",LISTE!I97="X"),"",LISTE!B97),"")</f>
        <v/>
      </c>
      <c r="B95" s="176" t="str">
        <f>IF(MONTH(LISTE!G97)=3,IF(OR(LISTE!B97="",LISTE!I97="X"),"",CONCATENATE(LISTE!C97,"  ",LISTE!H97," P")),"")</f>
        <v/>
      </c>
      <c r="C95" s="176" t="str">
        <f>IF(MONTH(LISTE!G97)=3,IF(OR(LISTE!B97="",LISTE!I97="X"),"",LISTE!A97),"")</f>
        <v/>
      </c>
      <c r="D95" s="191" t="str">
        <f>IF(MONTH(LISTE!G97)=3,IF(OR(LISTE!B97="",LISTE!I97="X"),"",LISTE!I97),"")</f>
        <v/>
      </c>
    </row>
    <row r="96" spans="1:4" x14ac:dyDescent="0.25">
      <c r="A96" s="176" t="str">
        <f>IF(MONTH(LISTE!G98)=3,IF(OR(LISTE!B98="",LISTE!I98="X"),"",LISTE!B98),"")</f>
        <v/>
      </c>
      <c r="B96" s="176" t="str">
        <f>IF(MONTH(LISTE!G98)=3,IF(OR(LISTE!B98="",LISTE!I98="X"),"",CONCATENATE(LISTE!C98,"  ",LISTE!H98," P")),"")</f>
        <v/>
      </c>
      <c r="C96" s="176" t="str">
        <f>IF(MONTH(LISTE!G98)=3,IF(OR(LISTE!B98="",LISTE!I98="X"),"",LISTE!A98),"")</f>
        <v/>
      </c>
      <c r="D96" s="191" t="str">
        <f>IF(MONTH(LISTE!G98)=3,IF(OR(LISTE!B98="",LISTE!I98="X"),"",LISTE!I98),"")</f>
        <v/>
      </c>
    </row>
    <row r="97" spans="1:35" x14ac:dyDescent="0.25">
      <c r="A97" s="176" t="str">
        <f>IF(MONTH(LISTE!G99)=3,IF(OR(LISTE!B99="",LISTE!I99="X"),"",LISTE!B99),"")</f>
        <v/>
      </c>
      <c r="B97" s="176" t="str">
        <f>IF(MONTH(LISTE!G99)=3,IF(OR(LISTE!B99="",LISTE!I99="X"),"",CONCATENATE(LISTE!C99,"  ",LISTE!H99," P")),"")</f>
        <v/>
      </c>
      <c r="C97" s="176" t="str">
        <f>IF(MONTH(LISTE!G99)=3,IF(OR(LISTE!B99="",LISTE!I99="X"),"",LISTE!A99),"")</f>
        <v/>
      </c>
      <c r="D97" s="191" t="str">
        <f>IF(MONTH(LISTE!G99)=3,IF(OR(LISTE!B99="",LISTE!I99="X"),"",LISTE!I99),"")</f>
        <v/>
      </c>
    </row>
    <row r="98" spans="1:35" x14ac:dyDescent="0.25">
      <c r="A98" s="176" t="str">
        <f>IF(MONTH(LISTE!G100)=3,IF(OR(LISTE!B100="",LISTE!I100="X"),"",LISTE!B100),"")</f>
        <v/>
      </c>
      <c r="B98" s="176" t="str">
        <f>IF(MONTH(LISTE!G100)=3,IF(OR(LISTE!B100="",LISTE!I100="X"),"",CONCATENATE(LISTE!C100,"  ",LISTE!H100," P")),"")</f>
        <v/>
      </c>
      <c r="C98" s="176" t="str">
        <f>IF(MONTH(LISTE!G100)=3,IF(OR(LISTE!B100="",LISTE!I100="X"),"",LISTE!A100),"")</f>
        <v/>
      </c>
      <c r="D98" s="191" t="str">
        <f>IF(MONTH(LISTE!G100)=3,IF(OR(LISTE!B100="",LISTE!I100="X"),"",LISTE!I100),"")</f>
        <v/>
      </c>
    </row>
    <row r="99" spans="1:35" x14ac:dyDescent="0.25">
      <c r="A99" s="176" t="str">
        <f>IF(MONTH(LISTE!G101)=3,IF(OR(LISTE!B101="",LISTE!I101="X"),"",LISTE!B101),"")</f>
        <v/>
      </c>
      <c r="B99" s="176" t="str">
        <f>IF(MONTH(LISTE!G101)=3,IF(OR(LISTE!B101="",LISTE!I101="X"),"",CONCATENATE(LISTE!C101,"  ",LISTE!H101," P")),"")</f>
        <v/>
      </c>
      <c r="C99" s="176" t="str">
        <f>IF(MONTH(LISTE!G101)=3,IF(OR(LISTE!B101="",LISTE!I101="X"),"",LISTE!A101),"")</f>
        <v/>
      </c>
      <c r="D99" s="191" t="str">
        <f>IF(MONTH(LISTE!G101)=3,IF(OR(LISTE!B101="",LISTE!I101="X"),"",LISTE!I101),"")</f>
        <v/>
      </c>
    </row>
    <row r="100" spans="1:35" x14ac:dyDescent="0.25">
      <c r="A100" s="176" t="str">
        <f>IF(MONTH(LISTE!G102)=3,IF(OR(LISTE!B102="",LISTE!I102="X"),"",LISTE!B102),"")</f>
        <v/>
      </c>
      <c r="B100" s="176" t="str">
        <f>IF(MONTH(LISTE!G102)=3,IF(OR(LISTE!B102="",LISTE!I102="X"),"",CONCATENATE(LISTE!C102,"  ",LISTE!H102," P")),"")</f>
        <v/>
      </c>
      <c r="C100" s="176" t="str">
        <f>IF(MONTH(LISTE!G102)=3,IF(OR(LISTE!B102="",LISTE!I102="X"),"",LISTE!A102),"")</f>
        <v/>
      </c>
      <c r="D100" s="191" t="str">
        <f>IF(MONTH(LISTE!G102)=3,IF(OR(LISTE!B102="",LISTE!I102="X"),"",LISTE!I102),"")</f>
        <v/>
      </c>
    </row>
    <row r="101" spans="1:35" x14ac:dyDescent="0.25">
      <c r="A101" s="176" t="str">
        <f>IF(MONTH(LISTE!G103)=3,IF(OR(LISTE!B103="",LISTE!I103="X"),"",LISTE!B103),"")</f>
        <v/>
      </c>
      <c r="B101" s="176" t="str">
        <f>IF(MONTH(LISTE!G103)=3,IF(OR(LISTE!B103="",LISTE!I103="X"),"",CONCATENATE(LISTE!C103,"  ",LISTE!H103," P")),"")</f>
        <v/>
      </c>
      <c r="C101" s="176" t="str">
        <f>IF(MONTH(LISTE!G103)=3,IF(OR(LISTE!B103="",LISTE!I103="X"),"",LISTE!A103),"")</f>
        <v/>
      </c>
      <c r="D101" s="191" t="str">
        <f>IF(MONTH(LISTE!G103)=3,IF(OR(LISTE!B103="",LISTE!I103="X"),"",LISTE!I103),"")</f>
        <v/>
      </c>
    </row>
    <row r="102" spans="1:35" x14ac:dyDescent="0.25">
      <c r="A102" s="176" t="str">
        <f>IF(MONTH(LISTE!G104)=3,IF(OR(LISTE!B104="",LISTE!I104="X"),"",LISTE!B104),"")</f>
        <v/>
      </c>
      <c r="B102" s="176" t="str">
        <f>IF(MONTH(LISTE!G104)=3,IF(OR(LISTE!B104="",LISTE!I104="X"),"",CONCATENATE(LISTE!C104,"  ",LISTE!H104," P")),"")</f>
        <v/>
      </c>
      <c r="C102" s="176" t="str">
        <f>IF(MONTH(LISTE!G104)=3,IF(OR(LISTE!B104="",LISTE!I104="X"),"",LISTE!A104),"")</f>
        <v/>
      </c>
      <c r="D102" s="191" t="str">
        <f>IF(MONTH(LISTE!G104)=3,IF(OR(LISTE!B104="",LISTE!I104="X"),"",LISTE!I104),"")</f>
        <v/>
      </c>
    </row>
    <row r="103" spans="1:35" x14ac:dyDescent="0.25">
      <c r="A103" s="176" t="str">
        <f>IF(MONTH(LISTE!G105)=3,IF(OR(LISTE!B105="",LISTE!I105="X"),"",LISTE!B105),"")</f>
        <v/>
      </c>
      <c r="B103" s="176" t="str">
        <f>IF(MONTH(LISTE!G105)=3,IF(OR(LISTE!B105="",LISTE!I105="X"),"",CONCATENATE(LISTE!C105,"  ",LISTE!H105," P")),"")</f>
        <v/>
      </c>
      <c r="C103" s="176" t="str">
        <f>IF(MONTH(LISTE!G105)=3,IF(OR(LISTE!B105="",LISTE!I105="X"),"",LISTE!A105),"")</f>
        <v/>
      </c>
      <c r="D103" s="191" t="str">
        <f>IF(MONTH(LISTE!G105)=3,IF(OR(LISTE!B105="",LISTE!I105="X"),"",LISTE!I105),"")</f>
        <v/>
      </c>
    </row>
    <row r="104" spans="1:35" x14ac:dyDescent="0.25">
      <c r="A104" s="176" t="str">
        <f>IF(MONTH(LISTE!G106)=3,IF(OR(LISTE!B106="",LISTE!I106="X"),"",LISTE!B106),"")</f>
        <v/>
      </c>
      <c r="B104" s="176" t="str">
        <f>IF(MONTH(LISTE!G106)=3,IF(OR(LISTE!B106="",LISTE!I106="X"),"",CONCATENATE(LISTE!C106,"  ",LISTE!H106," P")),"")</f>
        <v/>
      </c>
      <c r="C104" s="176" t="str">
        <f>IF(MONTH(LISTE!G106)=3,IF(OR(LISTE!B106="",LISTE!I106="X"),"",LISTE!A106),"")</f>
        <v/>
      </c>
      <c r="D104" s="191" t="str">
        <f>IF(MONTH(LISTE!G106)=3,IF(OR(LISTE!B106="",LISTE!I106="X"),"",LISTE!I106),"")</f>
        <v/>
      </c>
    </row>
    <row r="105" spans="1:35" x14ac:dyDescent="0.25">
      <c r="A105" s="176" t="str">
        <f>IF(MONTH(LISTE!G107)=3,IF(OR(LISTE!B107="",LISTE!I107="X"),"",LISTE!B107),"")</f>
        <v/>
      </c>
      <c r="B105" s="176" t="str">
        <f>IF(MONTH(LISTE!G107)=3,IF(OR(LISTE!B107="",LISTE!I107="X"),"",CONCATENATE(LISTE!C107,"  ",LISTE!H107," P")),"")</f>
        <v/>
      </c>
      <c r="C105" s="176" t="str">
        <f>IF(MONTH(LISTE!G107)=3,IF(OR(LISTE!B107="",LISTE!I107="X"),"",LISTE!A107),"")</f>
        <v/>
      </c>
      <c r="D105" s="191" t="str">
        <f>IF(MONTH(LISTE!G107)=3,IF(OR(LISTE!B107="",LISTE!I107="X"),"",LISTE!I107),"")</f>
        <v/>
      </c>
    </row>
    <row r="106" spans="1:35" x14ac:dyDescent="0.25">
      <c r="A106" s="176" t="str">
        <f>IF(MONTH(LISTE!G108)=3,IF(OR(LISTE!B108="",LISTE!I108="X"),"",LISTE!B108),"")</f>
        <v/>
      </c>
      <c r="B106" s="176" t="str">
        <f>IF(MONTH(LISTE!G108)=3,IF(OR(LISTE!B108="",LISTE!I108="X"),"",CONCATENATE(LISTE!C108,"  ",LISTE!H108," P")),"")</f>
        <v/>
      </c>
      <c r="C106" s="176" t="str">
        <f>IF(MONTH(LISTE!G108)=3,IF(OR(LISTE!B108="",LISTE!I108="X"),"",LISTE!A108),"")</f>
        <v/>
      </c>
      <c r="D106" s="191" t="str">
        <f>IF(MONTH(LISTE!G108)=3,IF(OR(LISTE!B108="",LISTE!I108="X"),"",LISTE!I108),"")</f>
        <v/>
      </c>
    </row>
    <row r="107" spans="1:35" x14ac:dyDescent="0.25">
      <c r="A107" s="176" t="str">
        <f>IF(MONTH(LISTE!G109)=3,IF(OR(LISTE!B109="",LISTE!I109="X"),"",LISTE!B109),"")</f>
        <v/>
      </c>
      <c r="B107" s="176" t="str">
        <f>IF(MONTH(LISTE!G109)=3,IF(OR(LISTE!B109="",LISTE!I109="X"),"",CONCATENATE(LISTE!C109,"  ",LISTE!H109," P")),"")</f>
        <v/>
      </c>
      <c r="C107" s="176" t="str">
        <f>IF(MONTH(LISTE!G109)=3,IF(OR(LISTE!B109="",LISTE!I109="X"),"",LISTE!A109),"")</f>
        <v/>
      </c>
      <c r="D107" s="191" t="str">
        <f>IF(MONTH(LISTE!G109)=3,IF(OR(LISTE!B109="",LISTE!I109="X"),"",LISTE!I109),"")</f>
        <v/>
      </c>
    </row>
    <row r="108" spans="1:35" x14ac:dyDescent="0.25">
      <c r="A108" s="176" t="str">
        <f>IF(MONTH(LISTE!G110)=3,IF(OR(LISTE!B110="",LISTE!I110="X"),"",LISTE!B110),"")</f>
        <v/>
      </c>
      <c r="B108" s="176" t="str">
        <f>IF(MONTH(LISTE!G110)=3,IF(OR(LISTE!B110="",LISTE!I110="X"),"",CONCATENATE(LISTE!C110,"  ",LISTE!H110," P")),"")</f>
        <v/>
      </c>
      <c r="C108" s="176" t="str">
        <f>IF(MONTH(LISTE!G110)=3,IF(OR(LISTE!B110="",LISTE!I110="X"),"",LISTE!A110),"")</f>
        <v/>
      </c>
      <c r="D108" s="191" t="str">
        <f>IF(MONTH(LISTE!G110)=3,IF(OR(LISTE!B110="",LISTE!I110="X"),"",LISTE!I110),"")</f>
        <v/>
      </c>
    </row>
    <row r="109" spans="1:35" x14ac:dyDescent="0.25">
      <c r="A109" s="176" t="str">
        <f>IF(MONTH(LISTE!G111)=3,IF(OR(LISTE!B111="",LISTE!I111="X"),"",LISTE!B111),"")</f>
        <v/>
      </c>
      <c r="B109" s="176" t="str">
        <f>IF(MONTH(LISTE!G111)=3,IF(OR(LISTE!B111="",LISTE!I111="X"),"",CONCATENATE(LISTE!C111,"  ",LISTE!H111," P")),"")</f>
        <v/>
      </c>
      <c r="C109" s="176" t="str">
        <f>IF(MONTH(LISTE!G111)=3,IF(OR(LISTE!B111="",LISTE!I111="X"),"",LISTE!A111),"")</f>
        <v/>
      </c>
      <c r="D109" s="191" t="str">
        <f>IF(MONTH(LISTE!G111)=3,IF(OR(LISTE!B111="",LISTE!I111="X"),"",LISTE!I111),"")</f>
        <v/>
      </c>
    </row>
    <row r="110" spans="1:35" x14ac:dyDescent="0.25">
      <c r="A110" s="176" t="str">
        <f>IF(MONTH(LISTE!G112)=3,IF(OR(LISTE!B112="",LISTE!I112="X"),"",LISTE!B112),"")</f>
        <v/>
      </c>
      <c r="B110" s="176" t="str">
        <f>IF(MONTH(LISTE!G112)=3,IF(OR(LISTE!B112="",LISTE!I112="X"),"",CONCATENATE(LISTE!C112,"  ",LISTE!H112," P")),"")</f>
        <v/>
      </c>
      <c r="C110" s="176" t="str">
        <f>IF(MONTH(LISTE!G112)=3,IF(OR(LISTE!B112="",LISTE!I112="X"),"",LISTE!A112),"")</f>
        <v/>
      </c>
      <c r="D110" s="191" t="str">
        <f>IF(MONTH(LISTE!G112)=3,IF(OR(LISTE!B112="",LISTE!I112="X"),"",LISTE!I112),"")</f>
        <v/>
      </c>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5"/>
      <c r="AC110" s="175"/>
      <c r="AD110" s="175"/>
      <c r="AE110" s="175"/>
      <c r="AF110" s="175"/>
      <c r="AG110" s="175"/>
      <c r="AH110" s="175"/>
      <c r="AI110" s="175"/>
    </row>
    <row r="111" spans="1:35" x14ac:dyDescent="0.25">
      <c r="A111" s="176" t="str">
        <f>IF(MONTH(LISTE!G113)=3,IF(OR(LISTE!B113="",LISTE!I113="X"),"",LISTE!B113),"")</f>
        <v/>
      </c>
      <c r="B111" s="176" t="str">
        <f>IF(MONTH(LISTE!G113)=3,IF(OR(LISTE!B113="",LISTE!I113="X"),"",CONCATENATE(LISTE!C113,"  ",LISTE!H113," P")),"")</f>
        <v/>
      </c>
      <c r="C111" s="176" t="str">
        <f>IF(MONTH(LISTE!G113)=3,IF(OR(LISTE!B113="",LISTE!I113="X"),"",LISTE!A113),"")</f>
        <v/>
      </c>
      <c r="D111" s="191" t="str">
        <f>IF(MONTH(LISTE!G113)=3,IF(OR(LISTE!B113="",LISTE!I113="X"),"",LISTE!I113),"")</f>
        <v/>
      </c>
    </row>
    <row r="112" spans="1:35" x14ac:dyDescent="0.25">
      <c r="A112" s="176" t="str">
        <f>IF(MONTH(LISTE!G114)=3,IF(OR(LISTE!B114="",LISTE!I114="X"),"",LISTE!B114),"")</f>
        <v/>
      </c>
      <c r="B112" s="176" t="str">
        <f>IF(MONTH(LISTE!G114)=3,IF(OR(LISTE!B114="",LISTE!I114="X"),"",CONCATENATE(LISTE!C114,"  ",LISTE!H114," P")),"")</f>
        <v/>
      </c>
      <c r="C112" s="176" t="str">
        <f>IF(MONTH(LISTE!G114)=3,IF(OR(LISTE!B114="",LISTE!I114="X"),"",LISTE!A114),"")</f>
        <v/>
      </c>
      <c r="D112" s="191" t="str">
        <f>IF(MONTH(LISTE!G114)=3,IF(OR(LISTE!B114="",LISTE!I114="X"),"",LISTE!I114),"")</f>
        <v/>
      </c>
    </row>
    <row r="113" spans="1:4" x14ac:dyDescent="0.25">
      <c r="A113" s="176" t="str">
        <f>IF(MONTH(LISTE!G115)=3,IF(OR(LISTE!B115="",LISTE!I115="X"),"",LISTE!B115),"")</f>
        <v/>
      </c>
      <c r="B113" s="176" t="str">
        <f>IF(MONTH(LISTE!G115)=3,IF(OR(LISTE!B115="",LISTE!I115="X"),"",CONCATENATE(LISTE!C115,"  ",LISTE!H115," P")),"")</f>
        <v/>
      </c>
      <c r="C113" s="176" t="str">
        <f>IF(MONTH(LISTE!G115)=3,IF(OR(LISTE!B115="",LISTE!I115="X"),"",LISTE!A115),"")</f>
        <v/>
      </c>
      <c r="D113" s="191" t="str">
        <f>IF(MONTH(LISTE!G115)=3,IF(OR(LISTE!B115="",LISTE!I115="X"),"",LISTE!I115),"")</f>
        <v/>
      </c>
    </row>
    <row r="114" spans="1:4" x14ac:dyDescent="0.25">
      <c r="A114" s="176" t="str">
        <f>IF(MONTH(LISTE!G116)=3,IF(OR(LISTE!B116="",LISTE!I116="X"),"",LISTE!B116),"")</f>
        <v/>
      </c>
      <c r="B114" s="176" t="str">
        <f>IF(MONTH(LISTE!G116)=3,IF(OR(LISTE!B116="",LISTE!I116="X"),"",CONCATENATE(LISTE!C116,"  ",LISTE!H116," P")),"")</f>
        <v/>
      </c>
      <c r="C114" s="176" t="str">
        <f>IF(MONTH(LISTE!G116)=3,IF(OR(LISTE!B116="",LISTE!I116="X"),"",LISTE!A116),"")</f>
        <v/>
      </c>
      <c r="D114" s="191" t="str">
        <f>IF(MONTH(LISTE!G116)=3,IF(OR(LISTE!B116="",LISTE!I116="X"),"",LISTE!I116),"")</f>
        <v/>
      </c>
    </row>
    <row r="115" spans="1:4" x14ac:dyDescent="0.25">
      <c r="A115" s="176" t="str">
        <f>IF(MONTH(LISTE!G117)=3,IF(OR(LISTE!B117="",LISTE!I117="X"),"",LISTE!B117),"")</f>
        <v/>
      </c>
      <c r="B115" s="176" t="str">
        <f>IF(MONTH(LISTE!G117)=3,IF(OR(LISTE!B117="",LISTE!I117="X"),"",CONCATENATE(LISTE!C117,"  ",LISTE!H117," P")),"")</f>
        <v/>
      </c>
      <c r="C115" s="176" t="str">
        <f>IF(MONTH(LISTE!G117)=3,IF(OR(LISTE!B117="",LISTE!I117="X"),"",LISTE!A117),"")</f>
        <v/>
      </c>
      <c r="D115" s="191" t="str">
        <f>IF(MONTH(LISTE!G117)=3,IF(OR(LISTE!B117="",LISTE!I117="X"),"",LISTE!I117),"")</f>
        <v/>
      </c>
    </row>
    <row r="116" spans="1:4" x14ac:dyDescent="0.25">
      <c r="A116" s="176" t="str">
        <f>IF(MONTH(LISTE!G118)=3,IF(OR(LISTE!B118="",LISTE!I118="X"),"",LISTE!B118),"")</f>
        <v/>
      </c>
      <c r="B116" s="176" t="str">
        <f>IF(MONTH(LISTE!G118)=3,IF(OR(LISTE!B118="",LISTE!I118="X"),"",CONCATENATE(LISTE!C118,"  ",LISTE!H118," P")),"")</f>
        <v/>
      </c>
      <c r="C116" s="176" t="str">
        <f>IF(MONTH(LISTE!G118)=3,IF(OR(LISTE!B118="",LISTE!I118="X"),"",LISTE!A118),"")</f>
        <v/>
      </c>
      <c r="D116" s="191" t="str">
        <f>IF(MONTH(LISTE!G118)=3,IF(OR(LISTE!B118="",LISTE!I118="X"),"",LISTE!I118),"")</f>
        <v/>
      </c>
    </row>
    <row r="117" spans="1:4" x14ac:dyDescent="0.25">
      <c r="A117" s="176" t="str">
        <f>IF(MONTH(LISTE!G119)=3,IF(OR(LISTE!B119="",LISTE!I119="X"),"",LISTE!B119),"")</f>
        <v/>
      </c>
      <c r="B117" s="176" t="str">
        <f>IF(MONTH(LISTE!G119)=3,IF(OR(LISTE!B119="",LISTE!I119="X"),"",CONCATENATE(LISTE!C119,"  ",LISTE!H119," P")),"")</f>
        <v/>
      </c>
      <c r="C117" s="176" t="str">
        <f>IF(MONTH(LISTE!G119)=3,IF(OR(LISTE!B119="",LISTE!I119="X"),"",LISTE!A119),"")</f>
        <v/>
      </c>
      <c r="D117" s="191" t="str">
        <f>IF(MONTH(LISTE!G119)=3,IF(OR(LISTE!B119="",LISTE!I119="X"),"",LISTE!I119),"")</f>
        <v/>
      </c>
    </row>
    <row r="118" spans="1:4" x14ac:dyDescent="0.25">
      <c r="A118" s="176" t="str">
        <f>IF(MONTH(LISTE!G120)=3,IF(OR(LISTE!B120="",LISTE!I120="X"),"",LISTE!B120),"")</f>
        <v/>
      </c>
      <c r="B118" s="176" t="str">
        <f>IF(MONTH(LISTE!G120)=3,IF(OR(LISTE!B120="",LISTE!I120="X"),"",CONCATENATE(LISTE!C120,"  ",LISTE!H120," P")),"")</f>
        <v/>
      </c>
      <c r="C118" s="176" t="str">
        <f>IF(MONTH(LISTE!G120)=3,IF(OR(LISTE!B120="",LISTE!I120="X"),"",LISTE!A120),"")</f>
        <v/>
      </c>
      <c r="D118" s="191" t="str">
        <f>IF(MONTH(LISTE!G120)=3,IF(OR(LISTE!B120="",LISTE!I120="X"),"",LISTE!I120),"")</f>
        <v/>
      </c>
    </row>
    <row r="119" spans="1:4" x14ac:dyDescent="0.25">
      <c r="A119" s="176" t="str">
        <f>IF(MONTH(LISTE!G121)=3,IF(OR(LISTE!B121="",LISTE!I121="X"),"",LISTE!B121),"")</f>
        <v/>
      </c>
      <c r="B119" s="176" t="str">
        <f>IF(MONTH(LISTE!G121)=3,IF(OR(LISTE!B121="",LISTE!I121="X"),"",CONCATENATE(LISTE!C121,"  ",LISTE!H121," P")),"")</f>
        <v/>
      </c>
      <c r="C119" s="176" t="str">
        <f>IF(MONTH(LISTE!G121)=3,IF(OR(LISTE!B121="",LISTE!I121="X"),"",LISTE!A121),"")</f>
        <v/>
      </c>
      <c r="D119" s="191" t="str">
        <f>IF(MONTH(LISTE!G121)=3,IF(OR(LISTE!B121="",LISTE!I121="X"),"",LISTE!I121),"")</f>
        <v/>
      </c>
    </row>
    <row r="120" spans="1:4" x14ac:dyDescent="0.25">
      <c r="A120" s="176" t="str">
        <f>IF(MONTH(LISTE!G122)=3,IF(OR(LISTE!B122="",LISTE!I122="X"),"",LISTE!B122),"")</f>
        <v/>
      </c>
      <c r="B120" s="176" t="str">
        <f>IF(MONTH(LISTE!G122)=3,IF(OR(LISTE!B122="",LISTE!I122="X"),"",CONCATENATE(LISTE!C122,"  ",LISTE!H122," P")),"")</f>
        <v/>
      </c>
      <c r="C120" s="176" t="str">
        <f>IF(MONTH(LISTE!G122)=3,IF(OR(LISTE!B122="",LISTE!I122="X"),"",LISTE!A122),"")</f>
        <v/>
      </c>
      <c r="D120" s="191" t="str">
        <f>IF(MONTH(LISTE!G122)=3,IF(OR(LISTE!B122="",LISTE!I122="X"),"",LISTE!I122),"")</f>
        <v/>
      </c>
    </row>
    <row r="121" spans="1:4" x14ac:dyDescent="0.25">
      <c r="A121" s="176" t="str">
        <f>IF(MONTH(LISTE!G123)=3,IF(OR(LISTE!B123="",LISTE!I123="X"),"",LISTE!B123),"")</f>
        <v/>
      </c>
      <c r="B121" s="176" t="str">
        <f>IF(MONTH(LISTE!G123)=3,IF(OR(LISTE!B123="",LISTE!I123="X"),"",CONCATENATE(LISTE!C123,"  ",LISTE!H123," P")),"")</f>
        <v/>
      </c>
      <c r="C121" s="176" t="str">
        <f>IF(MONTH(LISTE!G123)=3,IF(OR(LISTE!B123="",LISTE!I123="X"),"",LISTE!A123),"")</f>
        <v/>
      </c>
      <c r="D121" s="191" t="str">
        <f>IF(MONTH(LISTE!G123)=3,IF(OR(LISTE!B123="",LISTE!I123="X"),"",LISTE!I123),"")</f>
        <v/>
      </c>
    </row>
    <row r="122" spans="1:4" x14ac:dyDescent="0.25">
      <c r="A122" s="176" t="str">
        <f>IF(MONTH(LISTE!G124)=3,IF(OR(LISTE!B124="",LISTE!I124="X"),"",LISTE!B124),"")</f>
        <v/>
      </c>
      <c r="B122" s="176" t="str">
        <f>IF(MONTH(LISTE!G124)=3,IF(OR(LISTE!B124="",LISTE!I124="X"),"",CONCATENATE(LISTE!C124,"  ",LISTE!H124," P")),"")</f>
        <v/>
      </c>
      <c r="C122" s="176" t="str">
        <f>IF(MONTH(LISTE!G124)=3,IF(OR(LISTE!B124="",LISTE!I124="X"),"",LISTE!A124),"")</f>
        <v/>
      </c>
      <c r="D122" s="191" t="str">
        <f>IF(MONTH(LISTE!G124)=3,IF(OR(LISTE!B124="",LISTE!I124="X"),"",LISTE!I124),"")</f>
        <v/>
      </c>
    </row>
    <row r="123" spans="1:4" x14ac:dyDescent="0.25">
      <c r="A123" s="176" t="str">
        <f>IF(MONTH(LISTE!G125)=3,IF(OR(LISTE!B125="",LISTE!I125="X"),"",LISTE!B125),"")</f>
        <v/>
      </c>
      <c r="B123" s="176" t="str">
        <f>IF(MONTH(LISTE!G125)=3,IF(OR(LISTE!B125="",LISTE!I125="X"),"",CONCATENATE(LISTE!C125,"  ",LISTE!H125," P")),"")</f>
        <v/>
      </c>
      <c r="C123" s="176" t="str">
        <f>IF(MONTH(LISTE!G125)=3,IF(OR(LISTE!B125="",LISTE!I125="X"),"",LISTE!A125),"")</f>
        <v/>
      </c>
      <c r="D123" s="191" t="str">
        <f>IF(MONTH(LISTE!G125)=3,IF(OR(LISTE!B125="",LISTE!I125="X"),"",LISTE!I125),"")</f>
        <v/>
      </c>
    </row>
    <row r="124" spans="1:4" x14ac:dyDescent="0.25">
      <c r="A124" s="176" t="str">
        <f>IF(MONTH(LISTE!G126)=3,IF(OR(LISTE!B126="",LISTE!I126="X"),"",LISTE!B126),"")</f>
        <v/>
      </c>
      <c r="B124" s="176" t="str">
        <f>IF(MONTH(LISTE!G126)=3,IF(OR(LISTE!B126="",LISTE!I126="X"),"",CONCATENATE(LISTE!C126,"  ",LISTE!H126," P")),"")</f>
        <v/>
      </c>
      <c r="C124" s="176" t="str">
        <f>IF(MONTH(LISTE!G126)=3,IF(OR(LISTE!B126="",LISTE!I126="X"),"",LISTE!A126),"")</f>
        <v/>
      </c>
      <c r="D124" s="191" t="str">
        <f>IF(MONTH(LISTE!G126)=3,IF(OR(LISTE!B126="",LISTE!I126="X"),"",LISTE!I126),"")</f>
        <v/>
      </c>
    </row>
    <row r="125" spans="1:4" x14ac:dyDescent="0.25">
      <c r="A125" s="176" t="str">
        <f>IF(MONTH(LISTE!G127)=3,IF(OR(LISTE!B127="",LISTE!I127="X"),"",LISTE!B127),"")</f>
        <v/>
      </c>
      <c r="B125" s="176" t="str">
        <f>IF(MONTH(LISTE!G127)=3,IF(OR(LISTE!B127="",LISTE!I127="X"),"",CONCATENATE(LISTE!C127,"  ",LISTE!H127," P")),"")</f>
        <v/>
      </c>
      <c r="C125" s="176" t="str">
        <f>IF(MONTH(LISTE!G127)=3,IF(OR(LISTE!B127="",LISTE!I127="X"),"",LISTE!A127),"")</f>
        <v/>
      </c>
      <c r="D125" s="191" t="str">
        <f>IF(MONTH(LISTE!G127)=3,IF(OR(LISTE!B127="",LISTE!I127="X"),"",LISTE!I127),"")</f>
        <v/>
      </c>
    </row>
    <row r="126" spans="1:4" x14ac:dyDescent="0.25">
      <c r="A126" s="176" t="str">
        <f>IF(MONTH(LISTE!G128)=3,IF(OR(LISTE!B128="",LISTE!I128="X"),"",LISTE!B128),"")</f>
        <v/>
      </c>
      <c r="B126" s="176" t="str">
        <f>IF(MONTH(LISTE!G128)=3,IF(OR(LISTE!B128="",LISTE!I128="X"),"",CONCATENATE(LISTE!C128,"  ",LISTE!H128," P")),"")</f>
        <v/>
      </c>
      <c r="C126" s="176" t="str">
        <f>IF(MONTH(LISTE!G128)=3,IF(OR(LISTE!B128="",LISTE!I128="X"),"",LISTE!A128),"")</f>
        <v/>
      </c>
      <c r="D126" s="191" t="str">
        <f>IF(MONTH(LISTE!G128)=3,IF(OR(LISTE!B128="",LISTE!I128="X"),"",LISTE!I128),"")</f>
        <v/>
      </c>
    </row>
    <row r="127" spans="1:4" x14ac:dyDescent="0.25">
      <c r="A127" s="176" t="str">
        <f>IF(MONTH(LISTE!G129)=3,IF(OR(LISTE!B129="",LISTE!I129="X"),"",LISTE!B129),"")</f>
        <v/>
      </c>
      <c r="B127" s="176" t="str">
        <f>IF(MONTH(LISTE!G129)=3,IF(OR(LISTE!B129="",LISTE!I129="X"),"",CONCATENATE(LISTE!C129,"  ",LISTE!H129," P")),"")</f>
        <v/>
      </c>
      <c r="C127" s="176" t="str">
        <f>IF(MONTH(LISTE!G129)=3,IF(OR(LISTE!B129="",LISTE!I129="X"),"",LISTE!A129),"")</f>
        <v/>
      </c>
      <c r="D127" s="191" t="str">
        <f>IF(MONTH(LISTE!G129)=3,IF(OR(LISTE!B129="",LISTE!I129="X"),"",LISTE!I129),"")</f>
        <v/>
      </c>
    </row>
    <row r="128" spans="1:4" x14ac:dyDescent="0.25">
      <c r="A128" s="176" t="str">
        <f>IF(MONTH(LISTE!G130)=3,IF(OR(LISTE!B130="",LISTE!I130="X"),"",LISTE!B130),"")</f>
        <v/>
      </c>
      <c r="B128" s="176" t="str">
        <f>IF(MONTH(LISTE!G130)=3,IF(OR(LISTE!B130="",LISTE!I130="X"),"",CONCATENATE(LISTE!C130,"  ",LISTE!H130," P")),"")</f>
        <v/>
      </c>
      <c r="C128" s="176" t="str">
        <f>IF(MONTH(LISTE!G130)=3,IF(OR(LISTE!B130="",LISTE!I130="X"),"",LISTE!A130),"")</f>
        <v/>
      </c>
      <c r="D128" s="191" t="str">
        <f>IF(MONTH(LISTE!G130)=3,IF(OR(LISTE!B130="",LISTE!I130="X"),"",LISTE!I130),"")</f>
        <v/>
      </c>
    </row>
    <row r="129" spans="1:4" x14ac:dyDescent="0.25">
      <c r="A129" s="176" t="str">
        <f>IF(MONTH(LISTE!G131)=3,IF(OR(LISTE!B131="",LISTE!I131="X"),"",LISTE!B131),"")</f>
        <v/>
      </c>
      <c r="B129" s="176" t="str">
        <f>IF(MONTH(LISTE!G131)=3,IF(OR(LISTE!B131="",LISTE!I131="X"),"",CONCATENATE(LISTE!C131,"  ",LISTE!H131," P")),"")</f>
        <v/>
      </c>
      <c r="C129" s="176" t="str">
        <f>IF(MONTH(LISTE!G131)=3,IF(OR(LISTE!B131="",LISTE!I131="X"),"",LISTE!A131),"")</f>
        <v/>
      </c>
      <c r="D129" s="191" t="str">
        <f>IF(MONTH(LISTE!G131)=3,IF(OR(LISTE!B131="",LISTE!I131="X"),"",LISTE!I131),"")</f>
        <v/>
      </c>
    </row>
    <row r="130" spans="1:4" x14ac:dyDescent="0.25">
      <c r="A130" s="176" t="str">
        <f>IF(MONTH(LISTE!G132)=3,IF(OR(LISTE!B132="",LISTE!I132="X"),"",LISTE!B132),"")</f>
        <v/>
      </c>
      <c r="B130" s="176" t="str">
        <f>IF(MONTH(LISTE!G132)=3,IF(OR(LISTE!B132="",LISTE!I132="X"),"",CONCATENATE(LISTE!C132,"  ",LISTE!H132," P")),"")</f>
        <v/>
      </c>
      <c r="C130" s="176" t="str">
        <f>IF(MONTH(LISTE!G132)=3,IF(OR(LISTE!B132="",LISTE!I132="X"),"",LISTE!A132),"")</f>
        <v/>
      </c>
      <c r="D130" s="191" t="str">
        <f>IF(MONTH(LISTE!G132)=3,IF(OR(LISTE!B132="",LISTE!I132="X"),"",LISTE!I132),"")</f>
        <v/>
      </c>
    </row>
    <row r="131" spans="1:4" x14ac:dyDescent="0.25">
      <c r="A131" s="176" t="str">
        <f>IF(MONTH(LISTE!G133)=3,IF(OR(LISTE!B133="",LISTE!I133="X"),"",LISTE!B133),"")</f>
        <v/>
      </c>
      <c r="B131" s="176" t="str">
        <f>IF(MONTH(LISTE!G133)=3,IF(OR(LISTE!B133="",LISTE!I133="X"),"",CONCATENATE(LISTE!C133,"  ",LISTE!H133," P")),"")</f>
        <v/>
      </c>
      <c r="C131" s="176" t="str">
        <f>IF(MONTH(LISTE!G133)=3,IF(OR(LISTE!B133="",LISTE!I133="X"),"",LISTE!A133),"")</f>
        <v/>
      </c>
      <c r="D131" s="191" t="str">
        <f>IF(MONTH(LISTE!G133)=3,IF(OR(LISTE!B133="",LISTE!I133="X"),"",LISTE!I133),"")</f>
        <v/>
      </c>
    </row>
    <row r="132" spans="1:4" x14ac:dyDescent="0.25">
      <c r="A132" s="176" t="str">
        <f>IF(MONTH(LISTE!G134)=3,IF(OR(LISTE!B134="",LISTE!I134="X"),"",LISTE!B134),"")</f>
        <v/>
      </c>
      <c r="B132" s="176" t="str">
        <f>IF(MONTH(LISTE!G134)=3,IF(OR(LISTE!B134="",LISTE!I134="X"),"",CONCATENATE(LISTE!C134,"  ",LISTE!H134," P")),"")</f>
        <v/>
      </c>
      <c r="C132" s="176" t="str">
        <f>IF(MONTH(LISTE!G134)=3,IF(OR(LISTE!B134="",LISTE!I134="X"),"",LISTE!A134),"")</f>
        <v/>
      </c>
      <c r="D132" s="191" t="str">
        <f>IF(MONTH(LISTE!G134)=3,IF(OR(LISTE!B134="",LISTE!I134="X"),"",LISTE!I134),"")</f>
        <v/>
      </c>
    </row>
    <row r="133" spans="1:4" x14ac:dyDescent="0.25">
      <c r="A133" s="176" t="str">
        <f>IF(MONTH(LISTE!G135)=3,IF(OR(LISTE!B135="",LISTE!I135="X"),"",LISTE!B135),"")</f>
        <v/>
      </c>
      <c r="B133" s="176" t="str">
        <f>IF(MONTH(LISTE!G135)=3,IF(OR(LISTE!B135="",LISTE!I135="X"),"",CONCATENATE(LISTE!C135,"  ",LISTE!H135," P")),"")</f>
        <v/>
      </c>
      <c r="C133" s="176" t="str">
        <f>IF(MONTH(LISTE!G135)=3,IF(OR(LISTE!B135="",LISTE!I135="X"),"",LISTE!A135),"")</f>
        <v/>
      </c>
      <c r="D133" s="191" t="str">
        <f>IF(MONTH(LISTE!G135)=3,IF(OR(LISTE!B135="",LISTE!I135="X"),"",LISTE!I135),"")</f>
        <v/>
      </c>
    </row>
    <row r="134" spans="1:4" x14ac:dyDescent="0.25">
      <c r="A134" s="176" t="str">
        <f>IF(MONTH(LISTE!G136)=3,IF(OR(LISTE!B136="",LISTE!I136="X"),"",LISTE!B136),"")</f>
        <v/>
      </c>
      <c r="B134" s="176" t="str">
        <f>IF(MONTH(LISTE!G136)=3,IF(OR(LISTE!B136="",LISTE!I136="X"),"",CONCATENATE(LISTE!C136,"  ",LISTE!H136," P")),"")</f>
        <v/>
      </c>
      <c r="C134" s="176" t="str">
        <f>IF(MONTH(LISTE!G136)=3,IF(OR(LISTE!B136="",LISTE!I136="X"),"",LISTE!A136),"")</f>
        <v/>
      </c>
      <c r="D134" s="191" t="str">
        <f>IF(MONTH(LISTE!G136)=3,IF(OR(LISTE!B136="",LISTE!I136="X"),"",LISTE!I136),"")</f>
        <v/>
      </c>
    </row>
    <row r="135" spans="1:4" x14ac:dyDescent="0.25">
      <c r="A135" s="176" t="str">
        <f>IF(MONTH(LISTE!G137)=3,IF(OR(LISTE!B137="",LISTE!I137="X"),"",LISTE!B137),"")</f>
        <v/>
      </c>
      <c r="B135" s="176" t="str">
        <f>IF(MONTH(LISTE!G137)=3,IF(OR(LISTE!B137="",LISTE!I137="X"),"",CONCATENATE(LISTE!C137,"  ",LISTE!H137," P")),"")</f>
        <v/>
      </c>
      <c r="C135" s="176" t="str">
        <f>IF(MONTH(LISTE!G137)=3,IF(OR(LISTE!B137="",LISTE!I137="X"),"",LISTE!A137),"")</f>
        <v/>
      </c>
      <c r="D135" s="191" t="str">
        <f>IF(MONTH(LISTE!G137)=3,IF(OR(LISTE!B137="",LISTE!I137="X"),"",LISTE!I137),"")</f>
        <v/>
      </c>
    </row>
    <row r="136" spans="1:4" x14ac:dyDescent="0.25">
      <c r="A136" s="176" t="str">
        <f>IF(MONTH(LISTE!G138)=3,IF(OR(LISTE!B138="",LISTE!I138="X"),"",LISTE!B138),"")</f>
        <v/>
      </c>
      <c r="B136" s="176" t="str">
        <f>IF(MONTH(LISTE!G138)=3,IF(OR(LISTE!B138="",LISTE!I138="X"),"",CONCATENATE(LISTE!C138,"  ",LISTE!H138," P")),"")</f>
        <v/>
      </c>
      <c r="C136" s="176" t="str">
        <f>IF(MONTH(LISTE!G138)=3,IF(OR(LISTE!B138="",LISTE!I138="X"),"",LISTE!A138),"")</f>
        <v/>
      </c>
      <c r="D136" s="191" t="str">
        <f>IF(MONTH(LISTE!G138)=3,IF(OR(LISTE!B138="",LISTE!I138="X"),"",LISTE!I138),"")</f>
        <v/>
      </c>
    </row>
    <row r="137" spans="1:4" x14ac:dyDescent="0.25">
      <c r="A137" s="176" t="str">
        <f>IF(MONTH(LISTE!G139)=3,IF(OR(LISTE!B139="",LISTE!I139="X"),"",LISTE!B139),"")</f>
        <v/>
      </c>
      <c r="B137" s="176" t="str">
        <f>IF(MONTH(LISTE!G139)=3,IF(OR(LISTE!B139="",LISTE!I139="X"),"",CONCATENATE(LISTE!C139,"  ",LISTE!H139," P")),"")</f>
        <v/>
      </c>
      <c r="C137" s="176" t="str">
        <f>IF(MONTH(LISTE!G139)=3,IF(OR(LISTE!B139="",LISTE!I139="X"),"",LISTE!A139),"")</f>
        <v/>
      </c>
      <c r="D137" s="191" t="str">
        <f>IF(MONTH(LISTE!G139)=3,IF(OR(LISTE!B139="",LISTE!I139="X"),"",LISTE!I139),"")</f>
        <v/>
      </c>
    </row>
    <row r="138" spans="1:4" x14ac:dyDescent="0.25">
      <c r="A138" s="176" t="str">
        <f>IF(MONTH(LISTE!G140)=3,IF(OR(LISTE!B140="",LISTE!I140="X"),"",LISTE!B140),"")</f>
        <v/>
      </c>
      <c r="B138" s="176" t="str">
        <f>IF(MONTH(LISTE!G140)=3,IF(OR(LISTE!B140="",LISTE!I140="X"),"",CONCATENATE(LISTE!C140,"  ",LISTE!H140," P")),"")</f>
        <v/>
      </c>
      <c r="C138" s="176" t="str">
        <f>IF(MONTH(LISTE!G140)=3,IF(OR(LISTE!B140="",LISTE!I140="X"),"",LISTE!A140),"")</f>
        <v/>
      </c>
      <c r="D138" s="191" t="str">
        <f>IF(MONTH(LISTE!G140)=3,IF(OR(LISTE!B140="",LISTE!I140="X"),"",LISTE!I140),"")</f>
        <v/>
      </c>
    </row>
    <row r="139" spans="1:4" x14ac:dyDescent="0.25">
      <c r="A139" s="176" t="str">
        <f>IF(MONTH(LISTE!G141)=3,IF(OR(LISTE!B141="",LISTE!I141="X"),"",LISTE!B141),"")</f>
        <v/>
      </c>
      <c r="B139" s="176" t="str">
        <f>IF(MONTH(LISTE!G141)=3,IF(OR(LISTE!B141="",LISTE!I141="X"),"",CONCATENATE(LISTE!C141,"  ",LISTE!H141," P")),"")</f>
        <v/>
      </c>
      <c r="C139" s="176" t="str">
        <f>IF(MONTH(LISTE!G141)=3,IF(OR(LISTE!B141="",LISTE!I141="X"),"",LISTE!A141),"")</f>
        <v/>
      </c>
      <c r="D139" s="191" t="str">
        <f>IF(MONTH(LISTE!G141)=3,IF(OR(LISTE!B141="",LISTE!I141="X"),"",LISTE!I141),"")</f>
        <v/>
      </c>
    </row>
    <row r="140" spans="1:4" x14ac:dyDescent="0.25">
      <c r="A140" s="176" t="str">
        <f>IF(MONTH(LISTE!G142)=3,IF(OR(LISTE!B142="",LISTE!I142="X"),"",LISTE!B142),"")</f>
        <v/>
      </c>
      <c r="B140" s="176" t="str">
        <f>IF(MONTH(LISTE!G142)=3,IF(OR(LISTE!B142="",LISTE!I142="X"),"",CONCATENATE(LISTE!C142,"  ",LISTE!H142," P")),"")</f>
        <v/>
      </c>
      <c r="C140" s="176" t="str">
        <f>IF(MONTH(LISTE!G142)=3,IF(OR(LISTE!B142="",LISTE!I142="X"),"",LISTE!A142),"")</f>
        <v/>
      </c>
      <c r="D140" s="191" t="str">
        <f>IF(MONTH(LISTE!G142)=3,IF(OR(LISTE!B142="",LISTE!I142="X"),"",LISTE!I142),"")</f>
        <v/>
      </c>
    </row>
    <row r="141" spans="1:4" x14ac:dyDescent="0.25">
      <c r="A141" s="176" t="str">
        <f>IF(MONTH(LISTE!G143)=3,IF(OR(LISTE!B143="",LISTE!I143="X"),"",LISTE!B143),"")</f>
        <v/>
      </c>
      <c r="B141" s="176" t="str">
        <f>IF(MONTH(LISTE!G143)=3,IF(OR(LISTE!B143="",LISTE!I143="X"),"",CONCATENATE(LISTE!C143,"  ",LISTE!H143," P")),"")</f>
        <v/>
      </c>
      <c r="C141" s="176" t="str">
        <f>IF(MONTH(LISTE!G143)=3,IF(OR(LISTE!B143="",LISTE!I143="X"),"",LISTE!A143),"")</f>
        <v/>
      </c>
      <c r="D141" s="191" t="str">
        <f>IF(MONTH(LISTE!G143)=3,IF(OR(LISTE!B143="",LISTE!I143="X"),"",LISTE!I143),"")</f>
        <v/>
      </c>
    </row>
    <row r="142" spans="1:4" x14ac:dyDescent="0.25">
      <c r="A142" s="176" t="str">
        <f>IF(MONTH(LISTE!G144)=3,IF(OR(LISTE!B144="",LISTE!I144="X"),"",LISTE!B144),"")</f>
        <v/>
      </c>
      <c r="B142" s="176" t="str">
        <f>IF(MONTH(LISTE!G144)=3,IF(OR(LISTE!B144="",LISTE!I144="X"),"",CONCATENATE(LISTE!C144,"  ",LISTE!H144," P")),"")</f>
        <v/>
      </c>
      <c r="C142" s="176" t="str">
        <f>IF(MONTH(LISTE!G144)=3,IF(OR(LISTE!B144="",LISTE!I144="X"),"",LISTE!A144),"")</f>
        <v/>
      </c>
      <c r="D142" s="191" t="str">
        <f>IF(MONTH(LISTE!G144)=3,IF(OR(LISTE!B144="",LISTE!I144="X"),"",LISTE!I144),"")</f>
        <v/>
      </c>
    </row>
    <row r="143" spans="1:4" x14ac:dyDescent="0.25">
      <c r="A143" s="176" t="str">
        <f>IF(MONTH(LISTE!G145)=3,IF(OR(LISTE!B145="",LISTE!I145="X"),"",LISTE!B145),"")</f>
        <v/>
      </c>
      <c r="B143" s="176" t="str">
        <f>IF(MONTH(LISTE!G145)=3,IF(OR(LISTE!B145="",LISTE!I145="X"),"",CONCATENATE(LISTE!C145,"  ",LISTE!H145," P")),"")</f>
        <v/>
      </c>
      <c r="C143" s="176" t="str">
        <f>IF(MONTH(LISTE!G145)=3,IF(OR(LISTE!B145="",LISTE!I145="X"),"",LISTE!A145),"")</f>
        <v/>
      </c>
      <c r="D143" s="191" t="str">
        <f>IF(MONTH(LISTE!G145)=3,IF(OR(LISTE!B145="",LISTE!I145="X"),"",LISTE!I145),"")</f>
        <v/>
      </c>
    </row>
    <row r="144" spans="1:4" x14ac:dyDescent="0.25">
      <c r="A144" s="176" t="str">
        <f>IF(MONTH(LISTE!G146)=3,IF(OR(LISTE!B146="",LISTE!I146="X"),"",LISTE!B146),"")</f>
        <v/>
      </c>
      <c r="B144" s="176" t="str">
        <f>IF(MONTH(LISTE!G146)=3,IF(OR(LISTE!B146="",LISTE!I146="X"),"",CONCATENATE(LISTE!C146,"  ",LISTE!H146," P")),"")</f>
        <v/>
      </c>
      <c r="C144" s="176" t="str">
        <f>IF(MONTH(LISTE!G146)=3,IF(OR(LISTE!B146="",LISTE!I146="X"),"",LISTE!A146),"")</f>
        <v/>
      </c>
      <c r="D144" s="191" t="str">
        <f>IF(MONTH(LISTE!G146)=3,IF(OR(LISTE!B146="",LISTE!I146="X"),"",LISTE!I146),"")</f>
        <v/>
      </c>
    </row>
    <row r="145" spans="1:4" x14ac:dyDescent="0.25">
      <c r="A145" s="176" t="str">
        <f>IF(MONTH(LISTE!G147)=3,IF(OR(LISTE!B147="",LISTE!I147="X"),"",LISTE!B147),"")</f>
        <v/>
      </c>
      <c r="B145" s="176" t="str">
        <f>IF(MONTH(LISTE!G147)=3,IF(OR(LISTE!B147="",LISTE!I147="X"),"",CONCATENATE(LISTE!C147,"  ",LISTE!H147," P")),"")</f>
        <v/>
      </c>
      <c r="C145" s="176" t="str">
        <f>IF(MONTH(LISTE!G147)=3,IF(OR(LISTE!B147="",LISTE!I147="X"),"",LISTE!A147),"")</f>
        <v/>
      </c>
      <c r="D145" s="191" t="str">
        <f>IF(MONTH(LISTE!G147)=3,IF(OR(LISTE!B147="",LISTE!I147="X"),"",LISTE!I147),"")</f>
        <v/>
      </c>
    </row>
    <row r="146" spans="1:4" x14ac:dyDescent="0.25">
      <c r="A146" s="176" t="str">
        <f>IF(MONTH(LISTE!G148)=3,IF(OR(LISTE!B148="",LISTE!I148="X"),"",LISTE!B148),"")</f>
        <v/>
      </c>
      <c r="B146" s="176" t="str">
        <f>IF(MONTH(LISTE!G148)=3,IF(OR(LISTE!B148="",LISTE!I148="X"),"",CONCATENATE(LISTE!C148,"  ",LISTE!H148," P")),"")</f>
        <v/>
      </c>
      <c r="C146" s="176" t="str">
        <f>IF(MONTH(LISTE!G148)=3,IF(OR(LISTE!B148="",LISTE!I148="X"),"",LISTE!A148),"")</f>
        <v/>
      </c>
      <c r="D146" s="191" t="str">
        <f>IF(MONTH(LISTE!G148)=3,IF(OR(LISTE!B148="",LISTE!I148="X"),"",LISTE!I148),"")</f>
        <v/>
      </c>
    </row>
    <row r="147" spans="1:4" x14ac:dyDescent="0.25">
      <c r="A147" s="176" t="str">
        <f>IF(MONTH(LISTE!G149)=3,IF(OR(LISTE!B149="",LISTE!I149="X"),"",LISTE!B149),"")</f>
        <v/>
      </c>
      <c r="B147" s="176" t="str">
        <f>IF(MONTH(LISTE!G149)=3,IF(OR(LISTE!B149="",LISTE!I149="X"),"",CONCATENATE(LISTE!C149,"  ",LISTE!H149," P")),"")</f>
        <v/>
      </c>
      <c r="C147" s="176" t="str">
        <f>IF(MONTH(LISTE!G149)=3,IF(OR(LISTE!B149="",LISTE!I149="X"),"",LISTE!A149),"")</f>
        <v/>
      </c>
      <c r="D147" s="191" t="str">
        <f>IF(MONTH(LISTE!G149)=3,IF(OR(LISTE!B149="",LISTE!I149="X"),"",LISTE!I149),"")</f>
        <v/>
      </c>
    </row>
    <row r="148" spans="1:4" x14ac:dyDescent="0.25">
      <c r="A148" s="176" t="str">
        <f>IF(MONTH(LISTE!G150)=3,IF(OR(LISTE!B150="",LISTE!I150="X"),"",LISTE!B150),"")</f>
        <v/>
      </c>
      <c r="B148" s="176" t="str">
        <f>IF(MONTH(LISTE!G150)=3,IF(OR(LISTE!B150="",LISTE!I150="X"),"",CONCATENATE(LISTE!C150,"  ",LISTE!H150," P")),"")</f>
        <v/>
      </c>
      <c r="C148" s="176" t="str">
        <f>IF(MONTH(LISTE!G150)=3,IF(OR(LISTE!B150="",LISTE!I150="X"),"",LISTE!A150),"")</f>
        <v/>
      </c>
      <c r="D148" s="191" t="str">
        <f>IF(MONTH(LISTE!G150)=3,IF(OR(LISTE!B150="",LISTE!I150="X"),"",LISTE!I150),"")</f>
        <v/>
      </c>
    </row>
    <row r="149" spans="1:4" x14ac:dyDescent="0.25">
      <c r="A149" s="176" t="str">
        <f>IF(MONTH(LISTE!G151)=3,IF(OR(LISTE!B151="",LISTE!I151="X"),"",LISTE!B151),"")</f>
        <v/>
      </c>
      <c r="B149" s="176" t="str">
        <f>IF(MONTH(LISTE!G151)=3,IF(OR(LISTE!B151="",LISTE!I151="X"),"",CONCATENATE(LISTE!C151,"  ",LISTE!H151," P")),"")</f>
        <v/>
      </c>
      <c r="C149" s="176" t="str">
        <f>IF(MONTH(LISTE!G151)=3,IF(OR(LISTE!B151="",LISTE!I151="X"),"",LISTE!A151),"")</f>
        <v/>
      </c>
      <c r="D149" s="191" t="str">
        <f>IF(MONTH(LISTE!G151)=3,IF(OR(LISTE!B151="",LISTE!I151="X"),"",LISTE!I151),"")</f>
        <v/>
      </c>
    </row>
    <row r="150" spans="1:4" x14ac:dyDescent="0.25">
      <c r="A150" s="176" t="str">
        <f>IF(MONTH(LISTE!G152)=3,IF(OR(LISTE!B152="",LISTE!I152="X"),"",LISTE!B152),"")</f>
        <v/>
      </c>
      <c r="B150" s="176" t="str">
        <f>IF(MONTH(LISTE!G152)=3,IF(OR(LISTE!B152="",LISTE!I152="X"),"",CONCATENATE(LISTE!C152,"  ",LISTE!H152," P")),"")</f>
        <v/>
      </c>
      <c r="C150" s="176" t="str">
        <f>IF(MONTH(LISTE!G152)=3,IF(OR(LISTE!B152="",LISTE!I152="X"),"",LISTE!A152),"")</f>
        <v/>
      </c>
      <c r="D150" s="191" t="str">
        <f>IF(MONTH(LISTE!G152)=3,IF(OR(LISTE!B152="",LISTE!I152="X"),"",LISTE!I152),"")</f>
        <v/>
      </c>
    </row>
    <row r="151" spans="1:4" x14ac:dyDescent="0.25">
      <c r="A151" s="176" t="str">
        <f>IF(MONTH(LISTE!G153)=3,IF(OR(LISTE!B153="",LISTE!I153="X"),"",LISTE!B153),"")</f>
        <v/>
      </c>
      <c r="B151" s="176" t="str">
        <f>IF(MONTH(LISTE!G153)=3,IF(OR(LISTE!B153="",LISTE!I153="X"),"",CONCATENATE(LISTE!C153,"  ",LISTE!H153," P")),"")</f>
        <v/>
      </c>
      <c r="C151" s="176" t="str">
        <f>IF(MONTH(LISTE!G153)=3,IF(OR(LISTE!B153="",LISTE!I153="X"),"",LISTE!A153),"")</f>
        <v/>
      </c>
      <c r="D151" s="191" t="str">
        <f>IF(MONTH(LISTE!G153)=3,IF(OR(LISTE!B153="",LISTE!I153="X"),"",LISTE!I153),"")</f>
        <v/>
      </c>
    </row>
    <row r="152" spans="1:4" x14ac:dyDescent="0.25">
      <c r="A152" s="176" t="str">
        <f>IF(MONTH(LISTE!G154)=3,IF(OR(LISTE!B154="",LISTE!I154="X"),"",LISTE!B154),"")</f>
        <v/>
      </c>
      <c r="B152" s="176" t="str">
        <f>IF(MONTH(LISTE!G154)=3,IF(OR(LISTE!B154="",LISTE!I154="X"),"",CONCATENATE(LISTE!C154,"  ",LISTE!H154," P")),"")</f>
        <v/>
      </c>
      <c r="C152" s="176" t="str">
        <f>IF(MONTH(LISTE!G154)=3,IF(OR(LISTE!B154="",LISTE!I154="X"),"",LISTE!A154),"")</f>
        <v/>
      </c>
      <c r="D152" s="191" t="str">
        <f>IF(MONTH(LISTE!G154)=3,IF(OR(LISTE!B154="",LISTE!I154="X"),"",LISTE!I154),"")</f>
        <v/>
      </c>
    </row>
    <row r="153" spans="1:4" x14ac:dyDescent="0.25">
      <c r="A153" s="176" t="str">
        <f>IF(MONTH(LISTE!G155)=3,IF(OR(LISTE!B155="",LISTE!I155="X"),"",LISTE!B155),"")</f>
        <v/>
      </c>
      <c r="B153" s="176" t="str">
        <f>IF(MONTH(LISTE!G155)=3,IF(OR(LISTE!B155="",LISTE!I155="X"),"",CONCATENATE(LISTE!C155,"  ",LISTE!H155," P")),"")</f>
        <v/>
      </c>
      <c r="C153" s="176" t="str">
        <f>IF(MONTH(LISTE!G155)=3,IF(OR(LISTE!B155="",LISTE!I155="X"),"",LISTE!A155),"")</f>
        <v/>
      </c>
      <c r="D153" s="191" t="str">
        <f>IF(MONTH(LISTE!G155)=3,IF(OR(LISTE!B155="",LISTE!I155="X"),"",LISTE!I155),"")</f>
        <v/>
      </c>
    </row>
    <row r="154" spans="1:4" x14ac:dyDescent="0.25">
      <c r="A154" s="176" t="str">
        <f>IF(MONTH(LISTE!G156)=3,IF(OR(LISTE!B156="",LISTE!I156="X"),"",LISTE!B156),"")</f>
        <v/>
      </c>
      <c r="B154" s="176" t="str">
        <f>IF(MONTH(LISTE!G156)=3,IF(OR(LISTE!B156="",LISTE!I156="X"),"",CONCATENATE(LISTE!C156,"  ",LISTE!H156," P")),"")</f>
        <v/>
      </c>
      <c r="C154" s="176" t="str">
        <f>IF(MONTH(LISTE!G156)=3,IF(OR(LISTE!B156="",LISTE!I156="X"),"",LISTE!A156),"")</f>
        <v/>
      </c>
      <c r="D154" s="191" t="str">
        <f>IF(MONTH(LISTE!G156)=3,IF(OR(LISTE!B156="",LISTE!I156="X"),"",LISTE!I156),"")</f>
        <v/>
      </c>
    </row>
    <row r="155" spans="1:4" x14ac:dyDescent="0.25">
      <c r="A155" s="176" t="str">
        <f>IF(MONTH(LISTE!G157)=3,IF(OR(LISTE!B157="",LISTE!I157="X"),"",LISTE!B157),"")</f>
        <v/>
      </c>
      <c r="B155" s="176" t="str">
        <f>IF(MONTH(LISTE!G157)=3,IF(OR(LISTE!B157="",LISTE!I157="X"),"",CONCATENATE(LISTE!C157,"  ",LISTE!H157," P")),"")</f>
        <v/>
      </c>
      <c r="C155" s="176" t="str">
        <f>IF(MONTH(LISTE!G157)=3,IF(OR(LISTE!B157="",LISTE!I157="X"),"",LISTE!A157),"")</f>
        <v/>
      </c>
      <c r="D155" s="191" t="str">
        <f>IF(MONTH(LISTE!G157)=3,IF(OR(LISTE!B157="",LISTE!I157="X"),"",LISTE!I157),"")</f>
        <v/>
      </c>
    </row>
    <row r="156" spans="1:4" x14ac:dyDescent="0.25">
      <c r="A156" s="176" t="str">
        <f>IF(MONTH(LISTE!G158)=3,IF(OR(LISTE!B158="",LISTE!I158="X"),"",LISTE!B158),"")</f>
        <v/>
      </c>
      <c r="B156" s="176" t="str">
        <f>IF(MONTH(LISTE!G158)=3,IF(OR(LISTE!B158="",LISTE!I158="X"),"",CONCATENATE(LISTE!C158,"  ",LISTE!H158," P")),"")</f>
        <v/>
      </c>
      <c r="C156" s="176" t="str">
        <f>IF(MONTH(LISTE!G158)=3,IF(OR(LISTE!B158="",LISTE!I158="X"),"",LISTE!A158),"")</f>
        <v/>
      </c>
      <c r="D156" s="191" t="str">
        <f>IF(MONTH(LISTE!G158)=3,IF(OR(LISTE!B158="",LISTE!I158="X"),"",LISTE!I158),"")</f>
        <v/>
      </c>
    </row>
    <row r="157" spans="1:4" x14ac:dyDescent="0.25">
      <c r="A157" s="176" t="str">
        <f>IF(MONTH(LISTE!G159)=3,IF(OR(LISTE!B159="",LISTE!I159="X"),"",LISTE!B159),"")</f>
        <v/>
      </c>
      <c r="B157" s="176" t="str">
        <f>IF(MONTH(LISTE!G159)=3,IF(OR(LISTE!B159="",LISTE!I159="X"),"",CONCATENATE(LISTE!C159,"  ",LISTE!H159," P")),"")</f>
        <v/>
      </c>
      <c r="C157" s="176" t="str">
        <f>IF(MONTH(LISTE!G159)=3,IF(OR(LISTE!B159="",LISTE!I159="X"),"",LISTE!A159),"")</f>
        <v/>
      </c>
      <c r="D157" s="191" t="str">
        <f>IF(MONTH(LISTE!G159)=3,IF(OR(LISTE!B159="",LISTE!I159="X"),"",LISTE!I159),"")</f>
        <v/>
      </c>
    </row>
    <row r="158" spans="1:4" x14ac:dyDescent="0.25">
      <c r="A158" s="176" t="str">
        <f>IF(MONTH(LISTE!G160)=3,IF(OR(LISTE!B160="",LISTE!I160="X"),"",LISTE!B160),"")</f>
        <v/>
      </c>
      <c r="B158" s="176" t="str">
        <f>IF(MONTH(LISTE!G160)=3,IF(OR(LISTE!B160="",LISTE!I160="X"),"",CONCATENATE(LISTE!C160,"  ",LISTE!H160," P")),"")</f>
        <v/>
      </c>
      <c r="C158" s="176" t="str">
        <f>IF(MONTH(LISTE!G160)=3,IF(OR(LISTE!B160="",LISTE!I160="X"),"",LISTE!A160),"")</f>
        <v/>
      </c>
      <c r="D158" s="191" t="str">
        <f>IF(MONTH(LISTE!G160)=3,IF(OR(LISTE!B160="",LISTE!I160="X"),"",LISTE!I160),"")</f>
        <v/>
      </c>
    </row>
    <row r="159" spans="1:4" x14ac:dyDescent="0.25">
      <c r="A159" s="176" t="str">
        <f>IF(MONTH(LISTE!G161)=3,IF(OR(LISTE!B161="",LISTE!I161="X"),"",LISTE!B161),"")</f>
        <v/>
      </c>
      <c r="B159" s="176" t="str">
        <f>IF(MONTH(LISTE!G161)=3,IF(OR(LISTE!B161="",LISTE!I161="X"),"",CONCATENATE(LISTE!C161,"  ",LISTE!H161," P")),"")</f>
        <v/>
      </c>
      <c r="C159" s="176" t="str">
        <f>IF(MONTH(LISTE!G161)=3,IF(OR(LISTE!B161="",LISTE!I161="X"),"",LISTE!A161),"")</f>
        <v/>
      </c>
      <c r="D159" s="191" t="str">
        <f>IF(MONTH(LISTE!G161)=3,IF(OR(LISTE!B161="",LISTE!I161="X"),"",LISTE!I161),"")</f>
        <v/>
      </c>
    </row>
    <row r="160" spans="1:4" x14ac:dyDescent="0.25">
      <c r="A160" s="176" t="str">
        <f>IF(MONTH(LISTE!G162)=3,IF(OR(LISTE!B162="",LISTE!I162="X"),"",LISTE!B162),"")</f>
        <v/>
      </c>
      <c r="B160" s="176" t="str">
        <f>IF(MONTH(LISTE!G162)=3,IF(OR(LISTE!B162="",LISTE!I162="X"),"",CONCATENATE(LISTE!C162,"  ",LISTE!H162," P")),"")</f>
        <v/>
      </c>
      <c r="C160" s="176" t="str">
        <f>IF(MONTH(LISTE!G162)=3,IF(OR(LISTE!B162="",LISTE!I162="X"),"",LISTE!A162),"")</f>
        <v/>
      </c>
      <c r="D160" s="191" t="str">
        <f>IF(MONTH(LISTE!G162)=3,IF(OR(LISTE!B162="",LISTE!I162="X"),"",LISTE!I162),"")</f>
        <v/>
      </c>
    </row>
    <row r="161" spans="1:4" x14ac:dyDescent="0.25">
      <c r="A161" s="176" t="str">
        <f>IF(MONTH(LISTE!G163)=3,IF(OR(LISTE!B163="",LISTE!I163="X"),"",LISTE!B163),"")</f>
        <v/>
      </c>
      <c r="B161" s="176" t="str">
        <f>IF(MONTH(LISTE!G163)=3,IF(OR(LISTE!B163="",LISTE!I163="X"),"",CONCATENATE(LISTE!C163,"  ",LISTE!H163," P")),"")</f>
        <v/>
      </c>
      <c r="C161" s="176" t="str">
        <f>IF(MONTH(LISTE!G163)=3,IF(OR(LISTE!B163="",LISTE!I163="X"),"",LISTE!A163),"")</f>
        <v/>
      </c>
      <c r="D161" s="191" t="str">
        <f>IF(MONTH(LISTE!G163)=3,IF(OR(LISTE!B163="",LISTE!I163="X"),"",LISTE!I163),"")</f>
        <v/>
      </c>
    </row>
    <row r="162" spans="1:4" x14ac:dyDescent="0.25">
      <c r="A162" s="176" t="str">
        <f>IF(MONTH(LISTE!G164)=3,IF(OR(LISTE!B164="",LISTE!I164="X"),"",LISTE!B164),"")</f>
        <v/>
      </c>
      <c r="B162" s="176" t="str">
        <f>IF(MONTH(LISTE!G164)=3,IF(OR(LISTE!B164="",LISTE!I164="X"),"",CONCATENATE(LISTE!C164,"  ",LISTE!H164," P")),"")</f>
        <v/>
      </c>
      <c r="C162" s="176" t="str">
        <f>IF(MONTH(LISTE!G164)=3,IF(OR(LISTE!B164="",LISTE!I164="X"),"",LISTE!A164),"")</f>
        <v/>
      </c>
      <c r="D162" s="191" t="str">
        <f>IF(MONTH(LISTE!G164)=3,IF(OR(LISTE!B164="",LISTE!I164="X"),"",LISTE!I164),"")</f>
        <v/>
      </c>
    </row>
    <row r="163" spans="1:4" x14ac:dyDescent="0.25">
      <c r="A163" s="176" t="str">
        <f>IF(MONTH(LISTE!G165)=3,IF(OR(LISTE!B165="",LISTE!I165="X"),"",LISTE!B165),"")</f>
        <v/>
      </c>
      <c r="B163" s="176" t="str">
        <f>IF(MONTH(LISTE!G165)=3,IF(OR(LISTE!B165="",LISTE!I165="X"),"",CONCATENATE(LISTE!C165,"  ",LISTE!H165," P")),"")</f>
        <v/>
      </c>
      <c r="C163" s="176" t="str">
        <f>IF(MONTH(LISTE!G165)=3,IF(OR(LISTE!B165="",LISTE!I165="X"),"",LISTE!A165),"")</f>
        <v/>
      </c>
      <c r="D163" s="191" t="str">
        <f>IF(MONTH(LISTE!G165)=3,IF(OR(LISTE!B165="",LISTE!I165="X"),"",LISTE!I165),"")</f>
        <v/>
      </c>
    </row>
    <row r="164" spans="1:4" x14ac:dyDescent="0.25">
      <c r="A164" s="176" t="str">
        <f>IF(MONTH(LISTE!G166)=3,IF(OR(LISTE!B166="",LISTE!I166="X"),"",LISTE!B166),"")</f>
        <v/>
      </c>
      <c r="B164" s="176" t="str">
        <f>IF(MONTH(LISTE!G166)=3,IF(OR(LISTE!B166="",LISTE!I166="X"),"",CONCATENATE(LISTE!C166,"  ",LISTE!H166," P")),"")</f>
        <v/>
      </c>
      <c r="C164" s="176" t="str">
        <f>IF(MONTH(LISTE!G166)=3,IF(OR(LISTE!B166="",LISTE!I166="X"),"",LISTE!A166),"")</f>
        <v/>
      </c>
      <c r="D164" s="191" t="str">
        <f>IF(MONTH(LISTE!G166)=3,IF(OR(LISTE!B166="",LISTE!I166="X"),"",LISTE!I166),"")</f>
        <v/>
      </c>
    </row>
    <row r="165" spans="1:4" x14ac:dyDescent="0.25">
      <c r="A165" s="176" t="str">
        <f>IF(MONTH(LISTE!G167)=3,IF(OR(LISTE!B167="",LISTE!I167="X"),"",LISTE!B167),"")</f>
        <v/>
      </c>
      <c r="B165" s="176" t="str">
        <f>IF(MONTH(LISTE!G167)=3,IF(OR(LISTE!B167="",LISTE!I167="X"),"",CONCATENATE(LISTE!C167,"  ",LISTE!H167," P")),"")</f>
        <v/>
      </c>
      <c r="C165" s="176" t="str">
        <f>IF(MONTH(LISTE!G167)=3,IF(OR(LISTE!B167="",LISTE!I167="X"),"",LISTE!A167),"")</f>
        <v/>
      </c>
      <c r="D165" s="191" t="str">
        <f>IF(MONTH(LISTE!G167)=3,IF(OR(LISTE!B167="",LISTE!I167="X"),"",LISTE!I167),"")</f>
        <v/>
      </c>
    </row>
    <row r="166" spans="1:4" x14ac:dyDescent="0.25">
      <c r="A166" s="176" t="str">
        <f>IF(MONTH(LISTE!G168)=3,IF(OR(LISTE!B168="",LISTE!I168="X"),"",LISTE!B168),"")</f>
        <v/>
      </c>
      <c r="B166" s="176" t="str">
        <f>IF(MONTH(LISTE!G168)=3,IF(OR(LISTE!B168="",LISTE!I168="X"),"",CONCATENATE(LISTE!C168,"  ",LISTE!H168," P")),"")</f>
        <v/>
      </c>
      <c r="C166" s="176" t="str">
        <f>IF(MONTH(LISTE!G168)=3,IF(OR(LISTE!B168="",LISTE!I168="X"),"",LISTE!A168),"")</f>
        <v/>
      </c>
      <c r="D166" s="191" t="str">
        <f>IF(MONTH(LISTE!G168)=3,IF(OR(LISTE!B168="",LISTE!I168="X"),"",LISTE!I168),"")</f>
        <v/>
      </c>
    </row>
    <row r="167" spans="1:4" x14ac:dyDescent="0.25">
      <c r="A167" s="176" t="str">
        <f>IF(MONTH(LISTE!G169)=3,IF(OR(LISTE!B169="",LISTE!I169="X"),"",LISTE!B169),"")</f>
        <v/>
      </c>
      <c r="B167" s="176" t="str">
        <f>IF(MONTH(LISTE!G169)=3,IF(OR(LISTE!B169="",LISTE!I169="X"),"",CONCATENATE(LISTE!C169,"  ",LISTE!H169," P")),"")</f>
        <v/>
      </c>
      <c r="C167" s="176" t="str">
        <f>IF(MONTH(LISTE!G169)=3,IF(OR(LISTE!B169="",LISTE!I169="X"),"",LISTE!A169),"")</f>
        <v/>
      </c>
      <c r="D167" s="191" t="str">
        <f>IF(MONTH(LISTE!G169)=3,IF(OR(LISTE!B169="",LISTE!I169="X"),"",LISTE!I169),"")</f>
        <v/>
      </c>
    </row>
    <row r="168" spans="1:4" x14ac:dyDescent="0.25">
      <c r="A168" s="176" t="str">
        <f>IF(MONTH(LISTE!G170)=3,IF(OR(LISTE!B170="",LISTE!I170="X"),"",LISTE!B170),"")</f>
        <v/>
      </c>
      <c r="B168" s="176" t="str">
        <f>IF(MONTH(LISTE!G170)=3,IF(OR(LISTE!B170="",LISTE!I170="X"),"",CONCATENATE(LISTE!C170,"  ",LISTE!H170," P")),"")</f>
        <v/>
      </c>
      <c r="C168" s="176" t="str">
        <f>IF(MONTH(LISTE!G170)=3,IF(OR(LISTE!B170="",LISTE!I170="X"),"",LISTE!A170),"")</f>
        <v/>
      </c>
      <c r="D168" s="191" t="str">
        <f>IF(MONTH(LISTE!G170)=3,IF(OR(LISTE!B170="",LISTE!I170="X"),"",LISTE!I170),"")</f>
        <v/>
      </c>
    </row>
    <row r="169" spans="1:4" x14ac:dyDescent="0.25">
      <c r="A169" s="176" t="str">
        <f>IF(MONTH(LISTE!G171)=3,IF(OR(LISTE!B171="",LISTE!I171="X"),"",LISTE!B171),"")</f>
        <v/>
      </c>
      <c r="B169" s="176" t="str">
        <f>IF(MONTH(LISTE!G171)=3,IF(OR(LISTE!B171="",LISTE!I171="X"),"",CONCATENATE(LISTE!C171,"  ",LISTE!H171," P")),"")</f>
        <v/>
      </c>
      <c r="C169" s="176" t="str">
        <f>IF(MONTH(LISTE!G171)=3,IF(OR(LISTE!B171="",LISTE!I171="X"),"",LISTE!A171),"")</f>
        <v/>
      </c>
      <c r="D169" s="191" t="str">
        <f>IF(MONTH(LISTE!G171)=3,IF(OR(LISTE!B171="",LISTE!I171="X"),"",LISTE!I171),"")</f>
        <v/>
      </c>
    </row>
    <row r="170" spans="1:4" x14ac:dyDescent="0.25">
      <c r="A170" s="176" t="str">
        <f>IF(MONTH(LISTE!G172)=3,IF(OR(LISTE!B172="",LISTE!I172="X"),"",LISTE!B172),"")</f>
        <v/>
      </c>
      <c r="B170" s="176" t="str">
        <f>IF(MONTH(LISTE!G172)=3,IF(OR(LISTE!B172="",LISTE!I172="X"),"",CONCATENATE(LISTE!C172,"  ",LISTE!H172," P")),"")</f>
        <v/>
      </c>
      <c r="C170" s="176" t="str">
        <f>IF(MONTH(LISTE!G172)=3,IF(OR(LISTE!B172="",LISTE!I172="X"),"",LISTE!A172),"")</f>
        <v/>
      </c>
      <c r="D170" s="191" t="str">
        <f>IF(MONTH(LISTE!G172)=3,IF(OR(LISTE!B172="",LISTE!I172="X"),"",LISTE!I172),"")</f>
        <v/>
      </c>
    </row>
    <row r="171" spans="1:4" x14ac:dyDescent="0.25">
      <c r="A171" s="176" t="str">
        <f>IF(MONTH(LISTE!G173)=3,IF(OR(LISTE!B173="",LISTE!I173="X"),"",LISTE!B173),"")</f>
        <v/>
      </c>
      <c r="B171" s="176" t="str">
        <f>IF(MONTH(LISTE!G173)=3,IF(OR(LISTE!B173="",LISTE!I173="X"),"",CONCATENATE(LISTE!C173,"  ",LISTE!H173," P")),"")</f>
        <v/>
      </c>
      <c r="C171" s="176" t="str">
        <f>IF(MONTH(LISTE!G173)=3,IF(OR(LISTE!B173="",LISTE!I173="X"),"",LISTE!A173),"")</f>
        <v/>
      </c>
      <c r="D171" s="191" t="str">
        <f>IF(MONTH(LISTE!G173)=3,IF(OR(LISTE!B173="",LISTE!I173="X"),"",LISTE!I173),"")</f>
        <v/>
      </c>
    </row>
    <row r="172" spans="1:4" x14ac:dyDescent="0.25">
      <c r="A172" s="176" t="str">
        <f>IF(MONTH(LISTE!G174)=3,IF(OR(LISTE!B174="",LISTE!I174="X"),"",LISTE!B174),"")</f>
        <v/>
      </c>
      <c r="B172" s="176" t="str">
        <f>IF(MONTH(LISTE!G174)=3,IF(OR(LISTE!B174="",LISTE!I174="X"),"",CONCATENATE(LISTE!C174,"  ",LISTE!H174," P")),"")</f>
        <v/>
      </c>
      <c r="C172" s="176" t="str">
        <f>IF(MONTH(LISTE!G174)=3,IF(OR(LISTE!B174="",LISTE!I174="X"),"",LISTE!A174),"")</f>
        <v/>
      </c>
      <c r="D172" s="191" t="str">
        <f>IF(MONTH(LISTE!G174)=3,IF(OR(LISTE!B174="",LISTE!I174="X"),"",LISTE!I174),"")</f>
        <v/>
      </c>
    </row>
    <row r="173" spans="1:4" x14ac:dyDescent="0.25">
      <c r="A173" s="176" t="str">
        <f>IF(MONTH(LISTE!G175)=3,IF(OR(LISTE!B175="",LISTE!I175="X"),"",LISTE!B175),"")</f>
        <v/>
      </c>
      <c r="B173" s="176" t="str">
        <f>IF(MONTH(LISTE!G175)=3,IF(OR(LISTE!B175="",LISTE!I175="X"),"",CONCATENATE(LISTE!C175,"  ",LISTE!H175," P")),"")</f>
        <v/>
      </c>
      <c r="C173" s="176" t="str">
        <f>IF(MONTH(LISTE!G175)=3,IF(OR(LISTE!B175="",LISTE!I175="X"),"",LISTE!A175),"")</f>
        <v/>
      </c>
      <c r="D173" s="191" t="str">
        <f>IF(MONTH(LISTE!G175)=3,IF(OR(LISTE!B175="",LISTE!I175="X"),"",LISTE!I175),"")</f>
        <v/>
      </c>
    </row>
    <row r="174" spans="1:4" x14ac:dyDescent="0.25">
      <c r="A174" s="176" t="str">
        <f>IF(MONTH(LISTE!G176)=3,IF(OR(LISTE!B176="",LISTE!I176="X"),"",LISTE!B176),"")</f>
        <v/>
      </c>
      <c r="B174" s="176" t="str">
        <f>IF(MONTH(LISTE!G176)=3,IF(OR(LISTE!B176="",LISTE!I176="X"),"",CONCATENATE(LISTE!C176,"  ",LISTE!H176," P")),"")</f>
        <v/>
      </c>
      <c r="C174" s="176" t="str">
        <f>IF(MONTH(LISTE!G176)=3,IF(OR(LISTE!B176="",LISTE!I176="X"),"",LISTE!A176),"")</f>
        <v/>
      </c>
      <c r="D174" s="191" t="str">
        <f>IF(MONTH(LISTE!G176)=3,IF(OR(LISTE!B176="",LISTE!I176="X"),"",LISTE!I176),"")</f>
        <v/>
      </c>
    </row>
    <row r="175" spans="1:4" x14ac:dyDescent="0.25">
      <c r="A175" s="176" t="str">
        <f>IF(MONTH(LISTE!G177)=3,IF(OR(LISTE!B177="",LISTE!I177="X"),"",LISTE!B177),"")</f>
        <v/>
      </c>
      <c r="B175" s="176" t="str">
        <f>IF(MONTH(LISTE!G177)=3,IF(OR(LISTE!B177="",LISTE!I177="X"),"",CONCATENATE(LISTE!C177,"  ",LISTE!H177," P")),"")</f>
        <v/>
      </c>
      <c r="C175" s="176" t="str">
        <f>IF(MONTH(LISTE!G177)=3,IF(OR(LISTE!B177="",LISTE!I177="X"),"",LISTE!A177),"")</f>
        <v/>
      </c>
      <c r="D175" s="191" t="str">
        <f>IF(MONTH(LISTE!G177)=3,IF(OR(LISTE!B177="",LISTE!I177="X"),"",LISTE!I177),"")</f>
        <v/>
      </c>
    </row>
    <row r="176" spans="1:4" x14ac:dyDescent="0.25">
      <c r="A176" s="176" t="str">
        <f>IF(MONTH(LISTE!G178)=3,IF(OR(LISTE!B178="",LISTE!I178="X"),"",LISTE!B178),"")</f>
        <v/>
      </c>
      <c r="B176" s="176" t="str">
        <f>IF(MONTH(LISTE!G178)=3,IF(OR(LISTE!B178="",LISTE!I178="X"),"",CONCATENATE(LISTE!C178,"  ",LISTE!H178," P")),"")</f>
        <v/>
      </c>
      <c r="C176" s="176" t="str">
        <f>IF(MONTH(LISTE!G178)=3,IF(OR(LISTE!B178="",LISTE!I178="X"),"",LISTE!A178),"")</f>
        <v/>
      </c>
      <c r="D176" s="191" t="str">
        <f>IF(MONTH(LISTE!G178)=3,IF(OR(LISTE!B178="",LISTE!I178="X"),"",LISTE!I178),"")</f>
        <v/>
      </c>
    </row>
    <row r="177" spans="1:4" x14ac:dyDescent="0.25">
      <c r="A177" s="176" t="str">
        <f>IF(MONTH(LISTE!G179)=3,IF(OR(LISTE!B179="",LISTE!I179="X"),"",LISTE!B179),"")</f>
        <v/>
      </c>
      <c r="B177" s="176" t="str">
        <f>IF(MONTH(LISTE!G179)=3,IF(OR(LISTE!B179="",LISTE!I179="X"),"",CONCATENATE(LISTE!C179,"  ",LISTE!H179," P")),"")</f>
        <v/>
      </c>
      <c r="C177" s="176" t="str">
        <f>IF(MONTH(LISTE!G179)=3,IF(OR(LISTE!B179="",LISTE!I179="X"),"",LISTE!A179),"")</f>
        <v/>
      </c>
      <c r="D177" s="191" t="str">
        <f>IF(MONTH(LISTE!G179)=3,IF(OR(LISTE!B179="",LISTE!I179="X"),"",LISTE!I179),"")</f>
        <v/>
      </c>
    </row>
    <row r="178" spans="1:4" x14ac:dyDescent="0.25">
      <c r="A178" s="176" t="str">
        <f>IF(MONTH(LISTE!G180)=3,IF(OR(LISTE!B180="",LISTE!I180="X"),"",LISTE!B180),"")</f>
        <v/>
      </c>
      <c r="B178" s="176" t="str">
        <f>IF(MONTH(LISTE!G180)=3,IF(OR(LISTE!B180="",LISTE!I180="X"),"",CONCATENATE(LISTE!C180,"  ",LISTE!H180," P")),"")</f>
        <v/>
      </c>
      <c r="C178" s="176" t="str">
        <f>IF(MONTH(LISTE!G180)=3,IF(OR(LISTE!B180="",LISTE!I180="X"),"",LISTE!A180),"")</f>
        <v/>
      </c>
      <c r="D178" s="191" t="str">
        <f>IF(MONTH(LISTE!G180)=3,IF(OR(LISTE!B180="",LISTE!I180="X"),"",LISTE!I180),"")</f>
        <v/>
      </c>
    </row>
    <row r="179" spans="1:4" x14ac:dyDescent="0.25">
      <c r="A179" s="176" t="str">
        <f>IF(MONTH(LISTE!G181)=3,IF(OR(LISTE!B181="",LISTE!I181="X"),"",LISTE!B181),"")</f>
        <v/>
      </c>
      <c r="B179" s="176" t="str">
        <f>IF(MONTH(LISTE!G181)=3,IF(OR(LISTE!B181="",LISTE!I181="X"),"",CONCATENATE(LISTE!C181,"  ",LISTE!H181," P")),"")</f>
        <v/>
      </c>
      <c r="C179" s="176" t="str">
        <f>IF(MONTH(LISTE!G181)=3,IF(OR(LISTE!B181="",LISTE!I181="X"),"",LISTE!A181),"")</f>
        <v/>
      </c>
      <c r="D179" s="191" t="str">
        <f>IF(MONTH(LISTE!G181)=3,IF(OR(LISTE!B181="",LISTE!I181="X"),"",LISTE!I181),"")</f>
        <v/>
      </c>
    </row>
    <row r="180" spans="1:4" x14ac:dyDescent="0.25">
      <c r="A180" s="176" t="str">
        <f>IF(MONTH(LISTE!G182)=3,IF(OR(LISTE!B182="",LISTE!I182="X"),"",LISTE!B182),"")</f>
        <v/>
      </c>
      <c r="B180" s="176" t="str">
        <f>IF(MONTH(LISTE!G182)=3,IF(OR(LISTE!B182="",LISTE!I182="X"),"",CONCATENATE(LISTE!C182,"  ",LISTE!H182," P")),"")</f>
        <v/>
      </c>
      <c r="C180" s="176" t="str">
        <f>IF(MONTH(LISTE!G182)=3,IF(OR(LISTE!B182="",LISTE!I182="X"),"",LISTE!A182),"")</f>
        <v/>
      </c>
      <c r="D180" s="191" t="str">
        <f>IF(MONTH(LISTE!G182)=3,IF(OR(LISTE!B182="",LISTE!I182="X"),"",LISTE!I182),"")</f>
        <v/>
      </c>
    </row>
    <row r="181" spans="1:4" x14ac:dyDescent="0.25">
      <c r="A181" s="176" t="str">
        <f>IF(MONTH(LISTE!G183)=3,IF(OR(LISTE!B183="",LISTE!I183="X"),"",LISTE!B183),"")</f>
        <v/>
      </c>
      <c r="B181" s="176" t="str">
        <f>IF(MONTH(LISTE!G183)=3,IF(OR(LISTE!B183="",LISTE!I183="X"),"",CONCATENATE(LISTE!C183,"  ",LISTE!H183," P")),"")</f>
        <v/>
      </c>
      <c r="C181" s="176" t="str">
        <f>IF(MONTH(LISTE!G183)=3,IF(OR(LISTE!B183="",LISTE!I183="X"),"",LISTE!A183),"")</f>
        <v/>
      </c>
      <c r="D181" s="191" t="str">
        <f>IF(MONTH(LISTE!G183)=3,IF(OR(LISTE!B183="",LISTE!I183="X"),"",LISTE!I183),"")</f>
        <v/>
      </c>
    </row>
    <row r="182" spans="1:4" x14ac:dyDescent="0.25">
      <c r="A182" s="176" t="str">
        <f>IF(MONTH(LISTE!G184)=3,IF(OR(LISTE!B184="",LISTE!I184="X"),"",LISTE!B184),"")</f>
        <v/>
      </c>
      <c r="B182" s="176" t="str">
        <f>IF(MONTH(LISTE!G184)=3,IF(OR(LISTE!B184="",LISTE!I184="X"),"",CONCATENATE(LISTE!C184,"  ",LISTE!H184," P")),"")</f>
        <v/>
      </c>
      <c r="C182" s="176" t="str">
        <f>IF(MONTH(LISTE!G184)=3,IF(OR(LISTE!B184="",LISTE!I184="X"),"",LISTE!A184),"")</f>
        <v/>
      </c>
      <c r="D182" s="191" t="str">
        <f>IF(MONTH(LISTE!G184)=3,IF(OR(LISTE!B184="",LISTE!I184="X"),"",LISTE!I184),"")</f>
        <v/>
      </c>
    </row>
    <row r="183" spans="1:4" x14ac:dyDescent="0.25">
      <c r="A183" s="176" t="str">
        <f>IF(MONTH(LISTE!G185)=3,IF(OR(LISTE!B185="",LISTE!I185="X"),"",LISTE!B185),"")</f>
        <v/>
      </c>
      <c r="B183" s="176" t="str">
        <f>IF(MONTH(LISTE!G185)=3,IF(OR(LISTE!B185="",LISTE!I185="X"),"",CONCATENATE(LISTE!C185,"  ",LISTE!H185," P")),"")</f>
        <v/>
      </c>
      <c r="C183" s="176" t="str">
        <f>IF(MONTH(LISTE!G185)=3,IF(OR(LISTE!B185="",LISTE!I185="X"),"",LISTE!A185),"")</f>
        <v/>
      </c>
      <c r="D183" s="191" t="str">
        <f>IF(MONTH(LISTE!G185)=3,IF(OR(LISTE!B185="",LISTE!I185="X"),"",LISTE!I185),"")</f>
        <v/>
      </c>
    </row>
    <row r="184" spans="1:4" x14ac:dyDescent="0.25">
      <c r="A184" s="176" t="str">
        <f>IF(MONTH(LISTE!G186)=3,IF(OR(LISTE!B186="",LISTE!I186="X"),"",LISTE!B186),"")</f>
        <v/>
      </c>
      <c r="B184" s="176" t="str">
        <f>IF(MONTH(LISTE!G186)=3,IF(OR(LISTE!B186="",LISTE!I186="X"),"",CONCATENATE(LISTE!C186,"  ",LISTE!H186," P")),"")</f>
        <v/>
      </c>
      <c r="C184" s="176" t="str">
        <f>IF(MONTH(LISTE!G186)=3,IF(OR(LISTE!B186="",LISTE!I186="X"),"",LISTE!A186),"")</f>
        <v/>
      </c>
      <c r="D184" s="191" t="str">
        <f>IF(MONTH(LISTE!G186)=3,IF(OR(LISTE!B186="",LISTE!I186="X"),"",LISTE!I186),"")</f>
        <v/>
      </c>
    </row>
    <row r="185" spans="1:4" x14ac:dyDescent="0.25">
      <c r="A185" s="176" t="str">
        <f>IF(MONTH(LISTE!G187)=3,IF(OR(LISTE!B187="",LISTE!I187="X"),"",LISTE!B187),"")</f>
        <v/>
      </c>
      <c r="B185" s="176" t="str">
        <f>IF(MONTH(LISTE!G187)=3,IF(OR(LISTE!B187="",LISTE!I187="X"),"",CONCATENATE(LISTE!C187,"  ",LISTE!H187," P")),"")</f>
        <v/>
      </c>
      <c r="C185" s="176" t="str">
        <f>IF(MONTH(LISTE!G187)=3,IF(OR(LISTE!B187="",LISTE!I187="X"),"",LISTE!A187),"")</f>
        <v/>
      </c>
      <c r="D185" s="191" t="str">
        <f>IF(MONTH(LISTE!G187)=3,IF(OR(LISTE!B187="",LISTE!I187="X"),"",LISTE!I187),"")</f>
        <v/>
      </c>
    </row>
    <row r="186" spans="1:4" x14ac:dyDescent="0.25">
      <c r="A186" s="176" t="str">
        <f>IF(MONTH(LISTE!G188)=3,IF(OR(LISTE!B188="",LISTE!I188="X"),"",LISTE!B188),"")</f>
        <v/>
      </c>
      <c r="B186" s="176" t="str">
        <f>IF(MONTH(LISTE!G188)=3,IF(OR(LISTE!B188="",LISTE!I188="X"),"",CONCATENATE(LISTE!C188,"  ",LISTE!H188," P")),"")</f>
        <v/>
      </c>
      <c r="C186" s="176" t="str">
        <f>IF(MONTH(LISTE!G188)=3,IF(OR(LISTE!B188="",LISTE!I188="X"),"",LISTE!A188),"")</f>
        <v/>
      </c>
      <c r="D186" s="191" t="str">
        <f>IF(MONTH(LISTE!G188)=3,IF(OR(LISTE!B188="",LISTE!I188="X"),"",LISTE!I188),"")</f>
        <v/>
      </c>
    </row>
    <row r="187" spans="1:4" x14ac:dyDescent="0.25">
      <c r="A187" s="176" t="str">
        <f>IF(MONTH(LISTE!G189)=3,IF(OR(LISTE!B189="",LISTE!I189="X"),"",LISTE!B189),"")</f>
        <v/>
      </c>
      <c r="B187" s="176" t="str">
        <f>IF(MONTH(LISTE!G189)=3,IF(OR(LISTE!B189="",LISTE!I189="X"),"",CONCATENATE(LISTE!C189,"  ",LISTE!H189," P")),"")</f>
        <v/>
      </c>
      <c r="C187" s="176" t="str">
        <f>IF(MONTH(LISTE!G189)=3,IF(OR(LISTE!B189="",LISTE!I189="X"),"",LISTE!A189),"")</f>
        <v/>
      </c>
      <c r="D187" s="191" t="str">
        <f>IF(MONTH(LISTE!G189)=3,IF(OR(LISTE!B189="",LISTE!I189="X"),"",LISTE!I189),"")</f>
        <v/>
      </c>
    </row>
    <row r="188" spans="1:4" x14ac:dyDescent="0.25">
      <c r="A188" s="176" t="str">
        <f>IF(MONTH(LISTE!G190)=3,IF(OR(LISTE!B190="",LISTE!I190="X"),"",LISTE!B190),"")</f>
        <v/>
      </c>
      <c r="B188" s="176" t="str">
        <f>IF(MONTH(LISTE!G190)=3,IF(OR(LISTE!B190="",LISTE!I190="X"),"",CONCATENATE(LISTE!C190,"  ",LISTE!H190," P")),"")</f>
        <v/>
      </c>
      <c r="C188" s="176" t="str">
        <f>IF(MONTH(LISTE!G190)=3,IF(OR(LISTE!B190="",LISTE!I190="X"),"",LISTE!A190),"")</f>
        <v/>
      </c>
      <c r="D188" s="191" t="str">
        <f>IF(MONTH(LISTE!G190)=3,IF(OR(LISTE!B190="",LISTE!I190="X"),"",LISTE!I190),"")</f>
        <v/>
      </c>
    </row>
    <row r="189" spans="1:4" x14ac:dyDescent="0.25">
      <c r="A189" s="176" t="str">
        <f>IF(MONTH(LISTE!G191)=3,IF(OR(LISTE!B191="",LISTE!I191="X"),"",LISTE!B191),"")</f>
        <v/>
      </c>
      <c r="B189" s="176" t="str">
        <f>IF(MONTH(LISTE!G191)=3,IF(OR(LISTE!B191="",LISTE!I191="X"),"",CONCATENATE(LISTE!C191,"  ",LISTE!H191," P")),"")</f>
        <v/>
      </c>
      <c r="C189" s="176" t="str">
        <f>IF(MONTH(LISTE!G191)=3,IF(OR(LISTE!B191="",LISTE!I191="X"),"",LISTE!A191),"")</f>
        <v/>
      </c>
      <c r="D189" s="191" t="str">
        <f>IF(MONTH(LISTE!G191)=3,IF(OR(LISTE!B191="",LISTE!I191="X"),"",LISTE!I191),"")</f>
        <v/>
      </c>
    </row>
    <row r="190" spans="1:4" x14ac:dyDescent="0.25">
      <c r="A190" s="176" t="str">
        <f>IF(MONTH(LISTE!G192)=3,IF(OR(LISTE!B192="",LISTE!I192="X"),"",LISTE!B192),"")</f>
        <v/>
      </c>
      <c r="B190" s="176" t="str">
        <f>IF(MONTH(LISTE!G192)=3,IF(OR(LISTE!B192="",LISTE!I192="X"),"",CONCATENATE(LISTE!C192,"  ",LISTE!H192," P")),"")</f>
        <v/>
      </c>
      <c r="C190" s="176" t="str">
        <f>IF(MONTH(LISTE!G192)=3,IF(OR(LISTE!B192="",LISTE!I192="X"),"",LISTE!A192),"")</f>
        <v/>
      </c>
      <c r="D190" s="191" t="str">
        <f>IF(MONTH(LISTE!G192)=3,IF(OR(LISTE!B192="",LISTE!I192="X"),"",LISTE!I192),"")</f>
        <v/>
      </c>
    </row>
    <row r="191" spans="1:4" x14ac:dyDescent="0.25">
      <c r="A191" s="176" t="str">
        <f>IF(MONTH(LISTE!G193)=3,IF(OR(LISTE!B193="",LISTE!I193="X"),"",LISTE!B193),"")</f>
        <v/>
      </c>
      <c r="B191" s="176" t="str">
        <f>IF(MONTH(LISTE!G193)=3,IF(OR(LISTE!B193="",LISTE!I193="X"),"",CONCATENATE(LISTE!C193,"  ",LISTE!H193," P")),"")</f>
        <v/>
      </c>
      <c r="C191" s="176" t="str">
        <f>IF(MONTH(LISTE!G193)=3,IF(OR(LISTE!B193="",LISTE!I193="X"),"",LISTE!A193),"")</f>
        <v/>
      </c>
      <c r="D191" s="191" t="str">
        <f>IF(MONTH(LISTE!G193)=3,IF(OR(LISTE!B193="",LISTE!I193="X"),"",LISTE!I193),"")</f>
        <v/>
      </c>
    </row>
    <row r="192" spans="1:4" x14ac:dyDescent="0.25">
      <c r="A192" s="176" t="str">
        <f>IF(MONTH(LISTE!G194)=3,IF(OR(LISTE!B194="",LISTE!I194="X"),"",LISTE!B194),"")</f>
        <v/>
      </c>
      <c r="B192" s="176" t="str">
        <f>IF(MONTH(LISTE!G194)=3,IF(OR(LISTE!B194="",LISTE!I194="X"),"",CONCATENATE(LISTE!C194,"  ",LISTE!H194," P")),"")</f>
        <v/>
      </c>
      <c r="C192" s="176" t="str">
        <f>IF(MONTH(LISTE!G194)=3,IF(OR(LISTE!B194="",LISTE!I194="X"),"",LISTE!A194),"")</f>
        <v/>
      </c>
      <c r="D192" s="191" t="str">
        <f>IF(MONTH(LISTE!G194)=3,IF(OR(LISTE!B194="",LISTE!I194="X"),"",LISTE!I194),"")</f>
        <v/>
      </c>
    </row>
    <row r="193" spans="1:4" x14ac:dyDescent="0.25">
      <c r="A193" s="176" t="str">
        <f>IF(MONTH(LISTE!G195)=3,IF(OR(LISTE!B195="",LISTE!I195="X"),"",LISTE!B195),"")</f>
        <v/>
      </c>
      <c r="B193" s="176" t="str">
        <f>IF(MONTH(LISTE!G195)=3,IF(OR(LISTE!B195="",LISTE!I195="X"),"",CONCATENATE(LISTE!C195,"  ",LISTE!H195," P")),"")</f>
        <v/>
      </c>
      <c r="C193" s="176" t="str">
        <f>IF(MONTH(LISTE!G195)=3,IF(OR(LISTE!B195="",LISTE!I195="X"),"",LISTE!A195),"")</f>
        <v/>
      </c>
      <c r="D193" s="191" t="str">
        <f>IF(MONTH(LISTE!G195)=3,IF(OR(LISTE!B195="",LISTE!I195="X"),"",LISTE!I195),"")</f>
        <v/>
      </c>
    </row>
    <row r="194" spans="1:4" x14ac:dyDescent="0.25">
      <c r="A194" s="176" t="str">
        <f>IF(MONTH(LISTE!G196)=3,IF(OR(LISTE!B196="",LISTE!I196="X"),"",LISTE!B196),"")</f>
        <v/>
      </c>
      <c r="B194" s="176" t="str">
        <f>IF(MONTH(LISTE!G196)=3,IF(OR(LISTE!B196="",LISTE!I196="X"),"",CONCATENATE(LISTE!C196,"  ",LISTE!H196," P")),"")</f>
        <v/>
      </c>
      <c r="C194" s="176" t="str">
        <f>IF(MONTH(LISTE!G196)=3,IF(OR(LISTE!B196="",LISTE!I196="X"),"",LISTE!A196),"")</f>
        <v/>
      </c>
      <c r="D194" s="191" t="str">
        <f>IF(MONTH(LISTE!G196)=3,IF(OR(LISTE!B196="",LISTE!I196="X"),"",LISTE!I196),"")</f>
        <v/>
      </c>
    </row>
    <row r="195" spans="1:4" x14ac:dyDescent="0.25">
      <c r="A195" s="176" t="str">
        <f>IF(MONTH(LISTE!G197)=3,IF(OR(LISTE!B197="",LISTE!I197="X"),"",LISTE!B197),"")</f>
        <v/>
      </c>
      <c r="B195" s="176" t="str">
        <f>IF(MONTH(LISTE!G197)=3,IF(OR(LISTE!B197="",LISTE!I197="X"),"",CONCATENATE(LISTE!C197,"  ",LISTE!H197," P")),"")</f>
        <v/>
      </c>
      <c r="C195" s="176" t="str">
        <f>IF(MONTH(LISTE!G197)=3,IF(OR(LISTE!B197="",LISTE!I197="X"),"",LISTE!A197),"")</f>
        <v/>
      </c>
      <c r="D195" s="191" t="str">
        <f>IF(MONTH(LISTE!G197)=3,IF(OR(LISTE!B197="",LISTE!I197="X"),"",LISTE!I197),"")</f>
        <v/>
      </c>
    </row>
    <row r="196" spans="1:4" x14ac:dyDescent="0.25">
      <c r="A196" s="176" t="str">
        <f>IF(MONTH(LISTE!G198)=3,IF(OR(LISTE!B198="",LISTE!I198="X"),"",LISTE!B198),"")</f>
        <v/>
      </c>
      <c r="B196" s="176" t="str">
        <f>IF(MONTH(LISTE!G198)=3,IF(OR(LISTE!B198="",LISTE!I198="X"),"",CONCATENATE(LISTE!C198,"  ",LISTE!H198," P")),"")</f>
        <v/>
      </c>
      <c r="C196" s="176" t="str">
        <f>IF(MONTH(LISTE!G198)=3,IF(OR(LISTE!B198="",LISTE!I198="X"),"",LISTE!A198),"")</f>
        <v/>
      </c>
      <c r="D196" s="191" t="str">
        <f>IF(MONTH(LISTE!G198)=3,IF(OR(LISTE!B198="",LISTE!I198="X"),"",LISTE!I198),"")</f>
        <v/>
      </c>
    </row>
    <row r="197" spans="1:4" x14ac:dyDescent="0.25">
      <c r="A197" s="176" t="str">
        <f>IF(MONTH(LISTE!G199)=3,IF(OR(LISTE!B199="",LISTE!I199="X"),"",LISTE!B199),"")</f>
        <v/>
      </c>
      <c r="B197" s="176" t="str">
        <f>IF(MONTH(LISTE!G199)=3,IF(OR(LISTE!B199="",LISTE!I199="X"),"",CONCATENATE(LISTE!C199,"  ",LISTE!H199," P")),"")</f>
        <v/>
      </c>
      <c r="C197" s="176" t="str">
        <f>IF(MONTH(LISTE!G199)=3,IF(OR(LISTE!B199="",LISTE!I199="X"),"",LISTE!A199),"")</f>
        <v/>
      </c>
      <c r="D197" s="191" t="str">
        <f>IF(MONTH(LISTE!G199)=3,IF(OR(LISTE!B199="",LISTE!I199="X"),"",LISTE!I199),"")</f>
        <v/>
      </c>
    </row>
    <row r="198" spans="1:4" x14ac:dyDescent="0.25">
      <c r="A198" s="176" t="str">
        <f>IF(MONTH(LISTE!G200)=3,IF(OR(LISTE!B200="",LISTE!I200="X"),"",LISTE!B200),"")</f>
        <v/>
      </c>
      <c r="B198" s="176" t="str">
        <f>IF(MONTH(LISTE!G200)=3,IF(OR(LISTE!B200="",LISTE!I200="X"),"",CONCATENATE(LISTE!C200,"  ",LISTE!H200," P")),"")</f>
        <v/>
      </c>
      <c r="C198" s="176" t="str">
        <f>IF(MONTH(LISTE!G200)=3,IF(OR(LISTE!B200="",LISTE!I200="X"),"",LISTE!A200),"")</f>
        <v/>
      </c>
      <c r="D198" s="191" t="str">
        <f>IF(MONTH(LISTE!G200)=3,IF(OR(LISTE!B200="",LISTE!I200="X"),"",LISTE!I200),"")</f>
        <v/>
      </c>
    </row>
    <row r="199" spans="1:4" x14ac:dyDescent="0.25">
      <c r="A199" s="176" t="str">
        <f>IF(MONTH(LISTE!G201)=3,IF(OR(LISTE!B201="",LISTE!I201="X"),"",LISTE!B201),"")</f>
        <v/>
      </c>
      <c r="B199" s="176" t="str">
        <f>IF(MONTH(LISTE!G201)=3,IF(OR(LISTE!B201="",LISTE!I201="X"),"",CONCATENATE(LISTE!C201,"  ",LISTE!H201," P")),"")</f>
        <v/>
      </c>
      <c r="C199" s="176" t="str">
        <f>IF(MONTH(LISTE!G201)=3,IF(OR(LISTE!B201="",LISTE!I201="X"),"",LISTE!A201),"")</f>
        <v/>
      </c>
      <c r="D199" s="191" t="str">
        <f>IF(MONTH(LISTE!G201)=3,IF(OR(LISTE!B201="",LISTE!I201="X"),"",LISTE!I201),"")</f>
        <v/>
      </c>
    </row>
    <row r="200" spans="1:4" x14ac:dyDescent="0.25">
      <c r="A200" s="176" t="str">
        <f>IF(MONTH(LISTE!G202)=3,IF(OR(LISTE!B202="",LISTE!I202="X"),"",LISTE!B202),"")</f>
        <v/>
      </c>
      <c r="B200" s="176" t="str">
        <f>IF(MONTH(LISTE!G202)=3,IF(OR(LISTE!B202="",LISTE!I202="X"),"",CONCATENATE(LISTE!C202,"  ",LISTE!H202," P")),"")</f>
        <v/>
      </c>
      <c r="C200" s="176" t="str">
        <f>IF(MONTH(LISTE!G202)=3,IF(OR(LISTE!B202="",LISTE!I202="X"),"",LISTE!A202),"")</f>
        <v/>
      </c>
      <c r="D200" s="191" t="str">
        <f>IF(MONTH(LISTE!G202)=3,IF(OR(LISTE!B202="",LISTE!I202="X"),"",LISTE!I202),"")</f>
        <v/>
      </c>
    </row>
    <row r="201" spans="1:4" x14ac:dyDescent="0.25">
      <c r="A201" s="176" t="str">
        <f>IF(MONTH(LISTE!G203)=3,IF(OR(LISTE!B203="",LISTE!I203="X"),"",LISTE!B203),"")</f>
        <v/>
      </c>
      <c r="B201" s="176" t="str">
        <f>IF(MONTH(LISTE!G203)=3,IF(OR(LISTE!B203="",LISTE!I203="X"),"",CONCATENATE(LISTE!C203,"  ",LISTE!H203," P")),"")</f>
        <v/>
      </c>
      <c r="C201" s="176" t="str">
        <f>IF(MONTH(LISTE!G203)=3,IF(OR(LISTE!B203="",LISTE!I203="X"),"",LISTE!A203),"")</f>
        <v/>
      </c>
      <c r="D201" s="191" t="str">
        <f>IF(MONTH(LISTE!G203)=3,IF(OR(LISTE!B203="",LISTE!I203="X"),"",LISTE!I203),"")</f>
        <v/>
      </c>
    </row>
    <row r="202" spans="1:4" x14ac:dyDescent="0.25">
      <c r="A202" s="176" t="str">
        <f>IF(MONTH(LISTE!G204)=3,IF(OR(LISTE!B204="",LISTE!I204="X"),"",LISTE!B204),"")</f>
        <v/>
      </c>
      <c r="B202" s="176" t="str">
        <f>IF(MONTH(LISTE!G204)=3,IF(OR(LISTE!B204="",LISTE!I204="X"),"",CONCATENATE(LISTE!C204,"  ",LISTE!H204," P")),"")</f>
        <v/>
      </c>
      <c r="C202" s="176" t="str">
        <f>IF(MONTH(LISTE!G204)=3,IF(OR(LISTE!B204="",LISTE!I204="X"),"",LISTE!A204),"")</f>
        <v/>
      </c>
      <c r="D202" s="191" t="str">
        <f>IF(MONTH(LISTE!G204)=3,IF(OR(LISTE!B204="",LISTE!I204="X"),"",LISTE!I204),"")</f>
        <v/>
      </c>
    </row>
    <row r="203" spans="1:4" x14ac:dyDescent="0.25">
      <c r="A203" s="176" t="str">
        <f>IF(MONTH(LISTE!G205)=3,IF(OR(LISTE!B205="",LISTE!I205="X"),"",LISTE!B205),"")</f>
        <v/>
      </c>
      <c r="B203" s="176" t="str">
        <f>IF(MONTH(LISTE!G205)=3,IF(OR(LISTE!B205="",LISTE!I205="X"),"",CONCATENATE(LISTE!C205,"  ",LISTE!H205," P")),"")</f>
        <v/>
      </c>
      <c r="C203" s="176" t="str">
        <f>IF(MONTH(LISTE!G205)=3,IF(OR(LISTE!B205="",LISTE!I205="X"),"",LISTE!A205),"")</f>
        <v/>
      </c>
      <c r="D203" s="191" t="str">
        <f>IF(MONTH(LISTE!G205)=3,IF(OR(LISTE!B205="",LISTE!I205="X"),"",LISTE!I205),"")</f>
        <v/>
      </c>
    </row>
    <row r="204" spans="1:4" x14ac:dyDescent="0.25">
      <c r="A204" s="176" t="str">
        <f>IF(MONTH(LISTE!G206)=3,IF(OR(LISTE!B206="",LISTE!I206="X"),"",LISTE!B206),"")</f>
        <v/>
      </c>
      <c r="B204" s="176" t="str">
        <f>IF(MONTH(LISTE!G206)=3,IF(OR(LISTE!B206="",LISTE!I206="X"),"",CONCATENATE(LISTE!C206,"  ",LISTE!H206," P")),"")</f>
        <v/>
      </c>
      <c r="C204" s="176" t="str">
        <f>IF(MONTH(LISTE!G206)=3,IF(OR(LISTE!B206="",LISTE!I206="X"),"",LISTE!A206),"")</f>
        <v/>
      </c>
      <c r="D204" s="191" t="str">
        <f>IF(MONTH(LISTE!G206)=3,IF(OR(LISTE!B206="",LISTE!I206="X"),"",LISTE!I206),"")</f>
        <v/>
      </c>
    </row>
    <row r="205" spans="1:4" x14ac:dyDescent="0.25">
      <c r="A205" s="176" t="str">
        <f>IF(MONTH(LISTE!G207)=3,IF(OR(LISTE!B207="",LISTE!I207="X"),"",LISTE!B207),"")</f>
        <v/>
      </c>
      <c r="B205" s="176" t="str">
        <f>IF(MONTH(LISTE!G207)=3,IF(OR(LISTE!B207="",LISTE!I207="X"),"",CONCATENATE(LISTE!C207,"  ",LISTE!H207," P")),"")</f>
        <v/>
      </c>
      <c r="C205" s="176" t="str">
        <f>IF(MONTH(LISTE!G207)=3,IF(OR(LISTE!B207="",LISTE!I207="X"),"",LISTE!A207),"")</f>
        <v/>
      </c>
      <c r="D205" s="191" t="str">
        <f>IF(MONTH(LISTE!G207)=3,IF(OR(LISTE!B207="",LISTE!I207="X"),"",LISTE!I207),"")</f>
        <v/>
      </c>
    </row>
    <row r="206" spans="1:4" x14ac:dyDescent="0.25">
      <c r="A206" s="176" t="str">
        <f>IF(MONTH(LISTE!G208)=3,IF(OR(LISTE!B208="",LISTE!I208="X"),"",LISTE!B208),"")</f>
        <v/>
      </c>
      <c r="B206" s="176" t="str">
        <f>IF(MONTH(LISTE!G208)=3,IF(OR(LISTE!B208="",LISTE!I208="X"),"",CONCATENATE(LISTE!C208,"  ",LISTE!H208," P")),"")</f>
        <v/>
      </c>
      <c r="C206" s="176" t="str">
        <f>IF(MONTH(LISTE!G208)=3,IF(OR(LISTE!B208="",LISTE!I208="X"),"",LISTE!A208),"")</f>
        <v/>
      </c>
      <c r="D206" s="191" t="str">
        <f>IF(MONTH(LISTE!G208)=3,IF(OR(LISTE!B208="",LISTE!I208="X"),"",LISTE!I208),"")</f>
        <v/>
      </c>
    </row>
    <row r="207" spans="1:4" x14ac:dyDescent="0.25">
      <c r="A207" s="176" t="str">
        <f>IF(MONTH(LISTE!G209)=3,IF(OR(LISTE!B209="",LISTE!I209="X"),"",LISTE!B209),"")</f>
        <v/>
      </c>
      <c r="B207" s="176" t="str">
        <f>IF(MONTH(LISTE!G209)=3,IF(OR(LISTE!B209="",LISTE!I209="X"),"",CONCATENATE(LISTE!C209,"  ",LISTE!H209," P")),"")</f>
        <v/>
      </c>
      <c r="C207" s="176" t="str">
        <f>IF(MONTH(LISTE!G209)=3,IF(OR(LISTE!B209="",LISTE!I209="X"),"",LISTE!A209),"")</f>
        <v/>
      </c>
      <c r="D207" s="191" t="str">
        <f>IF(MONTH(LISTE!G209)=3,IF(OR(LISTE!B209="",LISTE!I209="X"),"",LISTE!I209),"")</f>
        <v/>
      </c>
    </row>
    <row r="208" spans="1:4" x14ac:dyDescent="0.25">
      <c r="A208" s="176" t="str">
        <f>IF(MONTH(LISTE!G210)=3,IF(OR(LISTE!B210="",LISTE!I210="X"),"",LISTE!B210),"")</f>
        <v/>
      </c>
      <c r="B208" s="176" t="str">
        <f>IF(MONTH(LISTE!G210)=3,IF(OR(LISTE!B210="",LISTE!I210="X"),"",CONCATENATE(LISTE!C210,"  ",LISTE!H210," P")),"")</f>
        <v/>
      </c>
      <c r="C208" s="176" t="str">
        <f>IF(MONTH(LISTE!G210)=3,IF(OR(LISTE!B210="",LISTE!I210="X"),"",LISTE!A210),"")</f>
        <v/>
      </c>
      <c r="D208" s="191" t="str">
        <f>IF(MONTH(LISTE!G210)=3,IF(OR(LISTE!B210="",LISTE!I210="X"),"",LISTE!I210),"")</f>
        <v/>
      </c>
    </row>
    <row r="209" spans="1:4" x14ac:dyDescent="0.25">
      <c r="A209" s="176" t="str">
        <f>IF(MONTH(LISTE!G211)=3,IF(OR(LISTE!B211="",LISTE!I211="X"),"",LISTE!B211),"")</f>
        <v/>
      </c>
      <c r="B209" s="176" t="str">
        <f>IF(MONTH(LISTE!G211)=3,IF(OR(LISTE!B211="",LISTE!I211="X"),"",CONCATENATE(LISTE!C211,"  ",LISTE!H211," P")),"")</f>
        <v/>
      </c>
      <c r="C209" s="176" t="str">
        <f>IF(MONTH(LISTE!G211)=3,IF(OR(LISTE!B211="",LISTE!I211="X"),"",LISTE!A211),"")</f>
        <v/>
      </c>
      <c r="D209" s="191" t="str">
        <f>IF(MONTH(LISTE!G211)=3,IF(OR(LISTE!B211="",LISTE!I211="X"),"",LISTE!I211),"")</f>
        <v/>
      </c>
    </row>
    <row r="210" spans="1:4" s="175" customFormat="1" x14ac:dyDescent="0.25">
      <c r="A210" s="176" t="str">
        <f>IF(MONTH(LISTE!G212)=3,IF(OR(LISTE!B212="",LISTE!I212="X"),"",LISTE!B212),"")</f>
        <v/>
      </c>
      <c r="B210" s="176" t="str">
        <f>IF(MONTH(LISTE!G212)=3,IF(OR(LISTE!B212="",LISTE!I212="X"),"",CONCATENATE(LISTE!C212,"  ",LISTE!H212," P")),"")</f>
        <v/>
      </c>
      <c r="C210" s="176" t="str">
        <f>IF(MONTH(LISTE!G212)=3,IF(OR(LISTE!B212="",LISTE!I212="X"),"",LISTE!A212),"")</f>
        <v/>
      </c>
      <c r="D210" s="191" t="str">
        <f>IF(MONTH(LISTE!G212)=3,IF(OR(LISTE!B212="",LISTE!I212="X"),"",LISTE!I212),"")</f>
        <v/>
      </c>
    </row>
  </sheetData>
  <sortState xmlns:xlrd2="http://schemas.microsoft.com/office/spreadsheetml/2017/richdata2" ref="A5:AI27">
    <sortCondition ref="C5:C27"/>
  </sortState>
  <mergeCells count="1">
    <mergeCell ref="E1:AI1"/>
  </mergeCells>
  <pageMargins left="0.25" right="0.25"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7D4B7-5502-488C-B007-B9D9F049EF36}">
  <dimension ref="A1:AM210"/>
  <sheetViews>
    <sheetView workbookViewId="0">
      <selection activeCell="B7" sqref="B7"/>
    </sheetView>
  </sheetViews>
  <sheetFormatPr baseColWidth="10" defaultColWidth="11.296875" defaultRowHeight="13.8" x14ac:dyDescent="0.25"/>
  <cols>
    <col min="1" max="1" width="11.69921875" style="15" customWidth="1"/>
    <col min="2" max="2" width="14.69921875" style="15" customWidth="1"/>
    <col min="3" max="3" width="3.69921875" style="15" customWidth="1"/>
    <col min="4" max="4" width="1.8984375" style="15" customWidth="1"/>
    <col min="5" max="35" width="3.19921875" customWidth="1"/>
    <col min="36" max="39" width="11.19921875" style="175"/>
  </cols>
  <sheetData>
    <row r="1" spans="1:39" ht="28.2" customHeight="1" x14ac:dyDescent="0.25">
      <c r="C1" s="219"/>
      <c r="E1" s="840" t="str">
        <f>CONCATENATE("MOIS DE AVRIL ",annee)</f>
        <v>MOIS DE AVRIL 2022</v>
      </c>
      <c r="F1" s="840"/>
      <c r="G1" s="840"/>
      <c r="H1" s="840"/>
      <c r="I1" s="840"/>
      <c r="J1" s="840"/>
      <c r="K1" s="840"/>
      <c r="L1" s="840"/>
      <c r="M1" s="840"/>
      <c r="N1" s="840"/>
      <c r="O1" s="840"/>
      <c r="P1" s="840"/>
      <c r="Q1" s="840"/>
      <c r="R1" s="840"/>
      <c r="S1" s="840"/>
      <c r="T1" s="840"/>
      <c r="U1" s="840"/>
      <c r="V1" s="840"/>
      <c r="W1" s="840"/>
      <c r="X1" s="840"/>
      <c r="Y1" s="840"/>
      <c r="Z1" s="840"/>
      <c r="AA1" s="840"/>
      <c r="AB1" s="840"/>
      <c r="AC1" s="840"/>
      <c r="AD1" s="840"/>
      <c r="AE1" s="840"/>
      <c r="AF1" s="840"/>
      <c r="AG1" s="840"/>
      <c r="AH1" s="840"/>
      <c r="AI1" s="840"/>
    </row>
    <row r="2" spans="1:39" s="15" customFormat="1" x14ac:dyDescent="0.25">
      <c r="C2" s="192" t="s">
        <v>344</v>
      </c>
      <c r="E2" s="177">
        <v>1</v>
      </c>
      <c r="F2" s="177">
        <v>2</v>
      </c>
      <c r="G2" s="177">
        <v>3</v>
      </c>
      <c r="H2" s="177">
        <v>4</v>
      </c>
      <c r="I2" s="177">
        <v>5</v>
      </c>
      <c r="J2" s="177">
        <v>6</v>
      </c>
      <c r="K2" s="177">
        <v>7</v>
      </c>
      <c r="L2" s="177">
        <v>8</v>
      </c>
      <c r="M2" s="177">
        <v>9</v>
      </c>
      <c r="N2" s="177">
        <v>10</v>
      </c>
      <c r="O2" s="177">
        <v>11</v>
      </c>
      <c r="P2" s="177">
        <v>12</v>
      </c>
      <c r="Q2" s="177">
        <v>13</v>
      </c>
      <c r="R2" s="177">
        <v>14</v>
      </c>
      <c r="S2" s="177">
        <v>15</v>
      </c>
      <c r="T2" s="177">
        <v>16</v>
      </c>
      <c r="U2" s="177">
        <v>17</v>
      </c>
      <c r="V2" s="177">
        <v>18</v>
      </c>
      <c r="W2" s="177">
        <v>19</v>
      </c>
      <c r="X2" s="177">
        <v>20</v>
      </c>
      <c r="Y2" s="177">
        <v>21</v>
      </c>
      <c r="Z2" s="177">
        <v>22</v>
      </c>
      <c r="AA2" s="177">
        <v>23</v>
      </c>
      <c r="AB2" s="177">
        <v>24</v>
      </c>
      <c r="AC2" s="177">
        <v>25</v>
      </c>
      <c r="AD2" s="177">
        <v>26</v>
      </c>
      <c r="AE2" s="177">
        <v>27</v>
      </c>
      <c r="AF2" s="177">
        <v>28</v>
      </c>
      <c r="AG2" s="177">
        <v>29</v>
      </c>
      <c r="AH2" s="177">
        <v>30</v>
      </c>
      <c r="AI2" s="177">
        <v>31</v>
      </c>
      <c r="AJ2" s="176"/>
      <c r="AK2" s="176"/>
      <c r="AL2" s="176"/>
      <c r="AM2" s="176"/>
    </row>
    <row r="3" spans="1:39" s="15" customFormat="1" x14ac:dyDescent="0.25">
      <c r="C3" s="181" t="s">
        <v>345</v>
      </c>
      <c r="E3" s="177" t="s">
        <v>348</v>
      </c>
      <c r="F3" s="177" t="s">
        <v>257</v>
      </c>
      <c r="G3" s="177" t="s">
        <v>349</v>
      </c>
      <c r="H3" s="177" t="s">
        <v>350</v>
      </c>
      <c r="I3" s="177" t="s">
        <v>351</v>
      </c>
      <c r="J3" s="177" t="s">
        <v>351</v>
      </c>
      <c r="K3" s="177" t="s">
        <v>347</v>
      </c>
      <c r="L3" s="177" t="s">
        <v>348</v>
      </c>
      <c r="M3" s="177" t="s">
        <v>257</v>
      </c>
      <c r="N3" s="177" t="s">
        <v>349</v>
      </c>
      <c r="O3" s="177" t="s">
        <v>350</v>
      </c>
      <c r="P3" s="177" t="s">
        <v>351</v>
      </c>
      <c r="Q3" s="177" t="s">
        <v>351</v>
      </c>
      <c r="R3" s="177" t="s">
        <v>347</v>
      </c>
      <c r="S3" s="177" t="s">
        <v>348</v>
      </c>
      <c r="T3" s="177" t="s">
        <v>257</v>
      </c>
      <c r="U3" s="177" t="s">
        <v>349</v>
      </c>
      <c r="V3" s="177" t="s">
        <v>350</v>
      </c>
      <c r="W3" s="177" t="s">
        <v>351</v>
      </c>
      <c r="X3" s="177" t="s">
        <v>351</v>
      </c>
      <c r="Y3" s="177" t="s">
        <v>347</v>
      </c>
      <c r="Z3" s="177" t="s">
        <v>348</v>
      </c>
      <c r="AA3" s="177" t="s">
        <v>257</v>
      </c>
      <c r="AB3" s="177" t="s">
        <v>349</v>
      </c>
      <c r="AC3" s="177" t="s">
        <v>350</v>
      </c>
      <c r="AD3" s="177" t="s">
        <v>351</v>
      </c>
      <c r="AE3" s="177" t="s">
        <v>351</v>
      </c>
      <c r="AF3" s="177" t="s">
        <v>347</v>
      </c>
      <c r="AG3" s="177" t="s">
        <v>348</v>
      </c>
      <c r="AH3" s="177" t="s">
        <v>257</v>
      </c>
      <c r="AI3" s="177" t="s">
        <v>349</v>
      </c>
      <c r="AJ3" s="174"/>
      <c r="AK3" s="174"/>
      <c r="AL3" s="174"/>
      <c r="AM3" s="174"/>
    </row>
    <row r="4" spans="1:39" s="15" customFormat="1" ht="14.4" thickBot="1" x14ac:dyDescent="0.3">
      <c r="A4" s="280"/>
      <c r="B4" s="280"/>
      <c r="C4" s="180" t="s">
        <v>342</v>
      </c>
      <c r="D4" s="280"/>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174"/>
      <c r="AK4" s="174"/>
      <c r="AL4" s="174"/>
      <c r="AM4" s="174"/>
    </row>
    <row r="5" spans="1:39" ht="14.4" thickTop="1" x14ac:dyDescent="0.25">
      <c r="A5" s="190" t="str">
        <f>IF(MONTH(LISTE!G13)=4,IF(OR(LISTE!B13="",LISTE!I13="X"),"",LISTE!B13),"")</f>
        <v>Madorre</v>
      </c>
      <c r="B5" s="190" t="str">
        <f>IF(MONTH(LISTE!G13)=4,IF(OR(LISTE!B13="",LISTE!I13="X"),"",CONCATENATE(LISTE!C13,"  ",LISTE!H13," P")),"")</f>
        <v>Guillaume  1 P</v>
      </c>
      <c r="C5" s="190">
        <f>IF(MONTH(LISTE!G13)=4,IF(OR(LISTE!B13="",LISTE!I13="X"),"",LISTE!A13),"")</f>
        <v>5</v>
      </c>
      <c r="D5" s="190" t="str">
        <f>IF(MONTH(LISTE!G13)=4,IF(OR(LISTE!B13="",LISTE!I13="X"),"",LISTE!I13),"")</f>
        <v>O</v>
      </c>
      <c r="E5" s="384"/>
      <c r="F5" s="384"/>
      <c r="G5" s="384"/>
      <c r="H5" s="180" t="s">
        <v>342</v>
      </c>
      <c r="I5" s="180" t="s">
        <v>342</v>
      </c>
      <c r="J5" s="384"/>
      <c r="K5" s="384"/>
      <c r="L5" s="182"/>
      <c r="M5" s="182"/>
      <c r="N5" s="182"/>
      <c r="O5" s="182"/>
      <c r="P5" s="182"/>
      <c r="Q5" s="182"/>
      <c r="R5" s="182"/>
      <c r="S5" s="182"/>
      <c r="T5" s="182"/>
      <c r="U5" s="182"/>
      <c r="V5" s="182"/>
      <c r="W5" s="182"/>
      <c r="X5" s="182"/>
      <c r="Y5" s="182"/>
      <c r="Z5" s="182"/>
      <c r="AA5" s="182"/>
      <c r="AB5" s="182"/>
      <c r="AC5" s="182"/>
      <c r="AD5" s="182"/>
      <c r="AE5" s="182"/>
      <c r="AF5" s="182"/>
      <c r="AG5" s="384"/>
      <c r="AH5" s="284"/>
      <c r="AI5" s="284"/>
    </row>
    <row r="6" spans="1:39" x14ac:dyDescent="0.25">
      <c r="A6" s="178" t="str">
        <f>IF(MONTH(LISTE!G27)=4,IF(OR(LISTE!B27="",LISTE!I27="X"),"",LISTE!B27),"")</f>
        <v>DE PALACIO</v>
      </c>
      <c r="B6" s="178" t="str">
        <f>IF(MONTH(LISTE!G27)=4,IF(OR(LISTE!B27="",LISTE!I27="X"),"",CONCATENATE(LISTE!C27,"  ",LISTE!H27," P")),"")</f>
        <v>Axelle  3 P</v>
      </c>
      <c r="C6" s="178">
        <f>IF(MONTH(LISTE!G27)=4,IF(OR(LISTE!B27="",LISTE!I27="X"),"",LISTE!A27),"")</f>
        <v>19</v>
      </c>
      <c r="D6" s="178" t="str">
        <f>IF(MONTH(LISTE!G27)=4,IF(OR(LISTE!B27="",LISTE!I27="X"),"",LISTE!I27),"")</f>
        <v>O</v>
      </c>
      <c r="E6" s="182"/>
      <c r="F6" s="182"/>
      <c r="G6" s="182"/>
      <c r="H6" s="182"/>
      <c r="I6" s="182"/>
      <c r="J6" s="179"/>
      <c r="K6" s="192" t="s">
        <v>344</v>
      </c>
      <c r="L6" s="192" t="s">
        <v>344</v>
      </c>
      <c r="M6" s="192" t="s">
        <v>344</v>
      </c>
      <c r="N6" s="192" t="s">
        <v>344</v>
      </c>
      <c r="O6" s="192" t="s">
        <v>344</v>
      </c>
      <c r="P6" s="192" t="s">
        <v>344</v>
      </c>
      <c r="Q6" s="192" t="s">
        <v>344</v>
      </c>
      <c r="R6" s="192" t="s">
        <v>344</v>
      </c>
      <c r="S6" s="182"/>
      <c r="T6" s="179"/>
      <c r="U6" s="179"/>
      <c r="V6" s="179"/>
      <c r="W6" s="179"/>
      <c r="X6" s="179"/>
      <c r="Y6" s="179"/>
      <c r="Z6" s="179"/>
      <c r="AA6" s="179"/>
      <c r="AB6" s="179"/>
      <c r="AC6" s="179"/>
      <c r="AD6" s="179"/>
      <c r="AE6" s="179"/>
      <c r="AF6" s="179"/>
      <c r="AG6" s="182"/>
      <c r="AH6" s="182"/>
      <c r="AI6" s="182"/>
    </row>
    <row r="7" spans="1:39" x14ac:dyDescent="0.25">
      <c r="A7" s="178" t="str">
        <f>IF(MONTH(LISTE!G28)=4,IF(OR(LISTE!B28="",LISTE!I28="X"),"",LISTE!B28),"")</f>
        <v>DE PALACIO</v>
      </c>
      <c r="B7" s="178" t="str">
        <f>IF(MONTH(LISTE!G28)=4,IF(OR(LISTE!B28="",LISTE!I28="X"),"",CONCATENATE(LISTE!C28,"  ",LISTE!H28," P")),"")</f>
        <v>Axelle  0 P</v>
      </c>
      <c r="C7" s="178">
        <f>IF(MONTH(LISTE!G28)=4,IF(OR(LISTE!B28="",LISTE!I28="X"),"",LISTE!A28),"")</f>
        <v>20</v>
      </c>
      <c r="D7" s="178" t="str">
        <f>IF(MONTH(LISTE!G28)=4,IF(OR(LISTE!B28="",LISTE!I28="X"),"",LISTE!I28),"")</f>
        <v>O</v>
      </c>
      <c r="E7" s="182"/>
      <c r="F7" s="182"/>
      <c r="G7" s="182"/>
      <c r="H7" s="182"/>
      <c r="I7" s="182"/>
      <c r="J7" s="182"/>
      <c r="K7" s="181" t="s">
        <v>345</v>
      </c>
      <c r="L7" s="181" t="s">
        <v>345</v>
      </c>
      <c r="M7" s="181" t="s">
        <v>345</v>
      </c>
      <c r="N7" s="181" t="s">
        <v>345</v>
      </c>
      <c r="O7" s="181" t="s">
        <v>345</v>
      </c>
      <c r="P7" s="181" t="s">
        <v>345</v>
      </c>
      <c r="Q7" s="181" t="s">
        <v>345</v>
      </c>
      <c r="R7" s="181" t="s">
        <v>345</v>
      </c>
      <c r="S7" s="182"/>
      <c r="T7" s="182"/>
      <c r="U7" s="182"/>
      <c r="V7" s="182"/>
      <c r="W7" s="182"/>
      <c r="X7" s="182"/>
      <c r="Y7" s="182"/>
      <c r="Z7" s="182"/>
      <c r="AA7" s="182"/>
      <c r="AB7" s="179"/>
      <c r="AC7" s="179"/>
      <c r="AD7" s="182"/>
      <c r="AE7" s="182"/>
      <c r="AF7" s="182"/>
      <c r="AG7" s="182"/>
      <c r="AH7" s="182"/>
      <c r="AI7" s="182"/>
    </row>
    <row r="8" spans="1:39" x14ac:dyDescent="0.25">
      <c r="A8" s="178" t="str">
        <f>IF(MONTH(LISTE!G30)=4,IF(OR(LISTE!B30="",LISTE!I30="X"),"",LISTE!B30),"")</f>
        <v>DE PALACIO</v>
      </c>
      <c r="B8" s="178" t="str">
        <f>IF(MONTH(LISTE!G30)=4,IF(OR(LISTE!B30="",LISTE!I30="X"),"",CONCATENATE(LISTE!C30,"  ",LISTE!H30," P")),"")</f>
        <v>Jean Luc  1 P</v>
      </c>
      <c r="C8" s="178">
        <f>IF(MONTH(LISTE!G30)=4,IF(OR(LISTE!B30="",LISTE!I30="X"),"",LISTE!A30),"")</f>
        <v>22</v>
      </c>
      <c r="D8" s="178" t="str">
        <f>IF(MONTH(LISTE!G30)=4,IF(OR(LISTE!B30="",LISTE!I30="X"),"",LISTE!I30),"")</f>
        <v>O</v>
      </c>
      <c r="E8" s="182"/>
      <c r="F8" s="182"/>
      <c r="G8" s="182"/>
      <c r="H8" s="182"/>
      <c r="I8" s="182"/>
      <c r="J8" s="182"/>
      <c r="K8" s="180" t="s">
        <v>342</v>
      </c>
      <c r="L8" s="180" t="s">
        <v>342</v>
      </c>
      <c r="M8" s="180" t="s">
        <v>342</v>
      </c>
      <c r="N8" s="180" t="s">
        <v>342</v>
      </c>
      <c r="O8" s="180" t="s">
        <v>342</v>
      </c>
      <c r="P8" s="180" t="s">
        <v>342</v>
      </c>
      <c r="Q8" s="180" t="s">
        <v>342</v>
      </c>
      <c r="R8" s="180" t="s">
        <v>342</v>
      </c>
      <c r="S8" s="182"/>
      <c r="T8" s="182"/>
      <c r="U8" s="182"/>
      <c r="V8" s="182"/>
      <c r="W8" s="182"/>
      <c r="X8" s="182"/>
      <c r="Y8" s="182"/>
      <c r="Z8" s="182"/>
      <c r="AA8" s="182"/>
      <c r="AB8" s="182"/>
      <c r="AC8" s="182"/>
      <c r="AD8" s="182"/>
      <c r="AE8" s="182"/>
      <c r="AF8" s="182"/>
      <c r="AG8" s="182"/>
      <c r="AH8" s="182"/>
      <c r="AI8" s="182"/>
    </row>
    <row r="9" spans="1:39" x14ac:dyDescent="0.25">
      <c r="A9" s="178" t="str">
        <f>IF(MONTH(LISTE!G34)=4,IF(OR(LISTE!B34="",LISTE!I34="X"),"",LISTE!B34),"")</f>
        <v>Madorre</v>
      </c>
      <c r="B9" s="178" t="str">
        <f>IF(MONTH(LISTE!G34)=4,IF(OR(LISTE!B34="",LISTE!I34="X"),"",CONCATENATE(LISTE!C34,"  ",LISTE!H34," P")),"")</f>
        <v>Guillaume  1 P</v>
      </c>
      <c r="C9" s="178">
        <f>IF(MONTH(LISTE!G34)=4,IF(OR(LISTE!B34="",LISTE!I34="X"),"",LISTE!A34),"")</f>
        <v>26</v>
      </c>
      <c r="D9" s="178" t="str">
        <f>IF(MONTH(LISTE!G34)=4,IF(OR(LISTE!B34="",LISTE!I34="X"),"",LISTE!I34),"")</f>
        <v>O</v>
      </c>
      <c r="E9" s="182"/>
      <c r="F9" s="182"/>
      <c r="G9" s="182"/>
      <c r="H9" s="182"/>
      <c r="I9" s="182"/>
      <c r="J9" s="182"/>
      <c r="K9" s="182"/>
      <c r="L9" s="182"/>
      <c r="M9" s="182"/>
      <c r="N9" s="182"/>
      <c r="O9" s="182"/>
      <c r="P9" s="182"/>
      <c r="Q9" s="182"/>
      <c r="R9" s="182"/>
      <c r="S9" s="182"/>
      <c r="T9" s="182"/>
      <c r="U9" s="182"/>
      <c r="V9" s="182"/>
      <c r="W9" s="182"/>
      <c r="X9" s="182"/>
      <c r="Y9" s="182"/>
      <c r="Z9" s="182"/>
      <c r="AA9" s="182"/>
      <c r="AB9" s="182"/>
      <c r="AC9" s="182"/>
      <c r="AD9" s="180" t="s">
        <v>342</v>
      </c>
      <c r="AE9" s="180" t="s">
        <v>342</v>
      </c>
      <c r="AF9" s="180" t="s">
        <v>342</v>
      </c>
      <c r="AG9" s="182"/>
      <c r="AH9" s="182"/>
      <c r="AI9" s="182"/>
    </row>
    <row r="10" spans="1:39" x14ac:dyDescent="0.25">
      <c r="A10" s="178" t="str">
        <f>IF(MONTH(LISTE!G35)=4,IF(OR(LISTE!B35="",LISTE!I35="X"),"",LISTE!B35),"")</f>
        <v>Madorre</v>
      </c>
      <c r="B10" s="178" t="str">
        <f>IF(MONTH(LISTE!G35)=4,IF(OR(LISTE!B35="",LISTE!I35="X"),"",CONCATENATE(LISTE!C35,"  ",LISTE!H35," P")),"")</f>
        <v>Quentin  2 P</v>
      </c>
      <c r="C10" s="178">
        <f>IF(MONTH(LISTE!G35)=4,IF(OR(LISTE!B35="",LISTE!I35="X"),"",LISTE!A35),"")</f>
        <v>27</v>
      </c>
      <c r="D10" s="178" t="str">
        <f>IF(MONTH(LISTE!G35)=4,IF(OR(LISTE!B35="",LISTE!I35="X"),"",LISTE!I35),"")</f>
        <v>O</v>
      </c>
      <c r="E10" s="179"/>
      <c r="F10" s="182"/>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92" t="s">
        <v>344</v>
      </c>
      <c r="AE10" s="192" t="s">
        <v>344</v>
      </c>
      <c r="AF10" s="192" t="s">
        <v>344</v>
      </c>
      <c r="AG10" s="182"/>
      <c r="AH10" s="182"/>
      <c r="AI10" s="182"/>
    </row>
    <row r="11" spans="1:39" x14ac:dyDescent="0.25">
      <c r="A11" s="178" t="str">
        <f>IF(MONTH(LISTE!G36)=4,IF(OR(LISTE!B36="",LISTE!I36="X"),"",LISTE!B36),"")</f>
        <v>Caminade</v>
      </c>
      <c r="B11" s="178" t="str">
        <f>IF(MONTH(LISTE!G36)=4,IF(OR(LISTE!B36="",LISTE!I36="X"),"",CONCATENATE(LISTE!C36,"  ",LISTE!H36," P")),"")</f>
        <v>Charles  2 P</v>
      </c>
      <c r="C11" s="178">
        <f>IF(MONTH(LISTE!G36)=4,IF(OR(LISTE!B36="",LISTE!I36="X"),"",LISTE!A36),"")</f>
        <v>28</v>
      </c>
      <c r="D11" s="178" t="str">
        <f>IF(MONTH(LISTE!G36)=4,IF(OR(LISTE!B36="",LISTE!I36="X"),"",LISTE!I36),"")</f>
        <v>O</v>
      </c>
      <c r="E11" s="179"/>
      <c r="F11" s="182"/>
      <c r="G11" s="182"/>
      <c r="H11" s="182"/>
      <c r="I11" s="182"/>
      <c r="J11" s="182"/>
      <c r="K11" s="182"/>
      <c r="L11" s="182"/>
      <c r="M11" s="182"/>
      <c r="N11" s="182"/>
      <c r="O11" s="182"/>
      <c r="P11" s="182"/>
      <c r="Q11" s="182"/>
      <c r="R11" s="182"/>
      <c r="S11" s="182"/>
      <c r="T11" s="181" t="s">
        <v>345</v>
      </c>
      <c r="U11" s="181" t="s">
        <v>345</v>
      </c>
      <c r="V11" s="182"/>
      <c r="W11" s="182"/>
      <c r="X11" s="182"/>
      <c r="Y11" s="182"/>
      <c r="Z11" s="182"/>
      <c r="AA11" s="182"/>
      <c r="AB11" s="182"/>
      <c r="AC11" s="182"/>
      <c r="AD11" s="182"/>
      <c r="AE11" s="182"/>
      <c r="AF11" s="182"/>
      <c r="AG11" s="182"/>
      <c r="AH11" s="182"/>
      <c r="AI11" s="182"/>
    </row>
    <row r="12" spans="1:39" x14ac:dyDescent="0.25">
      <c r="A12" s="178" t="str">
        <f>IF(MONTH(LISTE!G37)=4,IF(OR(LISTE!B37="",LISTE!I37="X"),"",LISTE!B37),"")</f>
        <v>Pasqualini</v>
      </c>
      <c r="B12" s="178" t="str">
        <f>IF(MONTH(LISTE!G37)=4,IF(OR(LISTE!B37="",LISTE!I37="X"),"",CONCATENATE(LISTE!C37,"  ",LISTE!H37," P")),"")</f>
        <v>Dominique  3 P</v>
      </c>
      <c r="C12" s="178">
        <f>IF(MONTH(LISTE!G37)=4,IF(OR(LISTE!B37="",LISTE!I37="X"),"",LISTE!A37),"")</f>
        <v>29</v>
      </c>
      <c r="D12" s="178" t="str">
        <f>IF(MONTH(LISTE!G37)=4,IF(OR(LISTE!B37="",LISTE!I37="X"),"",LISTE!I37),"")</f>
        <v>O</v>
      </c>
      <c r="E12" s="182"/>
      <c r="F12" s="182"/>
      <c r="G12" s="182"/>
      <c r="H12" s="182"/>
      <c r="I12" s="182"/>
      <c r="J12" s="182"/>
      <c r="K12" s="182"/>
      <c r="L12" s="182"/>
      <c r="M12" s="182"/>
      <c r="N12" s="182"/>
      <c r="O12" s="182"/>
      <c r="P12" s="182"/>
      <c r="Q12" s="182"/>
      <c r="R12" s="182"/>
      <c r="S12" s="184"/>
      <c r="T12" s="179" t="s">
        <v>344</v>
      </c>
      <c r="U12" s="184"/>
      <c r="V12" s="184"/>
      <c r="W12" s="184"/>
      <c r="X12" s="184"/>
      <c r="Y12" s="184"/>
      <c r="Z12" s="184"/>
      <c r="AA12" s="184"/>
      <c r="AB12" s="184"/>
      <c r="AC12" s="184"/>
      <c r="AD12" s="184"/>
      <c r="AE12" s="184"/>
      <c r="AF12" s="184"/>
      <c r="AG12" s="184"/>
      <c r="AH12" s="182"/>
      <c r="AI12" s="182"/>
    </row>
    <row r="13" spans="1:39" x14ac:dyDescent="0.25">
      <c r="A13" s="178" t="str">
        <f>IF(MONTH(LISTE!G40)=4,IF(OR(LISTE!B40="",LISTE!I40="X"),"",LISTE!B40),"")</f>
        <v>Marliere</v>
      </c>
      <c r="B13" s="178" t="str">
        <f>IF(MONTH(LISTE!G40)=4,IF(OR(LISTE!B40="",LISTE!I40="X"),"",CONCATENATE(LISTE!C40,"  ",LISTE!H40," P")),"")</f>
        <v>Sylvain  2 P</v>
      </c>
      <c r="C13" s="178">
        <f>IF(MONTH(LISTE!G40)=4,IF(OR(LISTE!B40="",LISTE!I40="X"),"",LISTE!A40),"")</f>
        <v>32</v>
      </c>
      <c r="D13" s="178" t="str">
        <f>IF(MONTH(LISTE!G40)=4,IF(OR(LISTE!B40="",LISTE!I40="X"),"",LISTE!I40),"")</f>
        <v>O</v>
      </c>
      <c r="E13" s="179"/>
      <c r="F13" s="179"/>
      <c r="G13" s="179"/>
      <c r="H13" s="179"/>
      <c r="I13" s="179"/>
      <c r="J13" s="179"/>
      <c r="K13" s="179"/>
      <c r="L13" s="179"/>
      <c r="M13" s="179"/>
      <c r="N13" s="179"/>
      <c r="O13" s="179"/>
      <c r="P13" s="179"/>
      <c r="Q13" s="179"/>
      <c r="R13" s="179"/>
      <c r="S13" s="179"/>
      <c r="T13" s="180" t="s">
        <v>342</v>
      </c>
      <c r="U13" s="179"/>
      <c r="V13" s="179"/>
      <c r="W13" s="179"/>
      <c r="X13" s="179"/>
      <c r="Y13" s="179"/>
      <c r="Z13" s="179"/>
      <c r="AA13" s="179"/>
      <c r="AB13" s="179"/>
      <c r="AC13" s="179"/>
      <c r="AD13" s="179"/>
      <c r="AE13" s="179"/>
      <c r="AF13" s="179"/>
      <c r="AG13" s="179"/>
      <c r="AH13" s="179"/>
      <c r="AI13" s="192"/>
    </row>
    <row r="14" spans="1:39" x14ac:dyDescent="0.25">
      <c r="A14" s="178" t="str">
        <f>IF(MONTH(LISTE!G38)=4,IF(OR(LISTE!B38="",LISTE!I38="X"),"",LISTE!B38),"")</f>
        <v/>
      </c>
      <c r="B14" s="178" t="str">
        <f>IF(MONTH(LISTE!G38)=4,IF(OR(LISTE!B38="",LISTE!I38="X"),"",CONCATENATE(LISTE!C38,"  ",LISTE!H38," P")),"")</f>
        <v/>
      </c>
      <c r="C14" s="178" t="str">
        <f>IF(MONTH(LISTE!G38)=4,IF(OR(LISTE!B38="",LISTE!I38="X"),"",LISTE!A38),"")</f>
        <v/>
      </c>
      <c r="D14" s="178" t="str">
        <f>IF(MONTH(LISTE!G38)=4,IF(OR(LISTE!B38="",LISTE!I38="X"),"",LISTE!I38),"")</f>
        <v/>
      </c>
      <c r="E14" s="179"/>
      <c r="F14" s="179"/>
      <c r="G14" s="179"/>
      <c r="H14" s="179"/>
      <c r="I14" s="179"/>
      <c r="J14" s="179"/>
      <c r="K14" s="179"/>
      <c r="L14" s="179"/>
      <c r="M14" s="179"/>
      <c r="N14" s="179"/>
      <c r="O14" s="179"/>
      <c r="P14" s="179"/>
      <c r="Q14" s="179"/>
      <c r="R14" s="179"/>
      <c r="S14" s="182"/>
      <c r="T14" s="182"/>
      <c r="U14" s="182"/>
      <c r="V14" s="182"/>
      <c r="W14" s="179"/>
      <c r="X14" s="179"/>
      <c r="Y14" s="179"/>
      <c r="Z14" s="179"/>
      <c r="AA14" s="179"/>
      <c r="AB14" s="179"/>
      <c r="AC14" s="179"/>
      <c r="AD14" s="179"/>
      <c r="AE14" s="179"/>
      <c r="AF14" s="179"/>
      <c r="AG14" s="179"/>
      <c r="AH14" s="179"/>
      <c r="AI14" s="179"/>
    </row>
    <row r="15" spans="1:39" x14ac:dyDescent="0.25">
      <c r="A15" s="178" t="str">
        <f>IF(MONTH(LISTE!G39)=4,IF(OR(LISTE!B39="",LISTE!I39="X"),"",LISTE!B39),"")</f>
        <v/>
      </c>
      <c r="B15" s="178" t="str">
        <f>IF(MONTH(LISTE!G39)=4,IF(OR(LISTE!B39="",LISTE!I39="X"),"",CONCATENATE(LISTE!C39,"  ",LISTE!H39," P")),"")</f>
        <v/>
      </c>
      <c r="C15" s="178" t="str">
        <f>IF(MONTH(LISTE!G39)=4,IF(OR(LISTE!B39="",LISTE!I39="X"),"",LISTE!A39),"")</f>
        <v/>
      </c>
      <c r="D15" s="178" t="str">
        <f>IF(MONTH(LISTE!G39)=4,IF(OR(LISTE!B39="",LISTE!I39="X"),"",LISTE!I39),"")</f>
        <v/>
      </c>
      <c r="E15" s="179"/>
      <c r="F15" s="179"/>
      <c r="G15" s="179"/>
      <c r="H15" s="179"/>
      <c r="I15" s="179"/>
      <c r="J15" s="179"/>
      <c r="K15" s="179"/>
      <c r="L15" s="179"/>
      <c r="M15" s="179"/>
      <c r="N15" s="179"/>
      <c r="O15" s="179"/>
      <c r="P15" s="179"/>
      <c r="Q15" s="179"/>
      <c r="R15" s="179"/>
      <c r="S15" s="182"/>
      <c r="T15" s="182"/>
      <c r="U15" s="182"/>
      <c r="V15" s="182"/>
      <c r="W15" s="179"/>
      <c r="X15" s="179"/>
      <c r="Y15" s="179"/>
      <c r="Z15" s="179"/>
      <c r="AA15" s="179"/>
      <c r="AB15" s="179"/>
      <c r="AC15" s="179"/>
      <c r="AD15" s="179"/>
      <c r="AE15" s="179"/>
      <c r="AF15" s="179"/>
      <c r="AG15" s="179"/>
      <c r="AH15" s="179"/>
      <c r="AI15" s="179"/>
    </row>
    <row r="16" spans="1:39" x14ac:dyDescent="0.25">
      <c r="A16" s="178" t="str">
        <f>IF(MONTH(LISTE!G25)=4,IF(OR(LISTE!B25="",LISTE!I25="X"),"",LISTE!B25),"")</f>
        <v/>
      </c>
      <c r="B16" s="178" t="str">
        <f>IF(MONTH(LISTE!G25)=4,IF(OR(LISTE!B25="",LISTE!I25="X"),"",CONCATENATE(LISTE!C25,"  ",LISTE!H25," P")),"")</f>
        <v/>
      </c>
      <c r="C16" s="178" t="str">
        <f>IF(MONTH(LISTE!G25)=4,IF(OR(LISTE!B25="",LISTE!I25="X"),"",LISTE!A25),"")</f>
        <v/>
      </c>
      <c r="D16" s="178" t="str">
        <f>IF(MONTH(LISTE!G25)=4,IF(OR(LISTE!B25="",LISTE!I25="X"),"",LISTE!I25),"")</f>
        <v/>
      </c>
      <c r="E16" s="342"/>
      <c r="F16" s="342"/>
      <c r="G16" s="342"/>
      <c r="H16" s="342"/>
      <c r="I16" s="342"/>
      <c r="J16" s="182"/>
      <c r="K16" s="182"/>
      <c r="L16" s="182"/>
      <c r="M16" s="182"/>
      <c r="N16" s="182"/>
      <c r="O16" s="182"/>
      <c r="P16" s="182"/>
      <c r="Q16" s="182"/>
      <c r="R16" s="182"/>
      <c r="S16" s="182"/>
      <c r="T16" s="182"/>
      <c r="U16" s="182"/>
      <c r="V16" s="182"/>
      <c r="W16" s="182"/>
      <c r="X16" s="182"/>
      <c r="Y16" s="182"/>
      <c r="Z16" s="182"/>
      <c r="AA16" s="182"/>
      <c r="AB16" s="182"/>
      <c r="AC16" s="182"/>
      <c r="AD16" s="342"/>
      <c r="AE16" s="342"/>
      <c r="AF16" s="342"/>
      <c r="AG16" s="342"/>
      <c r="AH16" s="342"/>
      <c r="AI16" s="342"/>
    </row>
    <row r="17" spans="1:35" x14ac:dyDescent="0.25">
      <c r="A17" s="178" t="str">
        <f>IF(MONTH(LISTE!G26)=4,IF(OR(LISTE!B26="",LISTE!I26="X"),"",LISTE!B26),"")</f>
        <v/>
      </c>
      <c r="B17" s="178" t="str">
        <f>IF(MONTH(LISTE!G26)=4,IF(OR(LISTE!B26="",LISTE!I26="X"),"",CONCATENATE(LISTE!C26,"  ",LISTE!H260," P")),"")</f>
        <v/>
      </c>
      <c r="C17" s="178" t="str">
        <f>IF(MONTH(LISTE!G26)=4,IF(OR(LISTE!B26="",LISTE!I26="X"),"",LISTE!A26),"")</f>
        <v/>
      </c>
      <c r="D17" s="178" t="str">
        <f>IF(MONTH(LISTE!G26)=4,IF(OR(LISTE!B26="",LISTE!I26="X"),"",LISTE!I26),"")</f>
        <v/>
      </c>
      <c r="E17" s="342"/>
      <c r="F17" s="342"/>
      <c r="G17" s="342"/>
      <c r="H17" s="342"/>
      <c r="I17" s="342"/>
      <c r="J17" s="182"/>
      <c r="K17" s="182"/>
      <c r="L17" s="182"/>
      <c r="M17" s="182"/>
      <c r="N17" s="182"/>
      <c r="O17" s="182"/>
      <c r="P17" s="182"/>
      <c r="Q17" s="182"/>
      <c r="R17" s="182"/>
      <c r="S17" s="182"/>
      <c r="T17" s="182"/>
      <c r="U17" s="182"/>
      <c r="V17" s="182"/>
      <c r="W17" s="182"/>
      <c r="X17" s="182"/>
      <c r="Y17" s="182"/>
      <c r="Z17" s="182"/>
      <c r="AA17" s="182"/>
      <c r="AB17" s="182"/>
      <c r="AC17" s="182"/>
      <c r="AD17" s="184"/>
      <c r="AE17" s="184"/>
      <c r="AF17" s="184"/>
      <c r="AG17" s="184"/>
      <c r="AH17" s="184"/>
      <c r="AI17" s="184"/>
    </row>
    <row r="18" spans="1:35" x14ac:dyDescent="0.25">
      <c r="A18" s="178" t="str">
        <f>IF(MONTH(LISTE!G62)=4,IF(OR(LISTE!B62="",LISTE!I62="X"),"",LISTE!B62),"")</f>
        <v/>
      </c>
      <c r="B18" s="178" t="str">
        <f>IF(MONTH(LISTE!G62)=4,IF(OR(LISTE!B62="",LISTE!I62="X"),"",CONCATENATE(LISTE!C62,"  ",LISTE!H62," P")),"")</f>
        <v/>
      </c>
      <c r="C18" s="178" t="str">
        <f>IF(MONTH(LISTE!G62)=8,IF(OR(LISTE!B62="",LISTE!I62="X"),"",LISTE!A62),"")</f>
        <v/>
      </c>
      <c r="D18" s="178" t="str">
        <f>IF(MONTH(LISTE!G62)=8,IF(OR(LISTE!B62="",LISTE!I62="X"),"",LISTE!I62),"")</f>
        <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row>
    <row r="19" spans="1:35" x14ac:dyDescent="0.25">
      <c r="A19" s="178" t="str">
        <f>IF(MONTH(LISTE!G10)=4,IF(OR(LISTE!B10="",LISTE!I10="X"),"",LISTE!B10),"")</f>
        <v/>
      </c>
      <c r="B19" s="178" t="str">
        <f>IF(MONTH(LISTE!G10)=4,IF(OR(LISTE!B10="",LISTE!I10="X"),"",CONCATENATE(LISTE!C10,"  ",LISTE!H10," P")),"")</f>
        <v/>
      </c>
      <c r="C19" s="178" t="str">
        <f>IF(MONTH(LISTE!G10)=4,IF(OR(LISTE!B10="",LISTE!I10="X"),"",LISTE!A10),"")</f>
        <v/>
      </c>
      <c r="D19" s="178" t="str">
        <f>IF(MONTH(LISTE!G10)=4,IF(OR(LISTE!B10="",LISTE!I10="X"),"",LISTE!I10),"")</f>
        <v/>
      </c>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row>
    <row r="20" spans="1:35" x14ac:dyDescent="0.25">
      <c r="A20" s="178" t="str">
        <f>IF(MONTH(LISTE!G11)=4,IF(OR(LISTE!B11="",LISTE!I11="X"),"",LISTE!B11),"")</f>
        <v/>
      </c>
      <c r="B20" s="178" t="str">
        <f>IF(MONTH(LISTE!G11)=4,IF(OR(LISTE!B11="",LISTE!I11="X"),"",CONCATENATE(LISTE!C11,"  ",LISTE!H11," P")),"")</f>
        <v/>
      </c>
      <c r="C20" s="178" t="str">
        <f>IF(MONTH(LISTE!G11)=4,IF(OR(LISTE!B11="",LISTE!I11="X"),"",LISTE!A11),"")</f>
        <v/>
      </c>
      <c r="D20" s="178" t="str">
        <f>IF(MONTH(LISTE!G11)=4,IF(OR(LISTE!B11="",LISTE!I11="X"),"",LISTE!I11),"")</f>
        <v/>
      </c>
      <c r="E20" s="342"/>
      <c r="F20" s="342"/>
      <c r="G20" s="342"/>
      <c r="H20" s="342"/>
      <c r="I20" s="342"/>
      <c r="J20" s="342"/>
      <c r="K20" s="342"/>
      <c r="L20" s="342"/>
      <c r="M20" s="342"/>
      <c r="N20" s="342"/>
      <c r="O20" s="342"/>
      <c r="P20" s="342"/>
      <c r="Q20" s="342"/>
      <c r="R20" s="342"/>
      <c r="S20" s="342"/>
      <c r="T20" s="184"/>
      <c r="U20" s="342"/>
      <c r="V20" s="342"/>
      <c r="W20" s="342"/>
      <c r="X20" s="342"/>
      <c r="Y20" s="184"/>
      <c r="Z20" s="184"/>
      <c r="AA20" s="184"/>
      <c r="AB20" s="184"/>
      <c r="AC20" s="342"/>
      <c r="AD20" s="342"/>
      <c r="AE20" s="342"/>
      <c r="AF20" s="342"/>
      <c r="AG20" s="342"/>
      <c r="AH20" s="342"/>
      <c r="AI20" s="342"/>
    </row>
    <row r="21" spans="1:35" x14ac:dyDescent="0.25">
      <c r="A21" s="178" t="str">
        <f>IF(MONTH(LISTE!G12)=4,IF(OR(LISTE!B12="",LISTE!I12="X"),"",LISTE!B12),"")</f>
        <v/>
      </c>
      <c r="B21" s="178" t="str">
        <f>IF(MONTH(LISTE!G12)=4,IF(OR(LISTE!B12="",LISTE!I12="X"),"",CONCATENATE(LISTE!C12,"  ",LISTE!H12," P")),"")</f>
        <v/>
      </c>
      <c r="C21" s="178" t="str">
        <f>IF(MONTH(LISTE!G12)=4,IF(OR(LISTE!B12="",LISTE!I12="X"),"",LISTE!A12),"")</f>
        <v/>
      </c>
      <c r="D21" s="178" t="str">
        <f>IF(MONTH(LISTE!G12)=4,IF(OR(LISTE!B12="",LISTE!I12="X"),"",LISTE!I12),"")</f>
        <v/>
      </c>
      <c r="E21" s="342"/>
      <c r="F21" s="342"/>
      <c r="G21" s="342"/>
      <c r="H21" s="342"/>
      <c r="I21" s="342"/>
      <c r="J21" s="342"/>
      <c r="K21" s="342"/>
      <c r="L21" s="342"/>
      <c r="M21" s="342"/>
      <c r="N21" s="184"/>
      <c r="O21" s="184"/>
      <c r="P21" s="184"/>
      <c r="Q21" s="184"/>
      <c r="R21" s="342"/>
      <c r="S21" s="342"/>
      <c r="T21" s="342"/>
      <c r="U21" s="342"/>
      <c r="V21" s="342"/>
      <c r="W21" s="342"/>
      <c r="X21" s="342"/>
      <c r="Y21" s="342"/>
      <c r="Z21" s="342"/>
      <c r="AA21" s="342"/>
      <c r="AB21" s="342"/>
      <c r="AC21" s="342"/>
      <c r="AD21" s="342"/>
      <c r="AE21" s="342"/>
      <c r="AF21" s="342"/>
      <c r="AG21" s="342"/>
      <c r="AH21" s="342"/>
      <c r="AI21" s="342"/>
    </row>
    <row r="22" spans="1:35" x14ac:dyDescent="0.25">
      <c r="A22" s="178" t="str">
        <f>IF(MONTH(LISTE!G14)=4,IF(OR(LISTE!B14="",LISTE!I14="X"),"",LISTE!B14),"")</f>
        <v/>
      </c>
      <c r="B22" s="178" t="str">
        <f>IF(MONTH(LISTE!G14)=4,IF(OR(LISTE!B14="",LISTE!I14="X"),"",CONCATENATE(LISTE!C14,"  ",LISTE!H14," P")),"")</f>
        <v/>
      </c>
      <c r="C22" s="178" t="str">
        <f>IF(MONTH(LISTE!G14)=4,IF(OR(LISTE!B14="",LISTE!I14="X"),"",LISTE!A14),"")</f>
        <v/>
      </c>
      <c r="D22" s="178" t="str">
        <f>IF(MONTH(LISTE!G14)=4,IF(OR(LISTE!B14="",LISTE!I14="X"),"",LISTE!I14),"")</f>
        <v/>
      </c>
      <c r="E22" s="342"/>
      <c r="F22" s="342"/>
      <c r="G22" s="342"/>
      <c r="H22" s="342"/>
      <c r="I22" s="342"/>
      <c r="J22" s="342"/>
      <c r="K22" s="342"/>
      <c r="L22" s="342"/>
      <c r="M22" s="342"/>
      <c r="N22" s="342"/>
      <c r="O22" s="342"/>
      <c r="P22" s="342"/>
      <c r="Q22" s="342"/>
      <c r="R22" s="342"/>
      <c r="S22" s="342"/>
      <c r="T22" s="342"/>
      <c r="U22" s="342"/>
      <c r="V22" s="342"/>
      <c r="W22" s="342"/>
      <c r="X22" s="342"/>
      <c r="Y22" s="342"/>
      <c r="Z22" s="342"/>
      <c r="AA22" s="342"/>
      <c r="AB22" s="342"/>
      <c r="AC22" s="342"/>
      <c r="AD22" s="342"/>
      <c r="AE22" s="342"/>
      <c r="AF22" s="342"/>
      <c r="AG22" s="342"/>
      <c r="AH22" s="342"/>
      <c r="AI22" s="342"/>
    </row>
    <row r="23" spans="1:35" x14ac:dyDescent="0.25">
      <c r="A23" s="178" t="str">
        <f>IF(MONTH(LISTE!G15)=4,IF(OR(LISTE!B15="",LISTE!I15="X"),"",LISTE!B15),"")</f>
        <v/>
      </c>
      <c r="B23" s="178" t="str">
        <f>IF(MONTH(LISTE!G15)=4,IF(OR(LISTE!B15="",LISTE!I15="X"),"",LISTE!C15),"")</f>
        <v/>
      </c>
      <c r="C23" s="178" t="str">
        <f>IF(MONTH(LISTE!G15)=4,IF(OR(LISTE!B15="",LISTE!I15="X"),"",LISTE!A15),"")</f>
        <v/>
      </c>
      <c r="D23" s="178" t="str">
        <f>IF(MONTH(LISTE!G15)=4,IF(OR(LISTE!B15="",LISTE!I158="X"),"",LISTE!I158),"")</f>
        <v/>
      </c>
      <c r="E23" s="342"/>
      <c r="F23" s="342"/>
      <c r="G23" s="342"/>
      <c r="H23" s="342"/>
      <c r="I23" s="342"/>
      <c r="J23" s="342"/>
      <c r="K23" s="342"/>
      <c r="L23" s="342"/>
      <c r="M23" s="342"/>
      <c r="N23" s="342"/>
      <c r="O23" s="342"/>
      <c r="P23" s="342"/>
      <c r="Q23" s="342"/>
      <c r="R23" s="342"/>
      <c r="S23" s="342"/>
      <c r="T23" s="342"/>
      <c r="U23" s="342"/>
      <c r="V23" s="342"/>
      <c r="W23" s="342"/>
      <c r="X23" s="342"/>
      <c r="Y23" s="342"/>
      <c r="Z23" s="342"/>
      <c r="AA23" s="342"/>
      <c r="AB23" s="342"/>
      <c r="AC23" s="342"/>
      <c r="AD23" s="342"/>
      <c r="AE23" s="342"/>
      <c r="AF23" s="342"/>
      <c r="AG23" s="342"/>
      <c r="AH23" s="342"/>
      <c r="AI23" s="342"/>
    </row>
    <row r="24" spans="1:35" x14ac:dyDescent="0.25">
      <c r="A24" s="178" t="str">
        <f>IF(MONTH(LISTE!G16)=4,IF(OR(LISTE!B16="",LISTE!I16="X"),"",LISTE!B16),"")</f>
        <v/>
      </c>
      <c r="B24" s="178" t="str">
        <f>IF(MONTH(LISTE!G16)=4,IF(OR(LISTE!B16="",LISTE!I16="X"),"",LISTE!C16),"")</f>
        <v/>
      </c>
      <c r="C24" s="178" t="str">
        <f>IF(MONTH(LISTE!G16)=4,IF(OR(LISTE!B16="",LISTE!I16="X"),"",LISTE!A16),"")</f>
        <v/>
      </c>
      <c r="D24" s="178" t="str">
        <f>IF(MONTH(LISTE!G16)=4,IF(OR(LISTE!B16="",LISTE!I159="X"),"",LISTE!I159),"")</f>
        <v/>
      </c>
      <c r="E24" s="342"/>
      <c r="F24" s="342"/>
      <c r="G24" s="342"/>
      <c r="H24" s="342"/>
      <c r="I24" s="342"/>
      <c r="J24" s="342"/>
      <c r="K24" s="342"/>
      <c r="L24" s="342"/>
      <c r="M24" s="342"/>
      <c r="N24" s="342"/>
      <c r="O24" s="342"/>
      <c r="P24" s="342"/>
      <c r="Q24" s="342"/>
      <c r="R24" s="342"/>
      <c r="S24" s="342"/>
      <c r="T24" s="342"/>
      <c r="U24" s="342"/>
      <c r="V24" s="342"/>
      <c r="W24" s="342"/>
      <c r="X24" s="184"/>
      <c r="Y24" s="184"/>
      <c r="Z24" s="184"/>
      <c r="AA24" s="342"/>
      <c r="AB24" s="342"/>
      <c r="AC24" s="342"/>
      <c r="AD24" s="342"/>
      <c r="AE24" s="342"/>
      <c r="AF24" s="342"/>
      <c r="AG24" s="342"/>
      <c r="AH24" s="342"/>
      <c r="AI24" s="342"/>
    </row>
    <row r="25" spans="1:35" x14ac:dyDescent="0.25">
      <c r="A25" s="178" t="str">
        <f>IF(MONTH(LISTE!G17)=4,IF(OR(LISTE!B17="",LISTE!I17="X"),"",LISTE!B17),"")</f>
        <v/>
      </c>
      <c r="B25" s="178" t="str">
        <f>IF(MONTH(LISTE!G17)=4,IF(OR(LISTE!B17="",LISTE!I17="X"),"",LISTE!C17),"")</f>
        <v/>
      </c>
      <c r="C25" s="178" t="str">
        <f>IF(MONTH(LISTE!G17)=4,IF(OR(LISTE!B17="",LISTE!I17="X"),"",LISTE!A17),"")</f>
        <v/>
      </c>
      <c r="D25" s="178" t="str">
        <f>IF(MONTH(LISTE!G17)=4,IF(OR(LISTE!B17="",LISTE!I160="X"),"",LISTE!I160),"")</f>
        <v/>
      </c>
      <c r="E25" s="342"/>
      <c r="F25" s="342"/>
      <c r="G25" s="342"/>
      <c r="H25" s="342"/>
      <c r="I25" s="342"/>
      <c r="J25" s="342"/>
      <c r="K25" s="342"/>
      <c r="L25" s="342"/>
      <c r="M25" s="342"/>
      <c r="N25" s="342"/>
      <c r="O25" s="342"/>
      <c r="P25" s="342"/>
      <c r="Q25" s="342"/>
      <c r="R25" s="342"/>
      <c r="S25" s="342"/>
      <c r="T25" s="342"/>
      <c r="U25" s="342"/>
      <c r="V25" s="342"/>
      <c r="W25" s="342"/>
      <c r="X25" s="342"/>
      <c r="Y25" s="342"/>
      <c r="Z25" s="342"/>
      <c r="AA25" s="184"/>
      <c r="AB25" s="184"/>
      <c r="AC25" s="342"/>
      <c r="AD25" s="342"/>
      <c r="AE25" s="342"/>
      <c r="AF25" s="342"/>
      <c r="AG25" s="342"/>
      <c r="AH25" s="342"/>
      <c r="AI25" s="184"/>
    </row>
    <row r="26" spans="1:35" x14ac:dyDescent="0.25">
      <c r="A26" s="178" t="str">
        <f>IF(MONTH(LISTE!G18)=4,IF(OR(LISTE!B18="",LISTE!I18="X"),"",LISTE!B18),"")</f>
        <v/>
      </c>
      <c r="B26" s="178" t="str">
        <f>IF(MONTH(LISTE!G18)=4,IF(OR(LISTE!B18="",LISTE!I18="X"),"",LISTE!C18),"")</f>
        <v/>
      </c>
      <c r="C26" s="178" t="str">
        <f>IF(MONTH(LISTE!G18)=4,IF(OR(LISTE!B18="",LISTE!I18="X"),"",LISTE!A18),"")</f>
        <v/>
      </c>
      <c r="D26" s="178" t="str">
        <f>IF(MONTH(LISTE!G18)=4,IF(OR(LISTE!B18="",LISTE!I161="X"),"",LISTE!I161),"")</f>
        <v/>
      </c>
      <c r="E26" s="342"/>
      <c r="F26" s="184"/>
      <c r="G26" s="184"/>
      <c r="H26" s="184"/>
      <c r="I26" s="184"/>
      <c r="J26" s="184"/>
      <c r="K26" s="184"/>
      <c r="L26" s="184"/>
      <c r="M26" s="184"/>
      <c r="N26" s="184"/>
      <c r="O26" s="342"/>
      <c r="P26" s="342"/>
      <c r="Q26" s="342"/>
      <c r="R26" s="342"/>
      <c r="S26" s="342"/>
      <c r="T26" s="342"/>
      <c r="U26" s="342"/>
      <c r="V26" s="342"/>
      <c r="W26" s="342"/>
      <c r="X26" s="342"/>
      <c r="Y26" s="342"/>
      <c r="Z26" s="342"/>
      <c r="AA26" s="342"/>
      <c r="AB26" s="342"/>
      <c r="AC26" s="342"/>
      <c r="AD26" s="342"/>
      <c r="AE26" s="342"/>
      <c r="AF26" s="342"/>
      <c r="AG26" s="342"/>
      <c r="AH26" s="342"/>
      <c r="AI26" s="342"/>
    </row>
    <row r="27" spans="1:35" x14ac:dyDescent="0.25">
      <c r="A27" s="178" t="str">
        <f>IF(MONTH(LISTE!G19)=4,IF(OR(LISTE!B19="",LISTE!I19="X"),"",LISTE!B19),"")</f>
        <v/>
      </c>
      <c r="B27" s="178" t="str">
        <f>IF(MONTH(LISTE!G19)=4,IF(OR(LISTE!B19="",LISTE!I19="X"),"",LISTE!C19),"")</f>
        <v/>
      </c>
      <c r="C27" s="178" t="str">
        <f>IF(MONTH(LISTE!G19)=4,IF(OR(LISTE!B19="",LISTE!I19="X"),"",LISTE!A19),"")</f>
        <v/>
      </c>
      <c r="D27" s="178" t="str">
        <f>IF(MONTH(LISTE!G19)=4,IF(OR(LISTE!B19="",LISTE!I162="X"),"",LISTE!I162),"")</f>
        <v/>
      </c>
      <c r="E27" s="184"/>
      <c r="F27" s="342"/>
      <c r="G27" s="342"/>
      <c r="H27" s="342"/>
      <c r="I27" s="342"/>
      <c r="J27" s="342"/>
      <c r="K27" s="342"/>
      <c r="L27" s="342"/>
      <c r="M27" s="342"/>
      <c r="N27" s="342"/>
      <c r="O27" s="342"/>
      <c r="P27" s="342"/>
      <c r="Q27" s="342"/>
      <c r="R27" s="342"/>
      <c r="S27" s="342"/>
      <c r="T27" s="342"/>
      <c r="U27" s="342"/>
      <c r="V27" s="342"/>
      <c r="W27" s="342"/>
      <c r="X27" s="342"/>
      <c r="Y27" s="342"/>
      <c r="Z27" s="342"/>
      <c r="AA27" s="342"/>
      <c r="AB27" s="342"/>
      <c r="AC27" s="342"/>
      <c r="AD27" s="342"/>
      <c r="AE27" s="342"/>
      <c r="AF27" s="342"/>
      <c r="AG27" s="342"/>
      <c r="AH27" s="342"/>
      <c r="AI27" s="342"/>
    </row>
    <row r="28" spans="1:35" x14ac:dyDescent="0.25">
      <c r="A28" s="178" t="str">
        <f>IF(MONTH(LISTE!G20)=4,IF(OR(LISTE!B20="",LISTE!I20="X"),"",LISTE!B20),"")</f>
        <v/>
      </c>
      <c r="B28" s="178" t="str">
        <f>IF(MONTH(LISTE!G20)=4,IF(OR(LISTE!B20="",LISTE!I20="X"),"",LISTE!C20),"")</f>
        <v/>
      </c>
      <c r="C28" s="178" t="str">
        <f>IF(MONTH(LISTE!G20)=4,IF(OR(LISTE!B20="",LISTE!I20="X"),"",LISTE!A20),"")</f>
        <v/>
      </c>
      <c r="D28" s="178" t="str">
        <f>IF(MONTH(LISTE!G20)=4,IF(OR(LISTE!B20="",LISTE!I163="X"),"",LISTE!I163),"")</f>
        <v/>
      </c>
      <c r="E28" s="342"/>
      <c r="F28" s="342"/>
      <c r="G28" s="342"/>
      <c r="H28" s="342"/>
      <c r="I28" s="342"/>
      <c r="J28" s="342"/>
      <c r="K28" s="342"/>
      <c r="L28" s="342"/>
      <c r="M28" s="342"/>
      <c r="N28" s="342"/>
      <c r="O28" s="342"/>
      <c r="P28" s="342"/>
      <c r="Q28" s="342"/>
      <c r="R28" s="342"/>
      <c r="S28" s="184"/>
      <c r="T28" s="184"/>
      <c r="U28" s="184"/>
      <c r="V28" s="184"/>
      <c r="W28" s="342"/>
      <c r="X28" s="342"/>
      <c r="Y28" s="342"/>
      <c r="Z28" s="342"/>
      <c r="AA28" s="342"/>
      <c r="AB28" s="342"/>
      <c r="AC28" s="342"/>
      <c r="AD28" s="184"/>
      <c r="AE28" s="184"/>
      <c r="AF28" s="342"/>
      <c r="AG28" s="342"/>
      <c r="AH28" s="342"/>
      <c r="AI28" s="342"/>
    </row>
    <row r="29" spans="1:35" x14ac:dyDescent="0.25">
      <c r="A29" s="178" t="str">
        <f>IF(MONTH(LISTE!G21)=4,IF(OR(LISTE!B21="",LISTE!I21="X"),"",LISTE!B21),"")</f>
        <v/>
      </c>
      <c r="B29" s="178" t="str">
        <f>IF(MONTH(LISTE!G21)=4,IF(OR(LISTE!B21="",LISTE!I21="X"),"",LISTE!C21),"")</f>
        <v/>
      </c>
      <c r="C29" s="178" t="str">
        <f>IF(MONTH(LISTE!G21)=4,IF(OR(LISTE!B21="",LISTE!I21="X"),"",LISTE!A21),"")</f>
        <v/>
      </c>
      <c r="D29" s="178" t="str">
        <f>IF(MONTH(LISTE!G21)=4,IF(OR(LISTE!B21="",LISTE!I164="X"),"",LISTE!I164),"")</f>
        <v/>
      </c>
      <c r="E29" s="342"/>
      <c r="F29" s="342"/>
      <c r="G29" s="342"/>
      <c r="H29" s="342"/>
      <c r="I29" s="342"/>
      <c r="J29" s="342"/>
      <c r="K29" s="342"/>
      <c r="L29" s="342"/>
      <c r="M29" s="342"/>
      <c r="N29" s="342"/>
      <c r="O29" s="342"/>
      <c r="P29" s="342"/>
      <c r="Q29" s="342"/>
      <c r="R29" s="342"/>
      <c r="S29" s="342"/>
      <c r="T29" s="342"/>
      <c r="U29" s="342"/>
      <c r="V29" s="342"/>
      <c r="W29" s="342"/>
      <c r="X29" s="342"/>
      <c r="Y29" s="342"/>
      <c r="Z29" s="342"/>
      <c r="AA29" s="342"/>
      <c r="AB29" s="342"/>
      <c r="AC29" s="342"/>
      <c r="AD29" s="342"/>
      <c r="AE29" s="342"/>
      <c r="AF29" s="184"/>
      <c r="AG29" s="184"/>
      <c r="AH29" s="342"/>
      <c r="AI29" s="342"/>
    </row>
    <row r="30" spans="1:35" x14ac:dyDescent="0.25">
      <c r="A30" s="178" t="str">
        <f>IF(MONTH(LISTE!G22)=4,IF(OR(LISTE!B22="",LISTE!I22="X"),"",LISTE!B22),"")</f>
        <v/>
      </c>
      <c r="B30" s="178" t="str">
        <f>IF(MONTH(LISTE!G22)=4,IF(OR(LISTE!B22="",LISTE!I22="X"),"",LISTE!C22),"")</f>
        <v/>
      </c>
      <c r="C30" s="178" t="str">
        <f>IF(MONTH(LISTE!G22)=4,IF(OR(LISTE!B22="",LISTE!I22="X"),"",LISTE!A22),"")</f>
        <v/>
      </c>
      <c r="D30" s="178" t="str">
        <f>IF(MONTH(LISTE!G22)=4,IF(OR(LISTE!B22="",LISTE!I165="X"),"",LISTE!I165),"")</f>
        <v/>
      </c>
      <c r="E30" s="184"/>
      <c r="F30" s="184"/>
      <c r="G30" s="184"/>
      <c r="H30" s="184"/>
      <c r="I30" s="184"/>
      <c r="J30" s="342"/>
      <c r="K30" s="342"/>
      <c r="L30" s="342"/>
      <c r="M30" s="184"/>
      <c r="N30" s="184"/>
      <c r="O30" s="184"/>
      <c r="P30" s="184"/>
      <c r="Q30" s="184"/>
      <c r="R30" s="184"/>
      <c r="S30" s="184"/>
      <c r="T30" s="184"/>
      <c r="U30" s="184"/>
      <c r="V30" s="184"/>
      <c r="W30" s="184"/>
      <c r="X30" s="184"/>
      <c r="Y30" s="184"/>
      <c r="Z30" s="184"/>
      <c r="AA30" s="184"/>
      <c r="AB30" s="184"/>
      <c r="AC30" s="184"/>
      <c r="AD30" s="342"/>
      <c r="AE30" s="342"/>
      <c r="AF30" s="342"/>
      <c r="AG30" s="342"/>
      <c r="AH30" s="342"/>
      <c r="AI30" s="342"/>
    </row>
    <row r="31" spans="1:35" x14ac:dyDescent="0.25">
      <c r="A31" s="178" t="str">
        <f>IF(MONTH(LISTE!G23)=4,IF(OR(LISTE!B23="",LISTE!I23="X"),"",LISTE!B23),"")</f>
        <v/>
      </c>
      <c r="B31" s="178" t="str">
        <f>IF(MONTH(LISTE!G23)=4,IF(OR(LISTE!B23="",LISTE!I23="X"),"",LISTE!C23),"")</f>
        <v/>
      </c>
      <c r="C31" s="178" t="str">
        <f>IF(MONTH(LISTE!G23)=4,IF(OR(LISTE!B23="",LISTE!I23="X"),"",LISTE!A23),"")</f>
        <v/>
      </c>
      <c r="D31" s="178" t="str">
        <f>IF(MONTH(LISTE!G23)=4,IF(OR(LISTE!B23="",LISTE!I166="X"),"",LISTE!I166),"")</f>
        <v/>
      </c>
      <c r="E31" s="342"/>
      <c r="F31" s="342"/>
      <c r="G31" s="342"/>
      <c r="H31" s="342"/>
      <c r="I31" s="342"/>
      <c r="J31" s="182"/>
      <c r="K31" s="182"/>
      <c r="L31" s="182"/>
      <c r="M31" s="182"/>
      <c r="N31" s="182"/>
      <c r="O31" s="182"/>
      <c r="P31" s="182"/>
      <c r="Q31" s="182"/>
      <c r="R31" s="182"/>
      <c r="S31" s="182"/>
      <c r="T31" s="182"/>
      <c r="U31" s="182"/>
      <c r="V31" s="182"/>
      <c r="W31" s="182"/>
      <c r="X31" s="179"/>
      <c r="Y31" s="179"/>
      <c r="Z31" s="179"/>
      <c r="AA31" s="179"/>
      <c r="AB31" s="182"/>
      <c r="AC31" s="182"/>
      <c r="AD31" s="342"/>
      <c r="AE31" s="342"/>
      <c r="AF31" s="342"/>
      <c r="AG31" s="342"/>
      <c r="AH31" s="342"/>
      <c r="AI31" s="342"/>
    </row>
    <row r="32" spans="1:35" x14ac:dyDescent="0.25">
      <c r="A32" s="178" t="str">
        <f>IF(MONTH(LISTE!G24)=4,IF(OR(LISTE!B24="",LISTE!I24="X"),"",LISTE!B24),"")</f>
        <v/>
      </c>
      <c r="B32" s="178" t="str">
        <f>IF(MONTH(LISTE!G24)=4,IF(OR(LISTE!B24="",LISTE!I24="X"),"",LISTE!C24),"")</f>
        <v/>
      </c>
      <c r="C32" s="178" t="str">
        <f>IF(MONTH(LISTE!G24)=4,IF(OR(LISTE!B24="",LISTE!I24="X"),"",LISTE!A24),"")</f>
        <v/>
      </c>
      <c r="D32" s="178" t="str">
        <f>IF(MONTH(LISTE!G24)=4,IF(OR(LISTE!B24="",LISTE!I167="X"),"",LISTE!I167),"")</f>
        <v/>
      </c>
      <c r="E32" s="342"/>
      <c r="F32" s="342"/>
      <c r="G32" s="182"/>
      <c r="H32" s="342"/>
      <c r="I32" s="342"/>
      <c r="J32" s="182"/>
      <c r="K32" s="182"/>
      <c r="L32" s="182"/>
      <c r="M32" s="182"/>
      <c r="N32" s="182"/>
      <c r="O32" s="182"/>
      <c r="P32" s="182"/>
      <c r="Q32" s="182"/>
      <c r="R32" s="182"/>
      <c r="S32" s="182"/>
      <c r="T32" s="182"/>
      <c r="U32" s="182"/>
      <c r="V32" s="182"/>
      <c r="W32" s="182"/>
      <c r="X32" s="182"/>
      <c r="Y32" s="182"/>
      <c r="Z32" s="182"/>
      <c r="AA32" s="182"/>
      <c r="AB32" s="182"/>
      <c r="AC32" s="182"/>
      <c r="AD32" s="342"/>
      <c r="AE32" s="342"/>
      <c r="AF32" s="342"/>
      <c r="AG32" s="342"/>
      <c r="AH32" s="342"/>
      <c r="AI32" s="342"/>
    </row>
    <row r="33" spans="1:35" x14ac:dyDescent="0.25">
      <c r="A33" s="178" t="str">
        <f>IF(MONTH(LISTE!G29)=4,IF(OR(LISTE!B29="",LISTE!I29="X"),"",LISTE!B29),"")</f>
        <v/>
      </c>
      <c r="B33" s="178" t="str">
        <f>IF(MONTH(LISTE!G29)=4,IF(OR(LISTE!B29="",LISTE!I29="X"),"",LISTE!C29),"")</f>
        <v/>
      </c>
      <c r="C33" s="178" t="str">
        <f>IF(MONTH(LISTE!G29)=4,IF(OR(LISTE!B29="",LISTE!I29="X"),"",LISTE!A29),"")</f>
        <v/>
      </c>
      <c r="D33" s="178" t="str">
        <f>IF(MONTH(LISTE!G29)=4,IF(OR(LISTE!B29="",LISTE!I29="X"),"",LISTE!I29),"")</f>
        <v/>
      </c>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row>
    <row r="34" spans="1:35" x14ac:dyDescent="0.25">
      <c r="A34" s="178" t="str">
        <f>IF(MONTH(LISTE!G31)=4,IF(OR(LISTE!B31="",LISTE!I31="X"),"",LISTE!B31),"")</f>
        <v/>
      </c>
      <c r="B34" s="178" t="str">
        <f>IF(MONTH(LISTE!G31)=4,IF(OR(LISTE!B31="",LISTE!I31="X"),"",LISTE!C31),"")</f>
        <v/>
      </c>
      <c r="C34" s="178" t="str">
        <f>IF(MONTH(LISTE!G31)=4,IF(OR(LISTE!B31="",LISTE!I31="X"),"",LISTE!A31),"")</f>
        <v/>
      </c>
      <c r="D34" s="178" t="str">
        <f>IF(MONTH(LISTE!G31)=4,IF(OR(LISTE!B31="",LISTE!I31="X"),"",LISTE!I31),"")</f>
        <v/>
      </c>
      <c r="E34" s="179"/>
      <c r="F34" s="179"/>
      <c r="G34" s="179"/>
      <c r="H34" s="179"/>
      <c r="I34" s="179"/>
      <c r="J34" s="179"/>
      <c r="K34" s="179"/>
      <c r="L34" s="179"/>
      <c r="M34" s="179"/>
      <c r="N34" s="179"/>
      <c r="O34" s="179"/>
      <c r="P34" s="179"/>
      <c r="Q34" s="179"/>
      <c r="R34" s="179"/>
      <c r="S34" s="179"/>
      <c r="T34" s="179"/>
      <c r="U34" s="182"/>
      <c r="V34" s="182"/>
      <c r="W34" s="182"/>
      <c r="X34" s="182"/>
      <c r="Y34" s="179"/>
      <c r="Z34" s="179"/>
      <c r="AA34" s="179"/>
      <c r="AB34" s="179"/>
      <c r="AC34" s="179"/>
      <c r="AD34" s="179"/>
      <c r="AE34" s="179"/>
      <c r="AF34" s="179"/>
      <c r="AG34" s="179"/>
      <c r="AH34" s="179"/>
      <c r="AI34" s="179"/>
    </row>
    <row r="35" spans="1:35" x14ac:dyDescent="0.25">
      <c r="A35" s="178" t="str">
        <f>IF(MONTH(LISTE!G32)=4,IF(OR(LISTE!B32="",LISTE!I32="X"),"",LISTE!B32),"")</f>
        <v/>
      </c>
      <c r="B35" s="178" t="str">
        <f>IF(MONTH(LISTE!G32)=4,IF(OR(LISTE!B32="",LISTE!I32="X"),"",LISTE!C32),"")</f>
        <v/>
      </c>
      <c r="C35" s="178" t="str">
        <f>IF(MONTH(LISTE!G32)=4,IF(OR(LISTE!B32="",LISTE!I32="X"),"",LISTE!A32),"")</f>
        <v/>
      </c>
      <c r="D35" s="178" t="str">
        <f>IF(MONTH(LISTE!G32)=4,IF(OR(LISTE!B32="",LISTE!I32="X"),"",LISTE!I32),"")</f>
        <v/>
      </c>
      <c r="E35" s="179"/>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99"/>
      <c r="AH35" s="199"/>
      <c r="AI35" s="199"/>
    </row>
    <row r="36" spans="1:35" x14ac:dyDescent="0.25">
      <c r="A36" s="178" t="str">
        <f>IF(MONTH(LISTE!G33)=4,IF(OR(LISTE!B33="",LISTE!I33="X"),"",LISTE!B33),"")</f>
        <v/>
      </c>
      <c r="B36" s="178" t="str">
        <f>IF(MONTH(LISTE!G33)=4,IF(OR(LISTE!B33="",LISTE!I33="X"),"",LISTE!C33),"")</f>
        <v/>
      </c>
      <c r="C36" s="178" t="str">
        <f>IF(MONTH(LISTE!G33)=4,IF(OR(LISTE!B33="",LISTE!I33="X"),"",LISTE!A33),"")</f>
        <v/>
      </c>
      <c r="D36" s="178" t="str">
        <f>IF(MONTH(LISTE!G33)=4,IF(OR(LISTE!B33="",LISTE!I33="X"),"",LISTE!I33),"")</f>
        <v/>
      </c>
      <c r="E36" s="17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row>
    <row r="37" spans="1:35" x14ac:dyDescent="0.25">
      <c r="A37" s="178" t="str">
        <f>IF(MONTH(LISTE!G41)=4,IF(OR(LISTE!B41="",LISTE!I41="X"),"",LISTE!B41),"")</f>
        <v/>
      </c>
      <c r="B37" s="178" t="str">
        <f>IF(MONTH(LISTE!G41)=4,IF(OR(LISTE!B41="",LISTE!I41="X"),"",LISTE!C41),"")</f>
        <v/>
      </c>
      <c r="C37" s="178" t="str">
        <f>IF(MONTH(LISTE!G41)=4,IF(OR(LISTE!B41="",LISTE!I41="X"),"",LISTE!A41),"")</f>
        <v/>
      </c>
      <c r="D37" s="178" t="str">
        <f>IF(MONTH(LISTE!G41)=4,IF(OR(LISTE!B41="",LISTE!I41="X"),"",LISTE!I41),"")</f>
        <v/>
      </c>
      <c r="E37" s="17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row>
    <row r="38" spans="1:35" x14ac:dyDescent="0.25">
      <c r="A38" s="178" t="str">
        <f>IF(MONTH(LISTE!G42)=4,IF(OR(LISTE!B42="",LISTE!I42="X"),"",LISTE!B42),"")</f>
        <v/>
      </c>
      <c r="B38" s="178" t="str">
        <f>IF(MONTH(LISTE!G42)=4,IF(OR(LISTE!B42="",LISTE!I42="X"),"",LISTE!C42),"")</f>
        <v/>
      </c>
      <c r="C38" s="178" t="str">
        <f>IF(MONTH(LISTE!G42)=4,IF(OR(LISTE!B42="",LISTE!I42="X"),"",LISTE!A42),"")</f>
        <v/>
      </c>
      <c r="D38" s="178" t="str">
        <f>IF(MONTH(LISTE!G42)=4,IF(OR(LISTE!B42="",LISTE!I42="X"),"",LISTE!I42),"")</f>
        <v/>
      </c>
      <c r="E38" s="17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row>
    <row r="39" spans="1:35" x14ac:dyDescent="0.25">
      <c r="A39" s="178" t="str">
        <f>IF(MONTH(LISTE!G43)=4,IF(OR(LISTE!B43="",LISTE!I43="X"),"",LISTE!B43),"")</f>
        <v/>
      </c>
      <c r="B39" s="178" t="str">
        <f>IF(MONTH(LISTE!G43)=4,IF(OR(LISTE!B43="",LISTE!I43="X"),"",LISTE!C43),"")</f>
        <v/>
      </c>
      <c r="C39" s="178" t="str">
        <f>IF(MONTH(LISTE!G43)=4,IF(OR(LISTE!B43="",LISTE!I43="X"),"",LISTE!A43),"")</f>
        <v/>
      </c>
      <c r="D39" s="178" t="str">
        <f>IF(MONTH(LISTE!G43)=4,IF(OR(LISTE!B43="",LISTE!I43="X"),"",LISTE!I43),"")</f>
        <v/>
      </c>
      <c r="E39" s="17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row>
    <row r="40" spans="1:35" x14ac:dyDescent="0.25">
      <c r="A40" s="178" t="str">
        <f>IF(MONTH(LISTE!G44)=4,IF(OR(LISTE!B44="",LISTE!I44="X"),"",LISTE!B44),"")</f>
        <v/>
      </c>
      <c r="B40" s="178" t="str">
        <f>IF(MONTH(LISTE!G44)=4,IF(OR(LISTE!B44="",LISTE!I44="X"),"",LISTE!C44),"")</f>
        <v/>
      </c>
      <c r="C40" s="178" t="str">
        <f>IF(MONTH(LISTE!G44)=4,IF(OR(LISTE!B44="",LISTE!I44="X"),"",LISTE!A44),"")</f>
        <v/>
      </c>
      <c r="D40" s="178" t="str">
        <f>IF(MONTH(LISTE!G44)=4,IF(OR(LISTE!B44="",LISTE!I44="X"),"",LISTE!I44),"")</f>
        <v/>
      </c>
      <c r="E40" s="17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row>
    <row r="41" spans="1:35" x14ac:dyDescent="0.25">
      <c r="A41" s="178" t="str">
        <f>IF(MONTH(LISTE!G45)=4,IF(OR(LISTE!B45="",LISTE!I45="X"),"",LISTE!B45),"")</f>
        <v/>
      </c>
      <c r="B41" s="178" t="str">
        <f>IF(MONTH(LISTE!G45)=4,IF(OR(LISTE!B45="",LISTE!I45="X"),"",LISTE!C45),"")</f>
        <v/>
      </c>
      <c r="C41" s="178" t="str">
        <f>IF(MONTH(LISTE!G45)=4,IF(OR(LISTE!B45="",LISTE!I45="X"),"",LISTE!A45),"")</f>
        <v/>
      </c>
      <c r="D41" s="178" t="str">
        <f>IF(MONTH(LISTE!G45)=4,IF(OR(LISTE!B45="",LISTE!I45="X"),"",LISTE!I45),"")</f>
        <v/>
      </c>
      <c r="E41" s="17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row>
    <row r="42" spans="1:35" x14ac:dyDescent="0.25">
      <c r="A42" s="178" t="str">
        <f>IF(MONTH(LISTE!G46)=4,IF(OR(LISTE!B46="",LISTE!I46="X"),"",LISTE!B46),"")</f>
        <v/>
      </c>
      <c r="B42" s="178" t="str">
        <f>IF(MONTH(LISTE!G46)=4,IF(OR(LISTE!B46="",LISTE!I46="X"),"",LISTE!C46),"")</f>
        <v/>
      </c>
      <c r="C42" s="178" t="str">
        <f>IF(MONTH(LISTE!G46)=4,IF(OR(LISTE!B46="",LISTE!I46="X"),"",LISTE!A46),"")</f>
        <v/>
      </c>
      <c r="D42" s="178" t="str">
        <f>IF(MONTH(LISTE!G46)=4,IF(OR(LISTE!B46="",LISTE!I46="X"),"",LISTE!I46),"")</f>
        <v/>
      </c>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row>
    <row r="43" spans="1:35" x14ac:dyDescent="0.25">
      <c r="A43" s="178" t="str">
        <f>IF(MONTH(LISTE!G47)=4,IF(OR(LISTE!B47="",LISTE!I47="X"),"",LISTE!B47),"")</f>
        <v/>
      </c>
      <c r="B43" s="178" t="str">
        <f>IF(MONTH(LISTE!G47)=4,IF(OR(LISTE!B47="",LISTE!I47="X"),"",LISTE!C47),"")</f>
        <v/>
      </c>
      <c r="C43" s="178" t="str">
        <f>IF(MONTH(LISTE!G47)=4,IF(OR(LISTE!B47="",LISTE!I47="X"),"",LISTE!A47),"")</f>
        <v/>
      </c>
      <c r="D43" s="178" t="str">
        <f>IF(MONTH(LISTE!G47)=4,IF(OR(LISTE!B47="",LISTE!I47="X"),"",LISTE!I47),"")</f>
        <v/>
      </c>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row>
    <row r="44" spans="1:35" x14ac:dyDescent="0.25">
      <c r="A44" s="178" t="str">
        <f>IF(MONTH(LISTE!G48)=4,IF(OR(LISTE!B48="",LISTE!I48="X"),"",LISTE!B48),"")</f>
        <v/>
      </c>
      <c r="B44" s="178" t="str">
        <f>IF(MONTH(LISTE!G48)=4,IF(OR(LISTE!B48="",LISTE!I48="X"),"",LISTE!C48),"")</f>
        <v/>
      </c>
      <c r="C44" s="178" t="str">
        <f>IF(MONTH(LISTE!G48)=4,IF(OR(LISTE!B48="",LISTE!I48="X"),"",LISTE!A48),"")</f>
        <v/>
      </c>
      <c r="D44" s="178" t="str">
        <f>IF(MONTH(LISTE!G48)=4,IF(OR(LISTE!B48="",LISTE!I48="X"),"",LISTE!I48),"")</f>
        <v/>
      </c>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row>
    <row r="45" spans="1:35" x14ac:dyDescent="0.25">
      <c r="A45" s="178" t="str">
        <f>IF(MONTH(LISTE!G49)=4,IF(OR(LISTE!B49="",LISTE!I49="X"),"",LISTE!B49),"")</f>
        <v/>
      </c>
      <c r="B45" s="178" t="str">
        <f>IF(MONTH(LISTE!G49)=4,IF(OR(LISTE!B49="",LISTE!I49="X"),"",LISTE!C49),"")</f>
        <v/>
      </c>
      <c r="C45" s="178" t="str">
        <f>IF(MONTH(LISTE!G49)=4,IF(OR(LISTE!B49="",LISTE!I49="X"),"",LISTE!A49),"")</f>
        <v/>
      </c>
      <c r="D45" s="178" t="str">
        <f>IF(MONTH(LISTE!G49)=4,IF(OR(LISTE!B49="",LISTE!I49="X"),"",LISTE!I49),"")</f>
        <v/>
      </c>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row>
    <row r="46" spans="1:35" x14ac:dyDescent="0.25">
      <c r="A46" s="178" t="str">
        <f>IF(MONTH(LISTE!G50)=4,IF(OR(LISTE!B50="",LISTE!I50="X"),"",LISTE!B50),"")</f>
        <v/>
      </c>
      <c r="B46" s="178" t="str">
        <f>IF(MONTH(LISTE!G50)=4,IF(OR(LISTE!B50="",LISTE!I50="X"),"",LISTE!C50),"")</f>
        <v/>
      </c>
      <c r="C46" s="178" t="str">
        <f>IF(MONTH(LISTE!G50)=4,IF(OR(LISTE!B50="",LISTE!I50="X"),"",LISTE!A50),"")</f>
        <v/>
      </c>
      <c r="D46" s="178" t="str">
        <f>IF(MONTH(LISTE!G50)=4,IF(OR(LISTE!B50="",LISTE!I50="X"),"",LISTE!I50),"")</f>
        <v/>
      </c>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row>
    <row r="47" spans="1:35" x14ac:dyDescent="0.25">
      <c r="A47" s="178" t="str">
        <f>IF(MONTH(LISTE!G51)=4,IF(OR(LISTE!B51="",LISTE!I51="X"),"",LISTE!B51),"")</f>
        <v/>
      </c>
      <c r="B47" s="178" t="str">
        <f>IF(MONTH(LISTE!G51)=4,IF(OR(LISTE!B51="",LISTE!I51="X"),"",LISTE!C51),"")</f>
        <v/>
      </c>
      <c r="C47" s="178" t="str">
        <f>IF(MONTH(LISTE!G51)=4,IF(OR(LISTE!B51="",LISTE!I51="X"),"",LISTE!A51),"")</f>
        <v/>
      </c>
      <c r="D47" s="178" t="str">
        <f>IF(MONTH(LISTE!G51)=4,IF(OR(LISTE!B51="",LISTE!I51="X"),"",LISTE!I51),"")</f>
        <v/>
      </c>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row>
    <row r="48" spans="1:35" x14ac:dyDescent="0.25">
      <c r="A48" s="178" t="str">
        <f>IF(MONTH(LISTE!G52)=4,IF(OR(LISTE!B52="",LISTE!I52="X"),"",LISTE!B52),"")</f>
        <v/>
      </c>
      <c r="B48" s="178" t="str">
        <f>IF(MONTH(LISTE!G52)=4,IF(OR(LISTE!B52="",LISTE!I52="X"),"",LISTE!C52),"")</f>
        <v/>
      </c>
      <c r="C48" s="178" t="str">
        <f>IF(MONTH(LISTE!G52)=4,IF(OR(LISTE!B52="",LISTE!I52="X"),"",LISTE!A52),"")</f>
        <v/>
      </c>
      <c r="D48" s="178" t="str">
        <f>IF(MONTH(LISTE!G52)=4,IF(OR(LISTE!B52="",LISTE!I52="X"),"",LISTE!I52),"")</f>
        <v/>
      </c>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row>
    <row r="49" spans="1:35" x14ac:dyDescent="0.25">
      <c r="A49" s="178" t="str">
        <f>IF(MONTH(LISTE!G53)=4,IF(OR(LISTE!B53="",LISTE!I53="X"),"",LISTE!B53),"")</f>
        <v/>
      </c>
      <c r="B49" s="178" t="str">
        <f>IF(MONTH(LISTE!G53)=4,IF(OR(LISTE!B53="",LISTE!I53="X"),"",LISTE!C53),"")</f>
        <v/>
      </c>
      <c r="C49" s="178" t="str">
        <f>IF(MONTH(LISTE!G53)=4,IF(OR(LISTE!B53="",LISTE!I53="X"),"",LISTE!A53),"")</f>
        <v/>
      </c>
      <c r="D49" s="178" t="str">
        <f>IF(MONTH(LISTE!G53)=4,IF(OR(LISTE!B53="",LISTE!I53="X"),"",LISTE!I53),"")</f>
        <v/>
      </c>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row>
    <row r="50" spans="1:35" x14ac:dyDescent="0.25">
      <c r="A50" s="178" t="str">
        <f>IF(MONTH(LISTE!G54)=4,IF(OR(LISTE!B54="",LISTE!I54="X"),"",LISTE!B54),"")</f>
        <v/>
      </c>
      <c r="B50" s="178" t="str">
        <f>IF(MONTH(LISTE!G54)=4,IF(OR(LISTE!B54="",LISTE!I54="X"),"",LISTE!C54),"")</f>
        <v/>
      </c>
      <c r="C50" s="178" t="str">
        <f>IF(MONTH(LISTE!G54)=4,IF(OR(LISTE!B54="",LISTE!I54="X"),"",LISTE!A54),"")</f>
        <v/>
      </c>
      <c r="D50" s="178" t="str">
        <f>IF(MONTH(LISTE!G54)=4,IF(OR(LISTE!B54="",LISTE!I54="X"),"",LISTE!I54),"")</f>
        <v/>
      </c>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row>
    <row r="51" spans="1:35" x14ac:dyDescent="0.25">
      <c r="A51" s="178" t="str">
        <f>IF(MONTH(LISTE!G55)=4,IF(OR(LISTE!B55="",LISTE!I55="X"),"",LISTE!B55),"")</f>
        <v/>
      </c>
      <c r="B51" s="178" t="str">
        <f>IF(MONTH(LISTE!G55)=4,IF(OR(LISTE!B55="",LISTE!I55="X"),"",LISTE!C55),"")</f>
        <v/>
      </c>
      <c r="C51" s="178" t="str">
        <f>IF(MONTH(LISTE!G55)=4,IF(OR(LISTE!B55="",LISTE!I55="X"),"",LISTE!A55),"")</f>
        <v/>
      </c>
      <c r="D51" s="178" t="str">
        <f>IF(MONTH(LISTE!G55)=4,IF(OR(LISTE!B55="",LISTE!I55="X"),"",LISTE!I55),"")</f>
        <v/>
      </c>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row>
    <row r="52" spans="1:35" x14ac:dyDescent="0.25">
      <c r="A52" s="178" t="str">
        <f>IF(MONTH(LISTE!G56)=4,IF(OR(LISTE!B56="",LISTE!I56="X"),"",LISTE!B56),"")</f>
        <v/>
      </c>
      <c r="B52" s="178" t="str">
        <f>IF(MONTH(LISTE!G56)=4,IF(OR(LISTE!B56="",LISTE!I56="X"),"",LISTE!C56),"")</f>
        <v/>
      </c>
      <c r="C52" s="178" t="str">
        <f>IF(MONTH(LISTE!G56)=4,IF(OR(LISTE!B56="",LISTE!I56="X"),"",LISTE!A56),"")</f>
        <v/>
      </c>
      <c r="D52" s="178" t="str">
        <f>IF(MONTH(LISTE!G56)=4,IF(OR(LISTE!B56="",LISTE!I56="X"),"",LISTE!I56),"")</f>
        <v/>
      </c>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row>
    <row r="53" spans="1:35" x14ac:dyDescent="0.25">
      <c r="A53" s="178" t="str">
        <f>IF(MONTH(LISTE!G57)=4,IF(OR(LISTE!B57="",LISTE!I57="X"),"",LISTE!B57),"")</f>
        <v/>
      </c>
      <c r="B53" s="178" t="str">
        <f>IF(MONTH(LISTE!G57)=4,IF(OR(LISTE!B57="",LISTE!I57="X"),"",LISTE!C57),"")</f>
        <v/>
      </c>
      <c r="C53" s="178" t="str">
        <f>IF(MONTH(LISTE!G57)=4,IF(OR(LISTE!B57="",LISTE!I57="X"),"",LISTE!A57),"")</f>
        <v/>
      </c>
      <c r="D53" s="178" t="str">
        <f>IF(MONTH(LISTE!G57)=4,IF(OR(LISTE!B57="",LISTE!I57="X"),"",LISTE!I57),"")</f>
        <v/>
      </c>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row>
    <row r="54" spans="1:35" x14ac:dyDescent="0.25">
      <c r="A54" s="178" t="str">
        <f>IF(MONTH(LISTE!G58)=4,IF(OR(LISTE!B58="",LISTE!I58="X"),"",LISTE!B58),"")</f>
        <v/>
      </c>
      <c r="B54" s="178" t="str">
        <f>IF(MONTH(LISTE!G58)=4,IF(OR(LISTE!B58="",LISTE!I58="X"),"",LISTE!C58),"")</f>
        <v/>
      </c>
      <c r="C54" s="178" t="str">
        <f>IF(MONTH(LISTE!G58)=4,IF(OR(LISTE!B58="",LISTE!I58="X"),"",LISTE!A58),"")</f>
        <v/>
      </c>
      <c r="D54" s="178" t="str">
        <f>IF(MONTH(LISTE!G58)=4,IF(OR(LISTE!B58="",LISTE!I58="X"),"",LISTE!I58),"")</f>
        <v/>
      </c>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row>
    <row r="55" spans="1:35" x14ac:dyDescent="0.25">
      <c r="A55" s="178" t="str">
        <f>IF(MONTH(LISTE!G59)=4,IF(OR(LISTE!B59="",LISTE!I59="X"),"",LISTE!B59),"")</f>
        <v/>
      </c>
      <c r="B55" s="178" t="str">
        <f>IF(MONTH(LISTE!G59)=4,IF(OR(LISTE!B59="",LISTE!I59="X"),"",LISTE!C59),"")</f>
        <v/>
      </c>
      <c r="C55" s="178" t="str">
        <f>IF(MONTH(LISTE!G59)=4,IF(OR(LISTE!B59="",LISTE!I59="X"),"",LISTE!A59),"")</f>
        <v/>
      </c>
      <c r="D55" s="178" t="str">
        <f>IF(MONTH(LISTE!G59)=4,IF(OR(LISTE!B59="",LISTE!I59="X"),"",LISTE!I59),"")</f>
        <v/>
      </c>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row>
    <row r="56" spans="1:35" x14ac:dyDescent="0.25">
      <c r="A56" s="178" t="str">
        <f>IF(MONTH(LISTE!G60)=4,IF(OR(LISTE!B60="",LISTE!I60="X"),"",LISTE!B60),"")</f>
        <v/>
      </c>
      <c r="B56" s="178" t="str">
        <f>IF(MONTH(LISTE!G60)=4,IF(OR(LISTE!B60="",LISTE!I60="X"),"",LISTE!C60),"")</f>
        <v/>
      </c>
      <c r="C56" s="178" t="str">
        <f>IF(MONTH(LISTE!G60)=4,IF(OR(LISTE!B60="",LISTE!I60="X"),"",LISTE!A60),"")</f>
        <v/>
      </c>
      <c r="D56" s="178" t="str">
        <f>IF(MONTH(LISTE!G60)=4,IF(OR(LISTE!B60="",LISTE!I60="X"),"",LISTE!I60),"")</f>
        <v/>
      </c>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row>
    <row r="57" spans="1:35" x14ac:dyDescent="0.25">
      <c r="A57" s="178" t="str">
        <f>IF(MONTH(LISTE!G61)=4,IF(OR(LISTE!B61="",LISTE!I61="X"),"",LISTE!B61),"")</f>
        <v/>
      </c>
      <c r="B57" s="178" t="str">
        <f>IF(MONTH(LISTE!G61)=4,IF(OR(LISTE!B61="",LISTE!I61="X"),"",LISTE!C61),"")</f>
        <v/>
      </c>
      <c r="C57" s="178" t="str">
        <f>IF(MONTH(LISTE!G61)=4,IF(OR(LISTE!B61="",LISTE!I61="X"),"",LISTE!A61),"")</f>
        <v/>
      </c>
      <c r="D57" s="178" t="str">
        <f>IF(MONTH(LISTE!G61)=4,IF(OR(LISTE!B61="",LISTE!I61="X"),"",LISTE!I61),"")</f>
        <v/>
      </c>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row>
    <row r="58" spans="1:35" x14ac:dyDescent="0.25">
      <c r="A58" s="178" t="str">
        <f>IF(MONTH(LISTE!G62)=4,IF(OR(LISTE!B62="",LISTE!I62="X"),"",LISTE!B62),"")</f>
        <v/>
      </c>
      <c r="B58" s="178" t="str">
        <f>IF(MONTH(LISTE!G62)=4,IF(OR(LISTE!B62="",LISTE!I62="X"),"",LISTE!C62),"")</f>
        <v/>
      </c>
      <c r="C58" s="178" t="str">
        <f>IF(MONTH(LISTE!G62)=4,IF(OR(LISTE!B62="",LISTE!I62="X"),"",LISTE!A62),"")</f>
        <v/>
      </c>
      <c r="D58" s="178" t="str">
        <f>IF(MONTH(LISTE!G62)=4,IF(OR(LISTE!B62="",LISTE!I62="X"),"",LISTE!I62),"")</f>
        <v/>
      </c>
      <c r="E58" s="199"/>
    </row>
    <row r="59" spans="1:35" x14ac:dyDescent="0.25">
      <c r="A59" s="178" t="str">
        <f>IF(MONTH(LISTE!G63)=4,IF(OR(LISTE!B63="",LISTE!I63="X"),"",LISTE!B63),"")</f>
        <v/>
      </c>
      <c r="B59" s="178" t="str">
        <f>IF(MONTH(LISTE!G63)=4,IF(OR(LISTE!B63="",LISTE!I63="X"),"",LISTE!C63),"")</f>
        <v/>
      </c>
      <c r="C59" s="178" t="str">
        <f>IF(MONTH(LISTE!G63)=4,IF(OR(LISTE!B63="",LISTE!I63="X"),"",LISTE!A63),"")</f>
        <v/>
      </c>
      <c r="D59" s="178" t="str">
        <f>IF(MONTH(LISTE!G63)=4,IF(OR(LISTE!B63="",LISTE!I63="X"),"",LISTE!I63),"")</f>
        <v/>
      </c>
    </row>
    <row r="60" spans="1:35" x14ac:dyDescent="0.25">
      <c r="A60" s="178" t="str">
        <f>IF(MONTH(LISTE!G64)=4,IF(OR(LISTE!B64="",LISTE!I64="X"),"",LISTE!B64),"")</f>
        <v/>
      </c>
      <c r="B60" s="178" t="str">
        <f>IF(MONTH(LISTE!G64)=4,IF(OR(LISTE!B64="",LISTE!I64="X"),"",LISTE!C64),"")</f>
        <v/>
      </c>
      <c r="C60" s="178" t="str">
        <f>IF(MONTH(LISTE!G64)=4,IF(OR(LISTE!B64="",LISTE!I64="X"),"",LISTE!A64),"")</f>
        <v/>
      </c>
      <c r="D60" s="178" t="str">
        <f>IF(MONTH(LISTE!G64)=4,IF(OR(LISTE!B64="",LISTE!I64="X"),"",LISTE!I64),"")</f>
        <v/>
      </c>
    </row>
    <row r="61" spans="1:35" x14ac:dyDescent="0.25">
      <c r="A61" s="178" t="str">
        <f>IF(MONTH(LISTE!G65)=4,IF(OR(LISTE!B65="",LISTE!I65="X"),"",LISTE!B65),"")</f>
        <v/>
      </c>
      <c r="B61" s="178" t="str">
        <f>IF(MONTH(LISTE!G65)=4,IF(OR(LISTE!B65="",LISTE!I65="X"),"",LISTE!C65),"")</f>
        <v/>
      </c>
      <c r="C61" s="178" t="str">
        <f>IF(MONTH(LISTE!G65)=4,IF(OR(LISTE!B65="",LISTE!I65="X"),"",LISTE!A65),"")</f>
        <v/>
      </c>
      <c r="D61" s="178" t="str">
        <f>IF(MONTH(LISTE!G65)=4,IF(OR(LISTE!B65="",LISTE!I65="X"),"",LISTE!I65),"")</f>
        <v/>
      </c>
    </row>
    <row r="62" spans="1:35" x14ac:dyDescent="0.25">
      <c r="A62" s="178" t="str">
        <f>IF(MONTH(LISTE!G66)=4,IF(OR(LISTE!B66="",LISTE!I66="X"),"",LISTE!B66),"")</f>
        <v/>
      </c>
      <c r="B62" s="178" t="str">
        <f>IF(MONTH(LISTE!G66)=4,IF(OR(LISTE!B66="",LISTE!I66="X"),"",LISTE!C66),"")</f>
        <v/>
      </c>
      <c r="C62" s="178" t="str">
        <f>IF(MONTH(LISTE!G66)=4,IF(OR(LISTE!B66="",LISTE!I66="X"),"",LISTE!A66),"")</f>
        <v/>
      </c>
      <c r="D62" s="178" t="str">
        <f>IF(MONTH(LISTE!G66)=4,IF(OR(LISTE!B66="",LISTE!I66="X"),"",LISTE!I66),"")</f>
        <v/>
      </c>
    </row>
    <row r="63" spans="1:35" x14ac:dyDescent="0.25">
      <c r="A63" s="178" t="str">
        <f>IF(MONTH(LISTE!G67)=4,IF(OR(LISTE!B67="",LISTE!I67="X"),"",LISTE!B67),"")</f>
        <v/>
      </c>
      <c r="B63" s="178" t="str">
        <f>IF(MONTH(LISTE!G67)=4,IF(OR(LISTE!B67="",LISTE!I67="X"),"",LISTE!C67),"")</f>
        <v/>
      </c>
      <c r="C63" s="178" t="str">
        <f>IF(MONTH(LISTE!G67)=4,IF(OR(LISTE!B67="",LISTE!I67="X"),"",LISTE!A67),"")</f>
        <v/>
      </c>
      <c r="D63" s="178" t="str">
        <f>IF(MONTH(LISTE!G67)=4,IF(OR(LISTE!B67="",LISTE!I67="X"),"",LISTE!I67),"")</f>
        <v/>
      </c>
    </row>
    <row r="64" spans="1:35" x14ac:dyDescent="0.25">
      <c r="A64" s="178" t="str">
        <f>IF(MONTH(LISTE!G68)=4,IF(OR(LISTE!B68="",LISTE!I68="X"),"",LISTE!B68),"")</f>
        <v/>
      </c>
      <c r="B64" s="178" t="str">
        <f>IF(MONTH(LISTE!G68)=4,IF(OR(LISTE!B68="",LISTE!I68="X"),"",LISTE!C68),"")</f>
        <v/>
      </c>
      <c r="C64" s="178" t="str">
        <f>IF(MONTH(LISTE!G68)=4,IF(OR(LISTE!B68="",LISTE!I68="X"),"",LISTE!A68),"")</f>
        <v/>
      </c>
      <c r="D64" s="178" t="str">
        <f>IF(MONTH(LISTE!G68)=4,IF(OR(LISTE!B68="",LISTE!I68="X"),"",LISTE!I68),"")</f>
        <v/>
      </c>
    </row>
    <row r="65" spans="1:4" x14ac:dyDescent="0.25">
      <c r="A65" s="178" t="str">
        <f>IF(MONTH(LISTE!G69)=4,IF(OR(LISTE!B69="",LISTE!I69="X"),"",LISTE!B69),"")</f>
        <v/>
      </c>
      <c r="B65" s="178" t="str">
        <f>IF(MONTH(LISTE!G69)=4,IF(OR(LISTE!B69="",LISTE!I69="X"),"",LISTE!C69),"")</f>
        <v/>
      </c>
      <c r="C65" s="178" t="str">
        <f>IF(MONTH(LISTE!G69)=4,IF(OR(LISTE!B69="",LISTE!I69="X"),"",LISTE!A69),"")</f>
        <v/>
      </c>
      <c r="D65" s="178" t="str">
        <f>IF(MONTH(LISTE!G69)=4,IF(OR(LISTE!B69="",LISTE!I69="X"),"",LISTE!I69),"")</f>
        <v/>
      </c>
    </row>
    <row r="66" spans="1:4" x14ac:dyDescent="0.25">
      <c r="A66" s="178" t="str">
        <f>IF(MONTH(LISTE!G70)=4,IF(OR(LISTE!B70="",LISTE!I70="X"),"",LISTE!B70),"")</f>
        <v/>
      </c>
      <c r="B66" s="178" t="str">
        <f>IF(MONTH(LISTE!G70)=4,IF(OR(LISTE!B70="",LISTE!I70="X"),"",LISTE!C70),"")</f>
        <v/>
      </c>
      <c r="C66" s="178" t="str">
        <f>IF(MONTH(LISTE!G70)=4,IF(OR(LISTE!B70="",LISTE!I70="X"),"",LISTE!A70),"")</f>
        <v/>
      </c>
      <c r="D66" s="178" t="str">
        <f>IF(MONTH(LISTE!G70)=4,IF(OR(LISTE!B70="",LISTE!I70="X"),"",LISTE!I70),"")</f>
        <v/>
      </c>
    </row>
    <row r="67" spans="1:4" x14ac:dyDescent="0.25">
      <c r="A67" s="178" t="str">
        <f>IF(MONTH(LISTE!G71)=4,IF(OR(LISTE!B71="",LISTE!I71="X"),"",LISTE!B71),"")</f>
        <v/>
      </c>
      <c r="B67" s="178" t="str">
        <f>IF(MONTH(LISTE!G71)=4,IF(OR(LISTE!B71="",LISTE!I71="X"),"",LISTE!C71),"")</f>
        <v/>
      </c>
      <c r="C67" s="178" t="str">
        <f>IF(MONTH(LISTE!G71)=4,IF(OR(LISTE!B71="",LISTE!I71="X"),"",LISTE!A71),"")</f>
        <v/>
      </c>
      <c r="D67" s="178" t="str">
        <f>IF(MONTH(LISTE!G71)=4,IF(OR(LISTE!B71="",LISTE!I71="X"),"",LISTE!I71),"")</f>
        <v/>
      </c>
    </row>
    <row r="68" spans="1:4" x14ac:dyDescent="0.25">
      <c r="A68" s="178" t="str">
        <f>IF(MONTH(LISTE!G72)=4,IF(OR(LISTE!B72="",LISTE!I72="X"),"",LISTE!B72),"")</f>
        <v/>
      </c>
      <c r="B68" s="178" t="str">
        <f>IF(MONTH(LISTE!G72)=4,IF(OR(LISTE!B72="",LISTE!I72="X"),"",LISTE!C72),"")</f>
        <v/>
      </c>
      <c r="C68" s="178" t="str">
        <f>IF(MONTH(LISTE!G72)=4,IF(OR(LISTE!B72="",LISTE!I72="X"),"",LISTE!A72),"")</f>
        <v/>
      </c>
      <c r="D68" s="178" t="str">
        <f>IF(MONTH(LISTE!G72)=4,IF(OR(LISTE!B72="",LISTE!I72="X"),"",LISTE!I72),"")</f>
        <v/>
      </c>
    </row>
    <row r="69" spans="1:4" x14ac:dyDescent="0.25">
      <c r="A69" s="178" t="str">
        <f>IF(MONTH(LISTE!G73)=4,IF(OR(LISTE!B73="",LISTE!I73="X"),"",LISTE!B73),"")</f>
        <v/>
      </c>
      <c r="B69" s="178" t="str">
        <f>IF(MONTH(LISTE!G73)=4,IF(OR(LISTE!B73="",LISTE!I73="X"),"",LISTE!C73),"")</f>
        <v/>
      </c>
      <c r="C69" s="178" t="str">
        <f>IF(MONTH(LISTE!G73)=4,IF(OR(LISTE!B73="",LISTE!I73="X"),"",LISTE!A73),"")</f>
        <v/>
      </c>
      <c r="D69" s="178" t="str">
        <f>IF(MONTH(LISTE!G73)=4,IF(OR(LISTE!B73="",LISTE!I73="X"),"",LISTE!I73),"")</f>
        <v/>
      </c>
    </row>
    <row r="70" spans="1:4" x14ac:dyDescent="0.25">
      <c r="A70" s="178" t="str">
        <f>IF(MONTH(LISTE!G74)=4,IF(OR(LISTE!B74="",LISTE!I74="X"),"",LISTE!B74),"")</f>
        <v/>
      </c>
      <c r="B70" s="178" t="str">
        <f>IF(MONTH(LISTE!G74)=4,IF(OR(LISTE!B74="",LISTE!I74="X"),"",LISTE!C74),"")</f>
        <v/>
      </c>
      <c r="C70" s="178" t="str">
        <f>IF(MONTH(LISTE!G74)=4,IF(OR(LISTE!B74="",LISTE!I74="X"),"",LISTE!A74),"")</f>
        <v/>
      </c>
      <c r="D70" s="178" t="str">
        <f>IF(MONTH(LISTE!G74)=4,IF(OR(LISTE!B74="",LISTE!I74="X"),"",LISTE!I74),"")</f>
        <v/>
      </c>
    </row>
    <row r="71" spans="1:4" x14ac:dyDescent="0.25">
      <c r="A71" s="178" t="str">
        <f>IF(MONTH(LISTE!G75)=4,IF(OR(LISTE!B75="",LISTE!I75="X"),"",LISTE!B75),"")</f>
        <v/>
      </c>
      <c r="B71" s="178" t="str">
        <f>IF(MONTH(LISTE!G75)=4,IF(OR(LISTE!B75="",LISTE!I75="X"),"",LISTE!C75),"")</f>
        <v/>
      </c>
      <c r="C71" s="178" t="str">
        <f>IF(MONTH(LISTE!G75)=4,IF(OR(LISTE!B75="",LISTE!I75="X"),"",LISTE!A75),"")</f>
        <v/>
      </c>
      <c r="D71" s="178" t="str">
        <f>IF(MONTH(LISTE!G75)=4,IF(OR(LISTE!B75="",LISTE!I75="X"),"",LISTE!I75),"")</f>
        <v/>
      </c>
    </row>
    <row r="72" spans="1:4" x14ac:dyDescent="0.25">
      <c r="A72" s="178" t="str">
        <f>IF(MONTH(LISTE!G76)=4,IF(OR(LISTE!B76="",LISTE!I76="X"),"",LISTE!B76),"")</f>
        <v/>
      </c>
      <c r="B72" s="178" t="str">
        <f>IF(MONTH(LISTE!G76)=4,IF(OR(LISTE!B76="",LISTE!I76="X"),"",LISTE!C76),"")</f>
        <v/>
      </c>
      <c r="C72" s="178" t="str">
        <f>IF(MONTH(LISTE!G76)=4,IF(OR(LISTE!B76="",LISTE!I76="X"),"",LISTE!A76),"")</f>
        <v/>
      </c>
      <c r="D72" s="178" t="str">
        <f>IF(MONTH(LISTE!G76)=4,IF(OR(LISTE!B76="",LISTE!I76="X"),"",LISTE!I76),"")</f>
        <v/>
      </c>
    </row>
    <row r="73" spans="1:4" x14ac:dyDescent="0.25">
      <c r="A73" s="178" t="str">
        <f>IF(MONTH(LISTE!G77)=4,IF(OR(LISTE!B77="",LISTE!I77="X"),"",LISTE!B77),"")</f>
        <v/>
      </c>
      <c r="B73" s="178" t="str">
        <f>IF(MONTH(LISTE!G77)=4,IF(OR(LISTE!B77="",LISTE!I77="X"),"",LISTE!C77),"")</f>
        <v/>
      </c>
      <c r="C73" s="178" t="str">
        <f>IF(MONTH(LISTE!G77)=4,IF(OR(LISTE!B77="",LISTE!I77="X"),"",LISTE!A77),"")</f>
        <v/>
      </c>
      <c r="D73" s="178" t="str">
        <f>IF(MONTH(LISTE!G77)=4,IF(OR(LISTE!B77="",LISTE!I77="X"),"",LISTE!I77),"")</f>
        <v/>
      </c>
    </row>
    <row r="74" spans="1:4" x14ac:dyDescent="0.25">
      <c r="A74" s="178" t="str">
        <f>IF(MONTH(LISTE!G78)=4,IF(OR(LISTE!B78="",LISTE!I78="X"),"",LISTE!B78),"")</f>
        <v/>
      </c>
      <c r="B74" s="178" t="str">
        <f>IF(MONTH(LISTE!G78)=4,IF(OR(LISTE!B78="",LISTE!I78="X"),"",LISTE!C78),"")</f>
        <v/>
      </c>
      <c r="C74" s="178" t="str">
        <f>IF(MONTH(LISTE!G78)=4,IF(OR(LISTE!B78="",LISTE!I78="X"),"",LISTE!A78),"")</f>
        <v/>
      </c>
      <c r="D74" s="178" t="str">
        <f>IF(MONTH(LISTE!G78)=4,IF(OR(LISTE!B78="",LISTE!I78="X"),"",LISTE!I78),"")</f>
        <v/>
      </c>
    </row>
    <row r="75" spans="1:4" x14ac:dyDescent="0.25">
      <c r="A75" s="178" t="str">
        <f>IF(MONTH(LISTE!G79)=4,IF(OR(LISTE!B79="",LISTE!I79="X"),"",LISTE!B79),"")</f>
        <v/>
      </c>
      <c r="B75" s="178" t="str">
        <f>IF(MONTH(LISTE!G79)=4,IF(OR(LISTE!B79="",LISTE!I79="X"),"",LISTE!C79),"")</f>
        <v/>
      </c>
      <c r="C75" s="178" t="str">
        <f>IF(MONTH(LISTE!G79)=4,IF(OR(LISTE!B79="",LISTE!I79="X"),"",LISTE!A79),"")</f>
        <v/>
      </c>
      <c r="D75" s="178" t="str">
        <f>IF(MONTH(LISTE!G79)=4,IF(OR(LISTE!B79="",LISTE!I79="X"),"",LISTE!I79),"")</f>
        <v/>
      </c>
    </row>
    <row r="76" spans="1:4" x14ac:dyDescent="0.25">
      <c r="A76" s="178" t="str">
        <f>IF(MONTH(LISTE!G80)=4,IF(OR(LISTE!B80="",LISTE!I80="X"),"",LISTE!B80),"")</f>
        <v/>
      </c>
      <c r="B76" s="178" t="str">
        <f>IF(MONTH(LISTE!G80)=4,IF(OR(LISTE!B80="",LISTE!I80="X"),"",LISTE!C80),"")</f>
        <v/>
      </c>
      <c r="C76" s="178" t="str">
        <f>IF(MONTH(LISTE!G80)=4,IF(OR(LISTE!B80="",LISTE!I80="X"),"",LISTE!A80),"")</f>
        <v/>
      </c>
      <c r="D76" s="178" t="str">
        <f>IF(MONTH(LISTE!G80)=4,IF(OR(LISTE!B80="",LISTE!I80="X"),"",LISTE!I80),"")</f>
        <v/>
      </c>
    </row>
    <row r="77" spans="1:4" x14ac:dyDescent="0.25">
      <c r="A77" s="178" t="str">
        <f>IF(MONTH(LISTE!G81)=4,IF(OR(LISTE!B81="",LISTE!I81="X"),"",LISTE!B81),"")</f>
        <v/>
      </c>
      <c r="B77" s="178" t="str">
        <f>IF(MONTH(LISTE!G81)=4,IF(OR(LISTE!B81="",LISTE!I81="X"),"",LISTE!C81),"")</f>
        <v/>
      </c>
      <c r="C77" s="178" t="str">
        <f>IF(MONTH(LISTE!G81)=4,IF(OR(LISTE!B81="",LISTE!I81="X"),"",LISTE!A81),"")</f>
        <v/>
      </c>
      <c r="D77" s="178" t="str">
        <f>IF(MONTH(LISTE!G81)=4,IF(OR(LISTE!B81="",LISTE!I81="X"),"",LISTE!I81),"")</f>
        <v/>
      </c>
    </row>
    <row r="78" spans="1:4" x14ac:dyDescent="0.25">
      <c r="A78" s="178" t="str">
        <f>IF(MONTH(LISTE!G82)=4,IF(OR(LISTE!B82="",LISTE!I82="X"),"",LISTE!B82),"")</f>
        <v/>
      </c>
      <c r="B78" s="178" t="str">
        <f>IF(MONTH(LISTE!G82)=4,IF(OR(LISTE!B82="",LISTE!I82="X"),"",LISTE!C82),"")</f>
        <v/>
      </c>
      <c r="C78" s="178" t="str">
        <f>IF(MONTH(LISTE!G82)=4,IF(OR(LISTE!B82="",LISTE!I82="X"),"",LISTE!A82),"")</f>
        <v/>
      </c>
      <c r="D78" s="178" t="str">
        <f>IF(MONTH(LISTE!G82)=4,IF(OR(LISTE!B82="",LISTE!I82="X"),"",LISTE!I82),"")</f>
        <v/>
      </c>
    </row>
    <row r="79" spans="1:4" x14ac:dyDescent="0.25">
      <c r="A79" s="178" t="str">
        <f>IF(MONTH(LISTE!G83)=4,IF(OR(LISTE!B83="",LISTE!I83="X"),"",LISTE!B83),"")</f>
        <v/>
      </c>
      <c r="B79" s="178" t="str">
        <f>IF(MONTH(LISTE!G83)=4,IF(OR(LISTE!B83="",LISTE!I83="X"),"",LISTE!C83),"")</f>
        <v/>
      </c>
      <c r="C79" s="178" t="str">
        <f>IF(MONTH(LISTE!G83)=4,IF(OR(LISTE!B83="",LISTE!I83="X"),"",LISTE!A83),"")</f>
        <v/>
      </c>
      <c r="D79" s="178" t="str">
        <f>IF(MONTH(LISTE!G83)=4,IF(OR(LISTE!B83="",LISTE!I83="X"),"",LISTE!I83),"")</f>
        <v/>
      </c>
    </row>
    <row r="80" spans="1:4" x14ac:dyDescent="0.25">
      <c r="A80" s="178" t="str">
        <f>IF(MONTH(LISTE!G84)=4,IF(OR(LISTE!B84="",LISTE!I84="X"),"",LISTE!B84),"")</f>
        <v/>
      </c>
      <c r="B80" s="178" t="str">
        <f>IF(MONTH(LISTE!G84)=4,IF(OR(LISTE!B84="",LISTE!I84="X"),"",LISTE!C84),"")</f>
        <v/>
      </c>
      <c r="C80" s="178" t="str">
        <f>IF(MONTH(LISTE!G84)=4,IF(OR(LISTE!B84="",LISTE!I84="X"),"",LISTE!A84),"")</f>
        <v/>
      </c>
      <c r="D80" s="178" t="str">
        <f>IF(MONTH(LISTE!G84)=4,IF(OR(LISTE!B84="",LISTE!I84="X"),"",LISTE!I84),"")</f>
        <v/>
      </c>
    </row>
    <row r="81" spans="1:4" x14ac:dyDescent="0.25">
      <c r="A81" s="178" t="str">
        <f>IF(MONTH(LISTE!G85)=4,IF(OR(LISTE!B85="",LISTE!I85="X"),"",LISTE!B85),"")</f>
        <v/>
      </c>
      <c r="B81" s="178" t="str">
        <f>IF(MONTH(LISTE!G85)=4,IF(OR(LISTE!B85="",LISTE!I85="X"),"",LISTE!C85),"")</f>
        <v/>
      </c>
      <c r="C81" s="178" t="str">
        <f>IF(MONTH(LISTE!G85)=4,IF(OR(LISTE!B85="",LISTE!I85="X"),"",LISTE!A85),"")</f>
        <v/>
      </c>
      <c r="D81" s="178" t="str">
        <f>IF(MONTH(LISTE!G85)=4,IF(OR(LISTE!B85="",LISTE!I85="X"),"",LISTE!I85),"")</f>
        <v/>
      </c>
    </row>
    <row r="82" spans="1:4" x14ac:dyDescent="0.25">
      <c r="A82" s="178" t="str">
        <f>IF(MONTH(LISTE!G86)=4,IF(OR(LISTE!B86="",LISTE!I86="X"),"",LISTE!B86),"")</f>
        <v/>
      </c>
      <c r="B82" s="178" t="str">
        <f>IF(MONTH(LISTE!G86)=4,IF(OR(LISTE!B86="",LISTE!I86="X"),"",LISTE!C86),"")</f>
        <v/>
      </c>
      <c r="C82" s="178" t="str">
        <f>IF(MONTH(LISTE!G86)=4,IF(OR(LISTE!B86="",LISTE!I86="X"),"",LISTE!A86),"")</f>
        <v/>
      </c>
      <c r="D82" s="178" t="str">
        <f>IF(MONTH(LISTE!G86)=4,IF(OR(LISTE!B86="",LISTE!I86="X"),"",LISTE!I86),"")</f>
        <v/>
      </c>
    </row>
    <row r="83" spans="1:4" x14ac:dyDescent="0.25">
      <c r="A83" s="178" t="str">
        <f>IF(MONTH(LISTE!G87)=4,IF(OR(LISTE!B87="",LISTE!I87="X"),"",LISTE!B87),"")</f>
        <v/>
      </c>
      <c r="B83" s="178" t="str">
        <f>IF(MONTH(LISTE!G87)=4,IF(OR(LISTE!B87="",LISTE!I87="X"),"",LISTE!C87),"")</f>
        <v/>
      </c>
      <c r="C83" s="178" t="str">
        <f>IF(MONTH(LISTE!G87)=4,IF(OR(LISTE!B87="",LISTE!I87="X"),"",LISTE!A87),"")</f>
        <v/>
      </c>
      <c r="D83" s="178" t="str">
        <f>IF(MONTH(LISTE!G87)=4,IF(OR(LISTE!B87="",LISTE!I87="X"),"",LISTE!I87),"")</f>
        <v/>
      </c>
    </row>
    <row r="84" spans="1:4" x14ac:dyDescent="0.25">
      <c r="A84" s="178" t="str">
        <f>IF(MONTH(LISTE!G88)=4,IF(OR(LISTE!B88="",LISTE!I88="X"),"",LISTE!B88),"")</f>
        <v/>
      </c>
      <c r="B84" s="178" t="str">
        <f>IF(MONTH(LISTE!G88)=4,IF(OR(LISTE!B88="",LISTE!I88="X"),"",LISTE!C88),"")</f>
        <v/>
      </c>
      <c r="C84" s="178" t="str">
        <f>IF(MONTH(LISTE!G88)=4,IF(OR(LISTE!B88="",LISTE!I88="X"),"",LISTE!A88),"")</f>
        <v/>
      </c>
      <c r="D84" s="178" t="str">
        <f>IF(MONTH(LISTE!G88)=4,IF(OR(LISTE!B88="",LISTE!I88="X"),"",LISTE!I88),"")</f>
        <v/>
      </c>
    </row>
    <row r="85" spans="1:4" x14ac:dyDescent="0.25">
      <c r="A85" s="178" t="str">
        <f>IF(MONTH(LISTE!G89)=4,IF(OR(LISTE!B89="",LISTE!I89="X"),"",LISTE!B89),"")</f>
        <v/>
      </c>
      <c r="B85" s="178" t="str">
        <f>IF(MONTH(LISTE!G89)=4,IF(OR(LISTE!B89="",LISTE!I89="X"),"",LISTE!C89),"")</f>
        <v/>
      </c>
      <c r="C85" s="178" t="str">
        <f>IF(MONTH(LISTE!G89)=4,IF(OR(LISTE!B89="",LISTE!I89="X"),"",LISTE!A89),"")</f>
        <v/>
      </c>
      <c r="D85" s="178" t="str">
        <f>IF(MONTH(LISTE!G89)=4,IF(OR(LISTE!B89="",LISTE!I89="X"),"",LISTE!I89),"")</f>
        <v/>
      </c>
    </row>
    <row r="86" spans="1:4" x14ac:dyDescent="0.25">
      <c r="A86" s="178" t="str">
        <f>IF(MONTH(LISTE!G90)=4,IF(OR(LISTE!B90="",LISTE!I90="X"),"",LISTE!B90),"")</f>
        <v/>
      </c>
      <c r="B86" s="178" t="str">
        <f>IF(MONTH(LISTE!G90)=4,IF(OR(LISTE!B90="",LISTE!I90="X"),"",LISTE!C90),"")</f>
        <v/>
      </c>
      <c r="C86" s="178" t="str">
        <f>IF(MONTH(LISTE!G90)=4,IF(OR(LISTE!B90="",LISTE!I90="X"),"",LISTE!A90),"")</f>
        <v/>
      </c>
      <c r="D86" s="178" t="str">
        <f>IF(MONTH(LISTE!G90)=4,IF(OR(LISTE!B90="",LISTE!I90="X"),"",LISTE!I90),"")</f>
        <v/>
      </c>
    </row>
    <row r="87" spans="1:4" x14ac:dyDescent="0.25">
      <c r="A87" s="178" t="str">
        <f>IF(MONTH(LISTE!G91)=4,IF(OR(LISTE!B91="",LISTE!I91="X"),"",LISTE!B91),"")</f>
        <v/>
      </c>
      <c r="B87" s="178" t="str">
        <f>IF(MONTH(LISTE!G91)=4,IF(OR(LISTE!B91="",LISTE!I91="X"),"",LISTE!C91),"")</f>
        <v/>
      </c>
      <c r="C87" s="178" t="str">
        <f>IF(MONTH(LISTE!G91)=4,IF(OR(LISTE!B91="",LISTE!I91="X"),"",LISTE!A91),"")</f>
        <v/>
      </c>
      <c r="D87" s="178" t="str">
        <f>IF(MONTH(LISTE!G91)=4,IF(OR(LISTE!B91="",LISTE!I91="X"),"",LISTE!I91),"")</f>
        <v/>
      </c>
    </row>
    <row r="88" spans="1:4" x14ac:dyDescent="0.25">
      <c r="A88" s="178" t="str">
        <f>IF(MONTH(LISTE!G92)=4,IF(OR(LISTE!B92="",LISTE!I92="X"),"",LISTE!B92),"")</f>
        <v/>
      </c>
      <c r="B88" s="178" t="str">
        <f>IF(MONTH(LISTE!G92)=4,IF(OR(LISTE!B92="",LISTE!I92="X"),"",LISTE!C92),"")</f>
        <v/>
      </c>
      <c r="C88" s="178" t="str">
        <f>IF(MONTH(LISTE!G92)=4,IF(OR(LISTE!B92="",LISTE!I92="X"),"",LISTE!A92),"")</f>
        <v/>
      </c>
      <c r="D88" s="178" t="str">
        <f>IF(MONTH(LISTE!G92)=4,IF(OR(LISTE!B92="",LISTE!I92="X"),"",LISTE!I92),"")</f>
        <v/>
      </c>
    </row>
    <row r="89" spans="1:4" x14ac:dyDescent="0.25">
      <c r="A89" s="178" t="str">
        <f>IF(MONTH(LISTE!G93)=4,IF(OR(LISTE!B93="",LISTE!I93="X"),"",LISTE!B93),"")</f>
        <v/>
      </c>
      <c r="B89" s="178" t="str">
        <f>IF(MONTH(LISTE!G93)=4,IF(OR(LISTE!B93="",LISTE!I93="X"),"",LISTE!C93),"")</f>
        <v/>
      </c>
      <c r="C89" s="178" t="str">
        <f>IF(MONTH(LISTE!G93)=4,IF(OR(LISTE!B93="",LISTE!I93="X"),"",LISTE!A93),"")</f>
        <v/>
      </c>
      <c r="D89" s="178" t="str">
        <f>IF(MONTH(LISTE!G93)=4,IF(OR(LISTE!B93="",LISTE!I93="X"),"",LISTE!I93),"")</f>
        <v/>
      </c>
    </row>
    <row r="90" spans="1:4" x14ac:dyDescent="0.25">
      <c r="A90" s="178" t="str">
        <f>IF(MONTH(LISTE!G94)=4,IF(OR(LISTE!B94="",LISTE!I94="X"),"",LISTE!B94),"")</f>
        <v/>
      </c>
      <c r="B90" s="178" t="str">
        <f>IF(MONTH(LISTE!G94)=4,IF(OR(LISTE!B94="",LISTE!I94="X"),"",LISTE!C94),"")</f>
        <v/>
      </c>
      <c r="C90" s="178" t="str">
        <f>IF(MONTH(LISTE!G94)=4,IF(OR(LISTE!B94="",LISTE!I94="X"),"",LISTE!A94),"")</f>
        <v/>
      </c>
      <c r="D90" s="178" t="str">
        <f>IF(MONTH(LISTE!G94)=4,IF(OR(LISTE!B94="",LISTE!I94="X"),"",LISTE!I94),"")</f>
        <v/>
      </c>
    </row>
    <row r="91" spans="1:4" x14ac:dyDescent="0.25">
      <c r="A91" s="178" t="str">
        <f>IF(MONTH(LISTE!G95)=4,IF(OR(LISTE!B95="",LISTE!I95="X"),"",LISTE!B95),"")</f>
        <v/>
      </c>
      <c r="B91" s="178" t="str">
        <f>IF(MONTH(LISTE!G95)=4,IF(OR(LISTE!B95="",LISTE!I95="X"),"",LISTE!C95),"")</f>
        <v/>
      </c>
      <c r="C91" s="178" t="str">
        <f>IF(MONTH(LISTE!G95)=4,IF(OR(LISTE!B95="",LISTE!I95="X"),"",LISTE!A95),"")</f>
        <v/>
      </c>
      <c r="D91" s="178" t="str">
        <f>IF(MONTH(LISTE!G95)=4,IF(OR(LISTE!B95="",LISTE!I95="X"),"",LISTE!I95),"")</f>
        <v/>
      </c>
    </row>
    <row r="92" spans="1:4" x14ac:dyDescent="0.25">
      <c r="A92" s="178" t="str">
        <f>IF(MONTH(LISTE!G96)=4,IF(OR(LISTE!B96="",LISTE!I96="X"),"",LISTE!B96),"")</f>
        <v/>
      </c>
      <c r="B92" s="178" t="str">
        <f>IF(MONTH(LISTE!G96)=4,IF(OR(LISTE!B96="",LISTE!I96="X"),"",LISTE!C96),"")</f>
        <v/>
      </c>
      <c r="C92" s="178" t="str">
        <f>IF(MONTH(LISTE!G96)=4,IF(OR(LISTE!B96="",LISTE!I96="X"),"",LISTE!A96),"")</f>
        <v/>
      </c>
      <c r="D92" s="178" t="str">
        <f>IF(MONTH(LISTE!G96)=4,IF(OR(LISTE!B96="",LISTE!I96="X"),"",LISTE!I96),"")</f>
        <v/>
      </c>
    </row>
    <row r="93" spans="1:4" x14ac:dyDescent="0.25">
      <c r="A93" s="178" t="str">
        <f>IF(MONTH(LISTE!G97)=4,IF(OR(LISTE!B97="",LISTE!I97="X"),"",LISTE!B97),"")</f>
        <v/>
      </c>
      <c r="B93" s="178" t="str">
        <f>IF(MONTH(LISTE!G97)=4,IF(OR(LISTE!B97="",LISTE!I97="X"),"",LISTE!C97),"")</f>
        <v/>
      </c>
      <c r="C93" s="178" t="str">
        <f>IF(MONTH(LISTE!G97)=4,IF(OR(LISTE!B97="",LISTE!I97="X"),"",LISTE!A97),"")</f>
        <v/>
      </c>
      <c r="D93" s="178" t="str">
        <f>IF(MONTH(LISTE!G97)=4,IF(OR(LISTE!B97="",LISTE!I97="X"),"",LISTE!I97),"")</f>
        <v/>
      </c>
    </row>
    <row r="94" spans="1:4" x14ac:dyDescent="0.25">
      <c r="A94" s="178" t="str">
        <f>IF(MONTH(LISTE!G98)=4,IF(OR(LISTE!B98="",LISTE!I98="X"),"",LISTE!B98),"")</f>
        <v/>
      </c>
      <c r="B94" s="178" t="str">
        <f>IF(MONTH(LISTE!G98)=4,IF(OR(LISTE!B98="",LISTE!I98="X"),"",LISTE!C98),"")</f>
        <v/>
      </c>
      <c r="C94" s="178" t="str">
        <f>IF(MONTH(LISTE!G98)=4,IF(OR(LISTE!B98="",LISTE!I98="X"),"",LISTE!A98),"")</f>
        <v/>
      </c>
      <c r="D94" s="178" t="str">
        <f>IF(MONTH(LISTE!G98)=4,IF(OR(LISTE!B98="",LISTE!I98="X"),"",LISTE!I98),"")</f>
        <v/>
      </c>
    </row>
    <row r="95" spans="1:4" x14ac:dyDescent="0.25">
      <c r="A95" s="178" t="str">
        <f>IF(MONTH(LISTE!G99)=4,IF(OR(LISTE!B99="",LISTE!I99="X"),"",LISTE!B99),"")</f>
        <v/>
      </c>
      <c r="B95" s="178" t="str">
        <f>IF(MONTH(LISTE!G99)=4,IF(OR(LISTE!B99="",LISTE!I99="X"),"",LISTE!C99),"")</f>
        <v/>
      </c>
      <c r="C95" s="178" t="str">
        <f>IF(MONTH(LISTE!G99)=4,IF(OR(LISTE!B99="",LISTE!I99="X"),"",LISTE!A99),"")</f>
        <v/>
      </c>
      <c r="D95" s="178" t="str">
        <f>IF(MONTH(LISTE!G99)=4,IF(OR(LISTE!B99="",LISTE!I99="X"),"",LISTE!I99),"")</f>
        <v/>
      </c>
    </row>
    <row r="96" spans="1:4" x14ac:dyDescent="0.25">
      <c r="A96" s="178" t="str">
        <f>IF(MONTH(LISTE!G100)=4,IF(OR(LISTE!B100="",LISTE!I100="X"),"",LISTE!B100),"")</f>
        <v/>
      </c>
      <c r="B96" s="178" t="str">
        <f>IF(MONTH(LISTE!G100)=4,IF(OR(LISTE!B100="",LISTE!I100="X"),"",LISTE!C100),"")</f>
        <v/>
      </c>
      <c r="C96" s="178" t="str">
        <f>IF(MONTH(LISTE!G100)=4,IF(OR(LISTE!B100="",LISTE!I100="X"),"",LISTE!A100),"")</f>
        <v/>
      </c>
      <c r="D96" s="178" t="str">
        <f>IF(MONTH(LISTE!G100)=4,IF(OR(LISTE!B100="",LISTE!I100="X"),"",LISTE!I100),"")</f>
        <v/>
      </c>
    </row>
    <row r="97" spans="1:35" x14ac:dyDescent="0.25">
      <c r="A97" s="178" t="str">
        <f>IF(MONTH(LISTE!G101)=4,IF(OR(LISTE!B101="",LISTE!I101="X"),"",LISTE!B101),"")</f>
        <v/>
      </c>
      <c r="B97" s="178" t="str">
        <f>IF(MONTH(LISTE!G101)=4,IF(OR(LISTE!B101="",LISTE!I101="X"),"",LISTE!C101),"")</f>
        <v/>
      </c>
      <c r="C97" s="178" t="str">
        <f>IF(MONTH(LISTE!G101)=4,IF(OR(LISTE!B101="",LISTE!I101="X"),"",LISTE!A101),"")</f>
        <v/>
      </c>
      <c r="D97" s="178" t="str">
        <f>IF(MONTH(LISTE!G101)=4,IF(OR(LISTE!B101="",LISTE!I101="X"),"",LISTE!I101),"")</f>
        <v/>
      </c>
    </row>
    <row r="98" spans="1:35" x14ac:dyDescent="0.25">
      <c r="A98" s="178" t="str">
        <f>IF(MONTH(LISTE!G102)=4,IF(OR(LISTE!B102="",LISTE!I102="X"),"",LISTE!B102),"")</f>
        <v/>
      </c>
      <c r="B98" s="178" t="str">
        <f>IF(MONTH(LISTE!G102)=4,IF(OR(LISTE!B102="",LISTE!I102="X"),"",LISTE!C102),"")</f>
        <v/>
      </c>
      <c r="C98" s="178" t="str">
        <f>IF(MONTH(LISTE!G102)=4,IF(OR(LISTE!B102="",LISTE!I102="X"),"",LISTE!A102),"")</f>
        <v/>
      </c>
      <c r="D98" s="178" t="str">
        <f>IF(MONTH(LISTE!G102)=4,IF(OR(LISTE!B102="",LISTE!I102="X"),"",LISTE!I102),"")</f>
        <v/>
      </c>
    </row>
    <row r="99" spans="1:35" x14ac:dyDescent="0.25">
      <c r="A99" s="178" t="str">
        <f>IF(MONTH(LISTE!G103)=4,IF(OR(LISTE!B103="",LISTE!I103="X"),"",LISTE!B103),"")</f>
        <v/>
      </c>
      <c r="B99" s="178" t="str">
        <f>IF(MONTH(LISTE!G103)=4,IF(OR(LISTE!B103="",LISTE!I103="X"),"",LISTE!C103),"")</f>
        <v/>
      </c>
      <c r="C99" s="178" t="str">
        <f>IF(MONTH(LISTE!G103)=4,IF(OR(LISTE!B103="",LISTE!I103="X"),"",LISTE!A103),"")</f>
        <v/>
      </c>
      <c r="D99" s="178" t="str">
        <f>IF(MONTH(LISTE!G103)=4,IF(OR(LISTE!B103="",LISTE!I103="X"),"",LISTE!I103),"")</f>
        <v/>
      </c>
    </row>
    <row r="100" spans="1:35" x14ac:dyDescent="0.25">
      <c r="A100" s="178" t="str">
        <f>IF(MONTH(LISTE!G104)=4,IF(OR(LISTE!B104="",LISTE!I104="X"),"",LISTE!B104),"")</f>
        <v/>
      </c>
      <c r="B100" s="178" t="str">
        <f>IF(MONTH(LISTE!G104)=4,IF(OR(LISTE!B104="",LISTE!I104="X"),"",LISTE!C104),"")</f>
        <v/>
      </c>
      <c r="C100" s="178" t="str">
        <f>IF(MONTH(LISTE!G104)=4,IF(OR(LISTE!B104="",LISTE!I104="X"),"",LISTE!A104),"")</f>
        <v/>
      </c>
      <c r="D100" s="178" t="str">
        <f>IF(MONTH(LISTE!G104)=4,IF(OR(LISTE!B104="",LISTE!I104="X"),"",LISTE!I104),"")</f>
        <v/>
      </c>
    </row>
    <row r="101" spans="1:35" x14ac:dyDescent="0.25">
      <c r="A101" s="178" t="str">
        <f>IF(MONTH(LISTE!G105)=4,IF(OR(LISTE!B105="",LISTE!I105="X"),"",LISTE!B105),"")</f>
        <v/>
      </c>
      <c r="B101" s="178" t="str">
        <f>IF(MONTH(LISTE!G105)=4,IF(OR(LISTE!B105="",LISTE!I105="X"),"",LISTE!C105),"")</f>
        <v/>
      </c>
      <c r="C101" s="178" t="str">
        <f>IF(MONTH(LISTE!G105)=4,IF(OR(LISTE!B105="",LISTE!I105="X"),"",LISTE!A105),"")</f>
        <v/>
      </c>
      <c r="D101" s="178" t="str">
        <f>IF(MONTH(LISTE!G105)=4,IF(OR(LISTE!B105="",LISTE!I105="X"),"",LISTE!I105),"")</f>
        <v/>
      </c>
    </row>
    <row r="102" spans="1:35" x14ac:dyDescent="0.25">
      <c r="A102" s="178" t="str">
        <f>IF(MONTH(LISTE!G106)=4,IF(OR(LISTE!B106="",LISTE!I106="X"),"",LISTE!B106),"")</f>
        <v/>
      </c>
      <c r="B102" s="178" t="str">
        <f>IF(MONTH(LISTE!G106)=4,IF(OR(LISTE!B106="",LISTE!I106="X"),"",LISTE!C106),"")</f>
        <v/>
      </c>
      <c r="C102" s="178" t="str">
        <f>IF(MONTH(LISTE!G106)=4,IF(OR(LISTE!B106="",LISTE!I106="X"),"",LISTE!A106),"")</f>
        <v/>
      </c>
      <c r="D102" s="178" t="str">
        <f>IF(MONTH(LISTE!G106)=4,IF(OR(LISTE!B106="",LISTE!I106="X"),"",LISTE!I106),"")</f>
        <v/>
      </c>
    </row>
    <row r="103" spans="1:35" x14ac:dyDescent="0.25">
      <c r="A103" s="178" t="str">
        <f>IF(MONTH(LISTE!G107)=4,IF(OR(LISTE!B107="",LISTE!I107="X"),"",LISTE!B107),"")</f>
        <v/>
      </c>
      <c r="B103" s="178" t="str">
        <f>IF(MONTH(LISTE!G107)=4,IF(OR(LISTE!B107="",LISTE!I107="X"),"",LISTE!C107),"")</f>
        <v/>
      </c>
      <c r="C103" s="178" t="str">
        <f>IF(MONTH(LISTE!G107)=4,IF(OR(LISTE!B107="",LISTE!I107="X"),"",LISTE!A107),"")</f>
        <v/>
      </c>
      <c r="D103" s="178" t="str">
        <f>IF(MONTH(LISTE!G107)=4,IF(OR(LISTE!B107="",LISTE!I107="X"),"",LISTE!I107),"")</f>
        <v/>
      </c>
    </row>
    <row r="104" spans="1:35" x14ac:dyDescent="0.25">
      <c r="A104" s="178" t="str">
        <f>IF(MONTH(LISTE!G108)=4,IF(OR(LISTE!B108="",LISTE!I108="X"),"",LISTE!B108),"")</f>
        <v/>
      </c>
      <c r="B104" s="178" t="str">
        <f>IF(MONTH(LISTE!G108)=4,IF(OR(LISTE!B108="",LISTE!I108="X"),"",LISTE!C108),"")</f>
        <v/>
      </c>
      <c r="C104" s="178" t="str">
        <f>IF(MONTH(LISTE!G108)=4,IF(OR(LISTE!B108="",LISTE!I108="X"),"",LISTE!A108),"")</f>
        <v/>
      </c>
      <c r="D104" s="178" t="str">
        <f>IF(MONTH(LISTE!G108)=4,IF(OR(LISTE!B108="",LISTE!I108="X"),"",LISTE!I108),"")</f>
        <v/>
      </c>
    </row>
    <row r="105" spans="1:35" x14ac:dyDescent="0.25">
      <c r="A105" s="178" t="str">
        <f>IF(MONTH(LISTE!G109)=4,IF(OR(LISTE!B109="",LISTE!I109="X"),"",LISTE!B109),"")</f>
        <v/>
      </c>
      <c r="B105" s="178" t="str">
        <f>IF(MONTH(LISTE!G109)=4,IF(OR(LISTE!B109="",LISTE!I109="X"),"",LISTE!C109),"")</f>
        <v/>
      </c>
      <c r="C105" s="178" t="str">
        <f>IF(MONTH(LISTE!G109)=4,IF(OR(LISTE!B109="",LISTE!I109="X"),"",LISTE!A109),"")</f>
        <v/>
      </c>
      <c r="D105" s="178" t="str">
        <f>IF(MONTH(LISTE!G109)=4,IF(OR(LISTE!B109="",LISTE!I109="X"),"",LISTE!I109),"")</f>
        <v/>
      </c>
    </row>
    <row r="106" spans="1:35" x14ac:dyDescent="0.25">
      <c r="A106" s="178" t="str">
        <f>IF(MONTH(LISTE!G110)=4,IF(OR(LISTE!B110="",LISTE!I110="X"),"",LISTE!B110),"")</f>
        <v/>
      </c>
      <c r="B106" s="178" t="str">
        <f>IF(MONTH(LISTE!G110)=4,IF(OR(LISTE!B110="",LISTE!I110="X"),"",LISTE!C110),"")</f>
        <v/>
      </c>
      <c r="C106" s="178" t="str">
        <f>IF(MONTH(LISTE!G110)=4,IF(OR(LISTE!B110="",LISTE!I110="X"),"",LISTE!A110),"")</f>
        <v/>
      </c>
      <c r="D106" s="178" t="str">
        <f>IF(MONTH(LISTE!G110)=4,IF(OR(LISTE!B110="",LISTE!I110="X"),"",LISTE!I110),"")</f>
        <v/>
      </c>
    </row>
    <row r="107" spans="1:35" x14ac:dyDescent="0.25">
      <c r="A107" s="178" t="str">
        <f>IF(MONTH(LISTE!G111)=4,IF(OR(LISTE!B111="",LISTE!I111="X"),"",LISTE!B111),"")</f>
        <v/>
      </c>
      <c r="B107" s="178" t="str">
        <f>IF(MONTH(LISTE!G111)=4,IF(OR(LISTE!B111="",LISTE!I111="X"),"",LISTE!C111),"")</f>
        <v/>
      </c>
      <c r="C107" s="178" t="str">
        <f>IF(MONTH(LISTE!G111)=4,IF(OR(LISTE!B111="",LISTE!I111="X"),"",LISTE!A111),"")</f>
        <v/>
      </c>
      <c r="D107" s="178" t="str">
        <f>IF(MONTH(LISTE!G111)=4,IF(OR(LISTE!B111="",LISTE!I111="X"),"",LISTE!I111),"")</f>
        <v/>
      </c>
    </row>
    <row r="108" spans="1:35" x14ac:dyDescent="0.25">
      <c r="A108" s="178" t="str">
        <f>IF(MONTH(LISTE!G112)=4,IF(OR(LISTE!B112="",LISTE!I112="X"),"",LISTE!B112),"")</f>
        <v/>
      </c>
      <c r="B108" s="178" t="str">
        <f>IF(MONTH(LISTE!G112)=4,IF(OR(LISTE!B112="",LISTE!I112="X"),"",LISTE!C112),"")</f>
        <v/>
      </c>
      <c r="C108" s="178" t="str">
        <f>IF(MONTH(LISTE!G112)=4,IF(OR(LISTE!B112="",LISTE!I112="X"),"",LISTE!A112),"")</f>
        <v/>
      </c>
      <c r="D108" s="178" t="str">
        <f>IF(MONTH(LISTE!G112)=4,IF(OR(LISTE!B112="",LISTE!I112="X"),"",LISTE!I112),"")</f>
        <v/>
      </c>
    </row>
    <row r="109" spans="1:35" x14ac:dyDescent="0.25">
      <c r="A109" s="178" t="str">
        <f>IF(MONTH(LISTE!G113)=4,IF(OR(LISTE!B113="",LISTE!I113="X"),"",LISTE!B113),"")</f>
        <v/>
      </c>
      <c r="B109" s="178" t="str">
        <f>IF(MONTH(LISTE!G113)=4,IF(OR(LISTE!B113="",LISTE!I113="X"),"",LISTE!C113),"")</f>
        <v/>
      </c>
      <c r="C109" s="178" t="str">
        <f>IF(MONTH(LISTE!G113)=4,IF(OR(LISTE!B113="",LISTE!I113="X"),"",LISTE!A113),"")</f>
        <v/>
      </c>
      <c r="D109" s="178" t="str">
        <f>IF(MONTH(LISTE!G113)=4,IF(OR(LISTE!B113="",LISTE!I113="X"),"",LISTE!I113),"")</f>
        <v/>
      </c>
    </row>
    <row r="110" spans="1:35" x14ac:dyDescent="0.25">
      <c r="A110" s="178" t="str">
        <f>IF(MONTH(LISTE!G114)=4,IF(OR(LISTE!B114="",LISTE!I114="X"),"",LISTE!B114),"")</f>
        <v/>
      </c>
      <c r="B110" s="178" t="str">
        <f>IF(MONTH(LISTE!G114)=4,IF(OR(LISTE!B114="",LISTE!I114="X"),"",LISTE!C114),"")</f>
        <v/>
      </c>
      <c r="C110" s="178" t="str">
        <f>IF(MONTH(LISTE!G114)=4,IF(OR(LISTE!B114="",LISTE!I114="X"),"",LISTE!A114),"")</f>
        <v/>
      </c>
      <c r="D110" s="178" t="str">
        <f>IF(MONTH(LISTE!G114)=4,IF(OR(LISTE!B114="",LISTE!I114="X"),"",LISTE!I114),"")</f>
        <v/>
      </c>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5"/>
      <c r="AC110" s="175"/>
      <c r="AD110" s="175"/>
      <c r="AE110" s="175"/>
      <c r="AF110" s="175"/>
      <c r="AG110" s="175"/>
      <c r="AH110" s="175"/>
      <c r="AI110" s="175"/>
    </row>
    <row r="111" spans="1:35" x14ac:dyDescent="0.25">
      <c r="A111" s="178" t="str">
        <f>IF(MONTH(LISTE!G115)=4,IF(OR(LISTE!B115="",LISTE!I115="X"),"",LISTE!B115),"")</f>
        <v/>
      </c>
      <c r="B111" s="178" t="str">
        <f>IF(MONTH(LISTE!G115)=4,IF(OR(LISTE!B115="",LISTE!I115="X"),"",LISTE!C115),"")</f>
        <v/>
      </c>
      <c r="C111" s="178" t="str">
        <f>IF(MONTH(LISTE!G115)=4,IF(OR(LISTE!B115="",LISTE!I115="X"),"",LISTE!A115),"")</f>
        <v/>
      </c>
      <c r="D111" s="178" t="str">
        <f>IF(MONTH(LISTE!G115)=4,IF(OR(LISTE!B115="",LISTE!I115="X"),"",LISTE!I115),"")</f>
        <v/>
      </c>
    </row>
    <row r="112" spans="1:35" x14ac:dyDescent="0.25">
      <c r="A112" s="178" t="str">
        <f>IF(MONTH(LISTE!G116)=4,IF(OR(LISTE!B116="",LISTE!I116="X"),"",LISTE!B116),"")</f>
        <v/>
      </c>
      <c r="B112" s="178" t="str">
        <f>IF(MONTH(LISTE!G116)=4,IF(OR(LISTE!B116="",LISTE!I116="X"),"",LISTE!C116),"")</f>
        <v/>
      </c>
      <c r="C112" s="178" t="str">
        <f>IF(MONTH(LISTE!G116)=4,IF(OR(LISTE!B116="",LISTE!I116="X"),"",LISTE!A116),"")</f>
        <v/>
      </c>
      <c r="D112" s="178" t="str">
        <f>IF(MONTH(LISTE!G116)=4,IF(OR(LISTE!B116="",LISTE!I116="X"),"",LISTE!I116),"")</f>
        <v/>
      </c>
    </row>
    <row r="113" spans="1:4" x14ac:dyDescent="0.25">
      <c r="A113" s="178" t="str">
        <f>IF(MONTH(LISTE!G117)=4,IF(OR(LISTE!B117="",LISTE!I117="X"),"",LISTE!B117),"")</f>
        <v/>
      </c>
      <c r="B113" s="178" t="str">
        <f>IF(MONTH(LISTE!G117)=4,IF(OR(LISTE!B117="",LISTE!I117="X"),"",LISTE!C117),"")</f>
        <v/>
      </c>
      <c r="C113" s="178" t="str">
        <f>IF(MONTH(LISTE!G117)=4,IF(OR(LISTE!B117="",LISTE!I117="X"),"",LISTE!A117),"")</f>
        <v/>
      </c>
      <c r="D113" s="178" t="str">
        <f>IF(MONTH(LISTE!G117)=4,IF(OR(LISTE!B117="",LISTE!I117="X"),"",LISTE!I117),"")</f>
        <v/>
      </c>
    </row>
    <row r="114" spans="1:4" x14ac:dyDescent="0.25">
      <c r="A114" s="178" t="str">
        <f>IF(MONTH(LISTE!G118)=4,IF(OR(LISTE!B118="",LISTE!I118="X"),"",LISTE!B118),"")</f>
        <v/>
      </c>
      <c r="B114" s="178" t="str">
        <f>IF(MONTH(LISTE!G118)=4,IF(OR(LISTE!B118="",LISTE!I118="X"),"",LISTE!C118),"")</f>
        <v/>
      </c>
      <c r="C114" s="178" t="str">
        <f>IF(MONTH(LISTE!G118)=4,IF(OR(LISTE!B118="",LISTE!I118="X"),"",LISTE!A118),"")</f>
        <v/>
      </c>
      <c r="D114" s="178" t="str">
        <f>IF(MONTH(LISTE!G118)=4,IF(OR(LISTE!B118="",LISTE!I118="X"),"",LISTE!I118),"")</f>
        <v/>
      </c>
    </row>
    <row r="115" spans="1:4" x14ac:dyDescent="0.25">
      <c r="A115" s="178" t="str">
        <f>IF(MONTH(LISTE!G119)=4,IF(OR(LISTE!B119="",LISTE!I119="X"),"",LISTE!B119),"")</f>
        <v/>
      </c>
      <c r="B115" s="178" t="str">
        <f>IF(MONTH(LISTE!G119)=4,IF(OR(LISTE!B119="",LISTE!I119="X"),"",LISTE!C119),"")</f>
        <v/>
      </c>
      <c r="C115" s="178" t="str">
        <f>IF(MONTH(LISTE!G119)=4,IF(OR(LISTE!B119="",LISTE!I119="X"),"",LISTE!A119),"")</f>
        <v/>
      </c>
      <c r="D115" s="178" t="str">
        <f>IF(MONTH(LISTE!G119)=4,IF(OR(LISTE!B119="",LISTE!I119="X"),"",LISTE!I119),"")</f>
        <v/>
      </c>
    </row>
    <row r="116" spans="1:4" x14ac:dyDescent="0.25">
      <c r="A116" s="178" t="str">
        <f>IF(MONTH(LISTE!G120)=4,IF(OR(LISTE!B120="",LISTE!I120="X"),"",LISTE!B120),"")</f>
        <v/>
      </c>
      <c r="B116" s="178" t="str">
        <f>IF(MONTH(LISTE!G120)=4,IF(OR(LISTE!B120="",LISTE!I120="X"),"",LISTE!C120),"")</f>
        <v/>
      </c>
      <c r="C116" s="178" t="str">
        <f>IF(MONTH(LISTE!G120)=4,IF(OR(LISTE!B120="",LISTE!I120="X"),"",LISTE!A120),"")</f>
        <v/>
      </c>
      <c r="D116" s="178" t="str">
        <f>IF(MONTH(LISTE!G120)=4,IF(OR(LISTE!B120="",LISTE!I120="X"),"",LISTE!I120),"")</f>
        <v/>
      </c>
    </row>
    <row r="117" spans="1:4" x14ac:dyDescent="0.25">
      <c r="A117" s="178" t="str">
        <f>IF(MONTH(LISTE!G121)=4,IF(OR(LISTE!B121="",LISTE!I121="X"),"",LISTE!B121),"")</f>
        <v/>
      </c>
      <c r="B117" s="178" t="str">
        <f>IF(MONTH(LISTE!G121)=4,IF(OR(LISTE!B121="",LISTE!I121="X"),"",LISTE!C121),"")</f>
        <v/>
      </c>
      <c r="C117" s="178" t="str">
        <f>IF(MONTH(LISTE!G121)=4,IF(OR(LISTE!B121="",LISTE!I121="X"),"",LISTE!A121),"")</f>
        <v/>
      </c>
      <c r="D117" s="178" t="str">
        <f>IF(MONTH(LISTE!G121)=4,IF(OR(LISTE!B121="",LISTE!I121="X"),"",LISTE!I121),"")</f>
        <v/>
      </c>
    </row>
    <row r="118" spans="1:4" x14ac:dyDescent="0.25">
      <c r="A118" s="178" t="str">
        <f>IF(MONTH(LISTE!G122)=4,IF(OR(LISTE!B122="",LISTE!I122="X"),"",LISTE!B122),"")</f>
        <v/>
      </c>
      <c r="B118" s="178" t="str">
        <f>IF(MONTH(LISTE!G122)=4,IF(OR(LISTE!B122="",LISTE!I122="X"),"",LISTE!C122),"")</f>
        <v/>
      </c>
      <c r="C118" s="178" t="str">
        <f>IF(MONTH(LISTE!G122)=4,IF(OR(LISTE!B122="",LISTE!I122="X"),"",LISTE!A122),"")</f>
        <v/>
      </c>
      <c r="D118" s="178" t="str">
        <f>IF(MONTH(LISTE!G122)=4,IF(OR(LISTE!B122="",LISTE!I122="X"),"",LISTE!I122),"")</f>
        <v/>
      </c>
    </row>
    <row r="119" spans="1:4" x14ac:dyDescent="0.25">
      <c r="A119" s="178" t="str">
        <f>IF(MONTH(LISTE!G123)=4,IF(OR(LISTE!B123="",LISTE!I123="X"),"",LISTE!B123),"")</f>
        <v/>
      </c>
      <c r="B119" s="178" t="str">
        <f>IF(MONTH(LISTE!G123)=4,IF(OR(LISTE!B123="",LISTE!I123="X"),"",LISTE!C123),"")</f>
        <v/>
      </c>
      <c r="C119" s="178" t="str">
        <f>IF(MONTH(LISTE!G123)=4,IF(OR(LISTE!B123="",LISTE!I123="X"),"",LISTE!A123),"")</f>
        <v/>
      </c>
      <c r="D119" s="178" t="str">
        <f>IF(MONTH(LISTE!G123)=4,IF(OR(LISTE!B123="",LISTE!I123="X"),"",LISTE!I123),"")</f>
        <v/>
      </c>
    </row>
    <row r="120" spans="1:4" x14ac:dyDescent="0.25">
      <c r="A120" s="178" t="str">
        <f>IF(MONTH(LISTE!G124)=4,IF(OR(LISTE!B124="",LISTE!I124="X"),"",LISTE!B124),"")</f>
        <v/>
      </c>
      <c r="B120" s="178" t="str">
        <f>IF(MONTH(LISTE!G124)=4,IF(OR(LISTE!B124="",LISTE!I124="X"),"",LISTE!C124),"")</f>
        <v/>
      </c>
      <c r="C120" s="178" t="str">
        <f>IF(MONTH(LISTE!G124)=4,IF(OR(LISTE!B124="",LISTE!I124="X"),"",LISTE!A124),"")</f>
        <v/>
      </c>
      <c r="D120" s="178" t="str">
        <f>IF(MONTH(LISTE!G124)=4,IF(OR(LISTE!B124="",LISTE!I124="X"),"",LISTE!I124),"")</f>
        <v/>
      </c>
    </row>
    <row r="121" spans="1:4" x14ac:dyDescent="0.25">
      <c r="A121" s="178" t="str">
        <f>IF(MONTH(LISTE!G125)=4,IF(OR(LISTE!B125="",LISTE!I125="X"),"",LISTE!B125),"")</f>
        <v/>
      </c>
      <c r="B121" s="178" t="str">
        <f>IF(MONTH(LISTE!G125)=4,IF(OR(LISTE!B125="",LISTE!I125="X"),"",LISTE!C125),"")</f>
        <v/>
      </c>
      <c r="C121" s="178" t="str">
        <f>IF(MONTH(LISTE!G125)=4,IF(OR(LISTE!B125="",LISTE!I125="X"),"",LISTE!A125),"")</f>
        <v/>
      </c>
      <c r="D121" s="178" t="str">
        <f>IF(MONTH(LISTE!G125)=4,IF(OR(LISTE!B125="",LISTE!I125="X"),"",LISTE!I125),"")</f>
        <v/>
      </c>
    </row>
    <row r="122" spans="1:4" x14ac:dyDescent="0.25">
      <c r="A122" s="178" t="str">
        <f>IF(MONTH(LISTE!G126)=4,IF(OR(LISTE!B126="",LISTE!I126="X"),"",LISTE!B126),"")</f>
        <v/>
      </c>
      <c r="B122" s="178" t="str">
        <f>IF(MONTH(LISTE!G126)=4,IF(OR(LISTE!B126="",LISTE!I126="X"),"",LISTE!C126),"")</f>
        <v/>
      </c>
      <c r="C122" s="178" t="str">
        <f>IF(MONTH(LISTE!G126)=4,IF(OR(LISTE!B126="",LISTE!I126="X"),"",LISTE!A126),"")</f>
        <v/>
      </c>
      <c r="D122" s="178" t="str">
        <f>IF(MONTH(LISTE!G126)=4,IF(OR(LISTE!B126="",LISTE!I126="X"),"",LISTE!I126),"")</f>
        <v/>
      </c>
    </row>
    <row r="123" spans="1:4" x14ac:dyDescent="0.25">
      <c r="A123" s="178" t="str">
        <f>IF(MONTH(LISTE!G127)=4,IF(OR(LISTE!B127="",LISTE!I127="X"),"",LISTE!B127),"")</f>
        <v/>
      </c>
      <c r="B123" s="178" t="str">
        <f>IF(MONTH(LISTE!G127)=4,IF(OR(LISTE!B127="",LISTE!I127="X"),"",LISTE!C127),"")</f>
        <v/>
      </c>
      <c r="C123" s="178" t="str">
        <f>IF(MONTH(LISTE!G127)=4,IF(OR(LISTE!B127="",LISTE!I127="X"),"",LISTE!A127),"")</f>
        <v/>
      </c>
      <c r="D123" s="178" t="str">
        <f>IF(MONTH(LISTE!G127)=4,IF(OR(LISTE!B127="",LISTE!I127="X"),"",LISTE!I127),"")</f>
        <v/>
      </c>
    </row>
    <row r="124" spans="1:4" x14ac:dyDescent="0.25">
      <c r="A124" s="178" t="str">
        <f>IF(MONTH(LISTE!G128)=4,IF(OR(LISTE!B128="",LISTE!I128="X"),"",LISTE!B128),"")</f>
        <v/>
      </c>
      <c r="B124" s="178" t="str">
        <f>IF(MONTH(LISTE!G128)=4,IF(OR(LISTE!B128="",LISTE!I128="X"),"",LISTE!C128),"")</f>
        <v/>
      </c>
      <c r="C124" s="178" t="str">
        <f>IF(MONTH(LISTE!G128)=4,IF(OR(LISTE!B128="",LISTE!I128="X"),"",LISTE!A128),"")</f>
        <v/>
      </c>
      <c r="D124" s="178" t="str">
        <f>IF(MONTH(LISTE!G128)=4,IF(OR(LISTE!B128="",LISTE!I128="X"),"",LISTE!I128),"")</f>
        <v/>
      </c>
    </row>
    <row r="125" spans="1:4" x14ac:dyDescent="0.25">
      <c r="A125" s="178" t="str">
        <f>IF(MONTH(LISTE!G129)=4,IF(OR(LISTE!B129="",LISTE!I129="X"),"",LISTE!B129),"")</f>
        <v/>
      </c>
      <c r="B125" s="178" t="str">
        <f>IF(MONTH(LISTE!G129)=4,IF(OR(LISTE!B129="",LISTE!I129="X"),"",LISTE!C129),"")</f>
        <v/>
      </c>
      <c r="C125" s="178" t="str">
        <f>IF(MONTH(LISTE!G129)=4,IF(OR(LISTE!B129="",LISTE!I129="X"),"",LISTE!A129),"")</f>
        <v/>
      </c>
      <c r="D125" s="178" t="str">
        <f>IF(MONTH(LISTE!G129)=4,IF(OR(LISTE!B129="",LISTE!I129="X"),"",LISTE!I129),"")</f>
        <v/>
      </c>
    </row>
    <row r="126" spans="1:4" x14ac:dyDescent="0.25">
      <c r="A126" s="178" t="str">
        <f>IF(MONTH(LISTE!G130)=4,IF(OR(LISTE!B130="",LISTE!I130="X"),"",LISTE!B130),"")</f>
        <v/>
      </c>
      <c r="B126" s="178" t="str">
        <f>IF(MONTH(LISTE!G130)=4,IF(OR(LISTE!B130="",LISTE!I130="X"),"",LISTE!C130),"")</f>
        <v/>
      </c>
      <c r="C126" s="178" t="str">
        <f>IF(MONTH(LISTE!G130)=4,IF(OR(LISTE!B130="",LISTE!I130="X"),"",LISTE!A130),"")</f>
        <v/>
      </c>
      <c r="D126" s="178" t="str">
        <f>IF(MONTH(LISTE!G130)=4,IF(OR(LISTE!B130="",LISTE!I130="X"),"",LISTE!I130),"")</f>
        <v/>
      </c>
    </row>
    <row r="127" spans="1:4" x14ac:dyDescent="0.25">
      <c r="A127" s="178" t="str">
        <f>IF(MONTH(LISTE!G131)=4,IF(OR(LISTE!B131="",LISTE!I131="X"),"",LISTE!B131),"")</f>
        <v/>
      </c>
      <c r="B127" s="178" t="str">
        <f>IF(MONTH(LISTE!G131)=4,IF(OR(LISTE!B131="",LISTE!I131="X"),"",LISTE!C131),"")</f>
        <v/>
      </c>
      <c r="C127" s="178" t="str">
        <f>IF(MONTH(LISTE!G131)=4,IF(OR(LISTE!B131="",LISTE!I131="X"),"",LISTE!A131),"")</f>
        <v/>
      </c>
      <c r="D127" s="178" t="str">
        <f>IF(MONTH(LISTE!G131)=4,IF(OR(LISTE!B131="",LISTE!I131="X"),"",LISTE!I131),"")</f>
        <v/>
      </c>
    </row>
    <row r="128" spans="1:4" x14ac:dyDescent="0.25">
      <c r="A128" s="178" t="str">
        <f>IF(MONTH(LISTE!G132)=4,IF(OR(LISTE!B132="",LISTE!I132="X"),"",LISTE!B132),"")</f>
        <v/>
      </c>
      <c r="B128" s="178" t="str">
        <f>IF(MONTH(LISTE!G132)=4,IF(OR(LISTE!B132="",LISTE!I132="X"),"",LISTE!C132),"")</f>
        <v/>
      </c>
      <c r="C128" s="178" t="str">
        <f>IF(MONTH(LISTE!G132)=4,IF(OR(LISTE!B132="",LISTE!I132="X"),"",LISTE!A132),"")</f>
        <v/>
      </c>
      <c r="D128" s="178" t="str">
        <f>IF(MONTH(LISTE!G132)=4,IF(OR(LISTE!B132="",LISTE!I132="X"),"",LISTE!I132),"")</f>
        <v/>
      </c>
    </row>
    <row r="129" spans="1:4" x14ac:dyDescent="0.25">
      <c r="A129" s="178" t="str">
        <f>IF(MONTH(LISTE!G133)=4,IF(OR(LISTE!B133="",LISTE!I133="X"),"",LISTE!B133),"")</f>
        <v/>
      </c>
      <c r="B129" s="178" t="str">
        <f>IF(MONTH(LISTE!G133)=4,IF(OR(LISTE!B133="",LISTE!I133="X"),"",LISTE!C133),"")</f>
        <v/>
      </c>
      <c r="C129" s="178" t="str">
        <f>IF(MONTH(LISTE!G133)=4,IF(OR(LISTE!B133="",LISTE!I133="X"),"",LISTE!A133),"")</f>
        <v/>
      </c>
      <c r="D129" s="178" t="str">
        <f>IF(MONTH(LISTE!G133)=4,IF(OR(LISTE!B133="",LISTE!I133="X"),"",LISTE!I133),"")</f>
        <v/>
      </c>
    </row>
    <row r="130" spans="1:4" x14ac:dyDescent="0.25">
      <c r="A130" s="178" t="str">
        <f>IF(MONTH(LISTE!G134)=4,IF(OR(LISTE!B134="",LISTE!I134="X"),"",LISTE!B134),"")</f>
        <v/>
      </c>
      <c r="B130" s="178" t="str">
        <f>IF(MONTH(LISTE!G134)=4,IF(OR(LISTE!B134="",LISTE!I134="X"),"",LISTE!C134),"")</f>
        <v/>
      </c>
      <c r="C130" s="178" t="str">
        <f>IF(MONTH(LISTE!G134)=4,IF(OR(LISTE!B134="",LISTE!I134="X"),"",LISTE!A134),"")</f>
        <v/>
      </c>
      <c r="D130" s="178" t="str">
        <f>IF(MONTH(LISTE!G134)=4,IF(OR(LISTE!B134="",LISTE!I134="X"),"",LISTE!I134),"")</f>
        <v/>
      </c>
    </row>
    <row r="131" spans="1:4" x14ac:dyDescent="0.25">
      <c r="A131" s="178" t="str">
        <f>IF(MONTH(LISTE!G135)=4,IF(OR(LISTE!B135="",LISTE!I135="X"),"",LISTE!B135),"")</f>
        <v/>
      </c>
      <c r="B131" s="178" t="str">
        <f>IF(MONTH(LISTE!G135)=4,IF(OR(LISTE!B135="",LISTE!I135="X"),"",LISTE!C135),"")</f>
        <v/>
      </c>
      <c r="C131" s="178" t="str">
        <f>IF(MONTH(LISTE!G135)=4,IF(OR(LISTE!B135="",LISTE!I135="X"),"",LISTE!A135),"")</f>
        <v/>
      </c>
      <c r="D131" s="178" t="str">
        <f>IF(MONTH(LISTE!G135)=4,IF(OR(LISTE!B135="",LISTE!I135="X"),"",LISTE!I135),"")</f>
        <v/>
      </c>
    </row>
    <row r="132" spans="1:4" x14ac:dyDescent="0.25">
      <c r="A132" s="178" t="str">
        <f>IF(MONTH(LISTE!G136)=4,IF(OR(LISTE!B136="",LISTE!I136="X"),"",LISTE!B136),"")</f>
        <v/>
      </c>
      <c r="B132" s="178" t="str">
        <f>IF(MONTH(LISTE!G136)=4,IF(OR(LISTE!B136="",LISTE!I136="X"),"",LISTE!C136),"")</f>
        <v/>
      </c>
      <c r="C132" s="178" t="str">
        <f>IF(MONTH(LISTE!G136)=4,IF(OR(LISTE!B136="",LISTE!I136="X"),"",LISTE!A136),"")</f>
        <v/>
      </c>
      <c r="D132" s="178" t="str">
        <f>IF(MONTH(LISTE!G136)=4,IF(OR(LISTE!B136="",LISTE!I136="X"),"",LISTE!I136),"")</f>
        <v/>
      </c>
    </row>
    <row r="133" spans="1:4" x14ac:dyDescent="0.25">
      <c r="A133" s="178" t="str">
        <f>IF(MONTH(LISTE!G137)=4,IF(OR(LISTE!B137="",LISTE!I137="X"),"",LISTE!B137),"")</f>
        <v/>
      </c>
      <c r="B133" s="178" t="str">
        <f>IF(MONTH(LISTE!G137)=4,IF(OR(LISTE!B137="",LISTE!I137="X"),"",LISTE!C137),"")</f>
        <v/>
      </c>
      <c r="C133" s="178" t="str">
        <f>IF(MONTH(LISTE!G137)=4,IF(OR(LISTE!B137="",LISTE!I137="X"),"",LISTE!A137),"")</f>
        <v/>
      </c>
      <c r="D133" s="178" t="str">
        <f>IF(MONTH(LISTE!G137)=4,IF(OR(LISTE!B137="",LISTE!I137="X"),"",LISTE!I137),"")</f>
        <v/>
      </c>
    </row>
    <row r="134" spans="1:4" x14ac:dyDescent="0.25">
      <c r="A134" s="178" t="str">
        <f>IF(MONTH(LISTE!G138)=4,IF(OR(LISTE!B138="",LISTE!I138="X"),"",LISTE!B138),"")</f>
        <v/>
      </c>
      <c r="B134" s="178" t="str">
        <f>IF(MONTH(LISTE!G138)=4,IF(OR(LISTE!B138="",LISTE!I138="X"),"",LISTE!C138),"")</f>
        <v/>
      </c>
      <c r="C134" s="178" t="str">
        <f>IF(MONTH(LISTE!G138)=4,IF(OR(LISTE!B138="",LISTE!I138="X"),"",LISTE!A138),"")</f>
        <v/>
      </c>
      <c r="D134" s="178" t="str">
        <f>IF(MONTH(LISTE!G138)=4,IF(OR(LISTE!B138="",LISTE!I138="X"),"",LISTE!I138),"")</f>
        <v/>
      </c>
    </row>
    <row r="135" spans="1:4" x14ac:dyDescent="0.25">
      <c r="A135" s="178" t="str">
        <f>IF(MONTH(LISTE!G139)=4,IF(OR(LISTE!B139="",LISTE!I139="X"),"",LISTE!B139),"")</f>
        <v/>
      </c>
      <c r="B135" s="178" t="str">
        <f>IF(MONTH(LISTE!G139)=4,IF(OR(LISTE!B139="",LISTE!I139="X"),"",LISTE!C139),"")</f>
        <v/>
      </c>
      <c r="C135" s="178" t="str">
        <f>IF(MONTH(LISTE!G139)=4,IF(OR(LISTE!B139="",LISTE!I139="X"),"",LISTE!A139),"")</f>
        <v/>
      </c>
      <c r="D135" s="178" t="str">
        <f>IF(MONTH(LISTE!G139)=4,IF(OR(LISTE!B139="",LISTE!I139="X"),"",LISTE!I139),"")</f>
        <v/>
      </c>
    </row>
    <row r="136" spans="1:4" x14ac:dyDescent="0.25">
      <c r="A136" s="178" t="str">
        <f>IF(MONTH(LISTE!G140)=4,IF(OR(LISTE!B140="",LISTE!I140="X"),"",LISTE!B140),"")</f>
        <v/>
      </c>
      <c r="B136" s="178" t="str">
        <f>IF(MONTH(LISTE!G140)=4,IF(OR(LISTE!B140="",LISTE!I140="X"),"",LISTE!C140),"")</f>
        <v/>
      </c>
      <c r="C136" s="178" t="str">
        <f>IF(MONTH(LISTE!G140)=4,IF(OR(LISTE!B140="",LISTE!I140="X"),"",LISTE!A140),"")</f>
        <v/>
      </c>
      <c r="D136" s="178" t="str">
        <f>IF(MONTH(LISTE!G140)=4,IF(OR(LISTE!B140="",LISTE!I140="X"),"",LISTE!I140),"")</f>
        <v/>
      </c>
    </row>
    <row r="137" spans="1:4" x14ac:dyDescent="0.25">
      <c r="A137" s="178" t="str">
        <f>IF(MONTH(LISTE!G141)=4,IF(OR(LISTE!B141="",LISTE!I141="X"),"",LISTE!B141),"")</f>
        <v/>
      </c>
      <c r="B137" s="178" t="str">
        <f>IF(MONTH(LISTE!G141)=4,IF(OR(LISTE!B141="",LISTE!I141="X"),"",LISTE!C141),"")</f>
        <v/>
      </c>
      <c r="C137" s="178" t="str">
        <f>IF(MONTH(LISTE!G141)=4,IF(OR(LISTE!B141="",LISTE!I141="X"),"",LISTE!A141),"")</f>
        <v/>
      </c>
      <c r="D137" s="178" t="str">
        <f>IF(MONTH(LISTE!G141)=4,IF(OR(LISTE!B141="",LISTE!I141="X"),"",LISTE!I141),"")</f>
        <v/>
      </c>
    </row>
    <row r="138" spans="1:4" x14ac:dyDescent="0.25">
      <c r="A138" s="178" t="str">
        <f>IF(MONTH(LISTE!G142)=4,IF(OR(LISTE!B142="",LISTE!I142="X"),"",LISTE!B142),"")</f>
        <v/>
      </c>
      <c r="B138" s="178" t="str">
        <f>IF(MONTH(LISTE!G142)=4,IF(OR(LISTE!B142="",LISTE!I142="X"),"",LISTE!C142),"")</f>
        <v/>
      </c>
      <c r="C138" s="178" t="str">
        <f>IF(MONTH(LISTE!G142)=4,IF(OR(LISTE!B142="",LISTE!I142="X"),"",LISTE!A142),"")</f>
        <v/>
      </c>
      <c r="D138" s="178" t="str">
        <f>IF(MONTH(LISTE!G142)=4,IF(OR(LISTE!B142="",LISTE!I142="X"),"",LISTE!I142),"")</f>
        <v/>
      </c>
    </row>
    <row r="139" spans="1:4" x14ac:dyDescent="0.25">
      <c r="A139" s="178" t="str">
        <f>IF(MONTH(LISTE!G143)=4,IF(OR(LISTE!B143="",LISTE!I143="X"),"",LISTE!B143),"")</f>
        <v/>
      </c>
      <c r="B139" s="178" t="str">
        <f>IF(MONTH(LISTE!G143)=4,IF(OR(LISTE!B143="",LISTE!I143="X"),"",LISTE!C143),"")</f>
        <v/>
      </c>
      <c r="C139" s="178" t="str">
        <f>IF(MONTH(LISTE!G143)=4,IF(OR(LISTE!B143="",LISTE!I143="X"),"",LISTE!A143),"")</f>
        <v/>
      </c>
      <c r="D139" s="178" t="str">
        <f>IF(MONTH(LISTE!G143)=4,IF(OR(LISTE!B143="",LISTE!I143="X"),"",LISTE!I143),"")</f>
        <v/>
      </c>
    </row>
    <row r="140" spans="1:4" x14ac:dyDescent="0.25">
      <c r="A140" s="178" t="str">
        <f>IF(MONTH(LISTE!G144)=4,IF(OR(LISTE!B144="",LISTE!I144="X"),"",LISTE!B144),"")</f>
        <v/>
      </c>
      <c r="B140" s="178" t="str">
        <f>IF(MONTH(LISTE!G144)=4,IF(OR(LISTE!B144="",LISTE!I144="X"),"",LISTE!C144),"")</f>
        <v/>
      </c>
      <c r="C140" s="178" t="str">
        <f>IF(MONTH(LISTE!G144)=4,IF(OR(LISTE!B144="",LISTE!I144="X"),"",LISTE!A144),"")</f>
        <v/>
      </c>
      <c r="D140" s="178" t="str">
        <f>IF(MONTH(LISTE!G144)=4,IF(OR(LISTE!B144="",LISTE!I144="X"),"",LISTE!I144),"")</f>
        <v/>
      </c>
    </row>
    <row r="141" spans="1:4" x14ac:dyDescent="0.25">
      <c r="A141" s="178" t="str">
        <f>IF(MONTH(LISTE!G145)=4,IF(OR(LISTE!B145="",LISTE!I145="X"),"",LISTE!B145),"")</f>
        <v/>
      </c>
      <c r="B141" s="178" t="str">
        <f>IF(MONTH(LISTE!G145)=4,IF(OR(LISTE!B145="",LISTE!I145="X"),"",LISTE!C145),"")</f>
        <v/>
      </c>
      <c r="C141" s="178" t="str">
        <f>IF(MONTH(LISTE!G145)=4,IF(OR(LISTE!B145="",LISTE!I145="X"),"",LISTE!A145),"")</f>
        <v/>
      </c>
      <c r="D141" s="178" t="str">
        <f>IF(MONTH(LISTE!G145)=4,IF(OR(LISTE!B145="",LISTE!I145="X"),"",LISTE!I145),"")</f>
        <v/>
      </c>
    </row>
    <row r="142" spans="1:4" x14ac:dyDescent="0.25">
      <c r="A142" s="178" t="str">
        <f>IF(MONTH(LISTE!G146)=4,IF(OR(LISTE!B146="",LISTE!I146="X"),"",LISTE!B146),"")</f>
        <v/>
      </c>
      <c r="B142" s="178" t="str">
        <f>IF(MONTH(LISTE!G146)=4,IF(OR(LISTE!B146="",LISTE!I146="X"),"",LISTE!C146),"")</f>
        <v/>
      </c>
      <c r="C142" s="178" t="str">
        <f>IF(MONTH(LISTE!G146)=4,IF(OR(LISTE!B146="",LISTE!I146="X"),"",LISTE!A146),"")</f>
        <v/>
      </c>
      <c r="D142" s="178" t="str">
        <f>IF(MONTH(LISTE!G146)=4,IF(OR(LISTE!B146="",LISTE!I146="X"),"",LISTE!I146),"")</f>
        <v/>
      </c>
    </row>
    <row r="143" spans="1:4" x14ac:dyDescent="0.25">
      <c r="A143" s="178" t="str">
        <f>IF(MONTH(LISTE!G147)=4,IF(OR(LISTE!B147="",LISTE!I147="X"),"",LISTE!B147),"")</f>
        <v/>
      </c>
      <c r="B143" s="178" t="str">
        <f>IF(MONTH(LISTE!G147)=4,IF(OR(LISTE!B147="",LISTE!I147="X"),"",LISTE!C147),"")</f>
        <v/>
      </c>
      <c r="C143" s="178" t="str">
        <f>IF(MONTH(LISTE!G147)=4,IF(OR(LISTE!B147="",LISTE!I147="X"),"",LISTE!A147),"")</f>
        <v/>
      </c>
      <c r="D143" s="178" t="str">
        <f>IF(MONTH(LISTE!G147)=4,IF(OR(LISTE!B147="",LISTE!I147="X"),"",LISTE!I147),"")</f>
        <v/>
      </c>
    </row>
    <row r="144" spans="1:4" x14ac:dyDescent="0.25">
      <c r="A144" s="178" t="str">
        <f>IF(MONTH(LISTE!G148)=4,IF(OR(LISTE!B148="",LISTE!I148="X"),"",LISTE!B148),"")</f>
        <v/>
      </c>
      <c r="B144" s="178" t="str">
        <f>IF(MONTH(LISTE!G148)=4,IF(OR(LISTE!B148="",LISTE!I148="X"),"",LISTE!C148),"")</f>
        <v/>
      </c>
      <c r="C144" s="178" t="str">
        <f>IF(MONTH(LISTE!G148)=4,IF(OR(LISTE!B148="",LISTE!I148="X"),"",LISTE!A148),"")</f>
        <v/>
      </c>
      <c r="D144" s="178" t="str">
        <f>IF(MONTH(LISTE!G148)=4,IF(OR(LISTE!B148="",LISTE!I148="X"),"",LISTE!I148),"")</f>
        <v/>
      </c>
    </row>
    <row r="145" spans="1:4" x14ac:dyDescent="0.25">
      <c r="A145" s="178" t="str">
        <f>IF(MONTH(LISTE!G149)=4,IF(OR(LISTE!B149="",LISTE!I149="X"),"",LISTE!B149),"")</f>
        <v/>
      </c>
      <c r="B145" s="178" t="str">
        <f>IF(MONTH(LISTE!G149)=4,IF(OR(LISTE!B149="",LISTE!I149="X"),"",LISTE!C149),"")</f>
        <v/>
      </c>
      <c r="C145" s="178" t="str">
        <f>IF(MONTH(LISTE!G149)=4,IF(OR(LISTE!B149="",LISTE!I149="X"),"",LISTE!A149),"")</f>
        <v/>
      </c>
      <c r="D145" s="178" t="str">
        <f>IF(MONTH(LISTE!G149)=4,IF(OR(LISTE!B149="",LISTE!I149="X"),"",LISTE!I149),"")</f>
        <v/>
      </c>
    </row>
    <row r="146" spans="1:4" x14ac:dyDescent="0.25">
      <c r="A146" s="178" t="str">
        <f>IF(MONTH(LISTE!G150)=4,IF(OR(LISTE!B150="",LISTE!I150="X"),"",LISTE!B150),"")</f>
        <v/>
      </c>
      <c r="B146" s="178" t="str">
        <f>IF(MONTH(LISTE!G150)=4,IF(OR(LISTE!B150="",LISTE!I150="X"),"",LISTE!C150),"")</f>
        <v/>
      </c>
      <c r="C146" s="178" t="str">
        <f>IF(MONTH(LISTE!G150)=4,IF(OR(LISTE!B150="",LISTE!I150="X"),"",LISTE!A150),"")</f>
        <v/>
      </c>
      <c r="D146" s="178" t="str">
        <f>IF(MONTH(LISTE!G150)=4,IF(OR(LISTE!B150="",LISTE!I150="X"),"",LISTE!I150),"")</f>
        <v/>
      </c>
    </row>
    <row r="147" spans="1:4" x14ac:dyDescent="0.25">
      <c r="A147" s="178" t="str">
        <f>IF(MONTH(LISTE!G151)=4,IF(OR(LISTE!B151="",LISTE!I151="X"),"",LISTE!B151),"")</f>
        <v/>
      </c>
      <c r="B147" s="178" t="str">
        <f>IF(MONTH(LISTE!G151)=4,IF(OR(LISTE!B151="",LISTE!I151="X"),"",LISTE!C151),"")</f>
        <v/>
      </c>
      <c r="C147" s="178" t="str">
        <f>IF(MONTH(LISTE!G151)=4,IF(OR(LISTE!B151="",LISTE!I151="X"),"",LISTE!A151),"")</f>
        <v/>
      </c>
      <c r="D147" s="178" t="str">
        <f>IF(MONTH(LISTE!G151)=4,IF(OR(LISTE!B151="",LISTE!I151="X"),"",LISTE!I151),"")</f>
        <v/>
      </c>
    </row>
    <row r="148" spans="1:4" x14ac:dyDescent="0.25">
      <c r="A148" s="178" t="str">
        <f>IF(MONTH(LISTE!G152)=4,IF(OR(LISTE!B152="",LISTE!I152="X"),"",LISTE!B152),"")</f>
        <v/>
      </c>
      <c r="B148" s="178" t="str">
        <f>IF(MONTH(LISTE!G152)=4,IF(OR(LISTE!B152="",LISTE!I152="X"),"",LISTE!C152),"")</f>
        <v/>
      </c>
      <c r="C148" s="178" t="str">
        <f>IF(MONTH(LISTE!G152)=4,IF(OR(LISTE!B152="",LISTE!I152="X"),"",LISTE!A152),"")</f>
        <v/>
      </c>
      <c r="D148" s="178" t="str">
        <f>IF(MONTH(LISTE!G152)=4,IF(OR(LISTE!B152="",LISTE!I152="X"),"",LISTE!I152),"")</f>
        <v/>
      </c>
    </row>
    <row r="149" spans="1:4" x14ac:dyDescent="0.25">
      <c r="A149" s="178" t="str">
        <f>IF(MONTH(LISTE!G153)=4,IF(OR(LISTE!B153="",LISTE!I153="X"),"",LISTE!B153),"")</f>
        <v/>
      </c>
      <c r="B149" s="178" t="str">
        <f>IF(MONTH(LISTE!G153)=4,IF(OR(LISTE!B153="",LISTE!I153="X"),"",LISTE!C153),"")</f>
        <v/>
      </c>
      <c r="C149" s="178" t="str">
        <f>IF(MONTH(LISTE!G153)=4,IF(OR(LISTE!B153="",LISTE!I153="X"),"",LISTE!A153),"")</f>
        <v/>
      </c>
      <c r="D149" s="178" t="str">
        <f>IF(MONTH(LISTE!G153)=4,IF(OR(LISTE!B153="",LISTE!I153="X"),"",LISTE!I153),"")</f>
        <v/>
      </c>
    </row>
    <row r="150" spans="1:4" x14ac:dyDescent="0.25">
      <c r="A150" s="178" t="str">
        <f>IF(MONTH(LISTE!G154)=4,IF(OR(LISTE!B154="",LISTE!I154="X"),"",LISTE!B154),"")</f>
        <v/>
      </c>
      <c r="B150" s="178" t="str">
        <f>IF(MONTH(LISTE!G154)=4,IF(OR(LISTE!B154="",LISTE!I154="X"),"",LISTE!C154),"")</f>
        <v/>
      </c>
      <c r="C150" s="178" t="str">
        <f>IF(MONTH(LISTE!G154)=4,IF(OR(LISTE!B154="",LISTE!I154="X"),"",LISTE!A154),"")</f>
        <v/>
      </c>
      <c r="D150" s="178" t="str">
        <f>IF(MONTH(LISTE!G154)=4,IF(OR(LISTE!B154="",LISTE!I154="X"),"",LISTE!I154),"")</f>
        <v/>
      </c>
    </row>
    <row r="151" spans="1:4" x14ac:dyDescent="0.25">
      <c r="A151" s="178" t="str">
        <f>IF(MONTH(LISTE!G155)=4,IF(OR(LISTE!B155="",LISTE!I155="X"),"",LISTE!B155),"")</f>
        <v/>
      </c>
      <c r="B151" s="178" t="str">
        <f>IF(MONTH(LISTE!G155)=4,IF(OR(LISTE!B155="",LISTE!I155="X"),"",LISTE!C155),"")</f>
        <v/>
      </c>
      <c r="C151" s="178" t="str">
        <f>IF(MONTH(LISTE!G155)=4,IF(OR(LISTE!B155="",LISTE!I155="X"),"",LISTE!A155),"")</f>
        <v/>
      </c>
      <c r="D151" s="178" t="str">
        <f>IF(MONTH(LISTE!G155)=4,IF(OR(LISTE!B155="",LISTE!I155="X"),"",LISTE!I155),"")</f>
        <v/>
      </c>
    </row>
    <row r="152" spans="1:4" x14ac:dyDescent="0.25">
      <c r="A152" s="178" t="str">
        <f>IF(MONTH(LISTE!G156)=4,IF(OR(LISTE!B156="",LISTE!I156="X"),"",LISTE!B156),"")</f>
        <v/>
      </c>
      <c r="B152" s="178" t="str">
        <f>IF(MONTH(LISTE!G156)=4,IF(OR(LISTE!B156="",LISTE!I156="X"),"",LISTE!C156),"")</f>
        <v/>
      </c>
      <c r="C152" s="178" t="str">
        <f>IF(MONTH(LISTE!G156)=4,IF(OR(LISTE!B156="",LISTE!I156="X"),"",LISTE!A156),"")</f>
        <v/>
      </c>
      <c r="D152" s="178" t="str">
        <f>IF(MONTH(LISTE!G156)=4,IF(OR(LISTE!B156="",LISTE!I156="X"),"",LISTE!I156),"")</f>
        <v/>
      </c>
    </row>
    <row r="153" spans="1:4" x14ac:dyDescent="0.25">
      <c r="A153" s="178" t="str">
        <f>IF(MONTH(LISTE!G157)=4,IF(OR(LISTE!B157="",LISTE!I157="X"),"",LISTE!B157),"")</f>
        <v/>
      </c>
      <c r="B153" s="178" t="str">
        <f>IF(MONTH(LISTE!G157)=4,IF(OR(LISTE!B157="",LISTE!I157="X"),"",LISTE!C157),"")</f>
        <v/>
      </c>
      <c r="C153" s="178" t="str">
        <f>IF(MONTH(LISTE!G157)=4,IF(OR(LISTE!B157="",LISTE!I157="X"),"",LISTE!A157),"")</f>
        <v/>
      </c>
      <c r="D153" s="178" t="str">
        <f>IF(MONTH(LISTE!G157)=4,IF(OR(LISTE!B157="",LISTE!I157="X"),"",LISTE!I157),"")</f>
        <v/>
      </c>
    </row>
    <row r="154" spans="1:4" x14ac:dyDescent="0.25">
      <c r="A154" s="178" t="str">
        <f>IF(MONTH(LISTE!G158)=4,IF(OR(LISTE!B158="",LISTE!I158="X"),"",LISTE!B158),"")</f>
        <v/>
      </c>
      <c r="B154" s="178" t="str">
        <f>IF(MONTH(LISTE!G158)=4,IF(OR(LISTE!B158="",LISTE!I158="X"),"",LISTE!C158),"")</f>
        <v/>
      </c>
      <c r="C154" s="178" t="str">
        <f>IF(MONTH(LISTE!G158)=4,IF(OR(LISTE!B158="",LISTE!I158="X"),"",LISTE!A158),"")</f>
        <v/>
      </c>
      <c r="D154" s="178" t="str">
        <f>IF(MONTH(LISTE!G158)=4,IF(OR(LISTE!B158="",LISTE!I158="X"),"",LISTE!I158),"")</f>
        <v/>
      </c>
    </row>
    <row r="155" spans="1:4" x14ac:dyDescent="0.25">
      <c r="A155" s="178" t="str">
        <f>IF(MONTH(LISTE!G159)=4,IF(OR(LISTE!B159="",LISTE!I159="X"),"",LISTE!B159),"")</f>
        <v/>
      </c>
      <c r="B155" s="178" t="str">
        <f>IF(MONTH(LISTE!G159)=4,IF(OR(LISTE!B159="",LISTE!I159="X"),"",LISTE!C159),"")</f>
        <v/>
      </c>
      <c r="C155" s="178" t="str">
        <f>IF(MONTH(LISTE!G159)=4,IF(OR(LISTE!B159="",LISTE!I159="X"),"",LISTE!A159),"")</f>
        <v/>
      </c>
      <c r="D155" s="178" t="str">
        <f>IF(MONTH(LISTE!G159)=4,IF(OR(LISTE!B159="",LISTE!I159="X"),"",LISTE!I159),"")</f>
        <v/>
      </c>
    </row>
    <row r="156" spans="1:4" x14ac:dyDescent="0.25">
      <c r="A156" s="178" t="str">
        <f>IF(MONTH(LISTE!G160)=4,IF(OR(LISTE!B160="",LISTE!I160="X"),"",LISTE!B160),"")</f>
        <v/>
      </c>
      <c r="B156" s="178" t="str">
        <f>IF(MONTH(LISTE!G160)=4,IF(OR(LISTE!B160="",LISTE!I160="X"),"",LISTE!C160),"")</f>
        <v/>
      </c>
      <c r="C156" s="178" t="str">
        <f>IF(MONTH(LISTE!G160)=4,IF(OR(LISTE!B160="",LISTE!I160="X"),"",LISTE!A160),"")</f>
        <v/>
      </c>
      <c r="D156" s="178" t="str">
        <f>IF(MONTH(LISTE!G160)=4,IF(OR(LISTE!B160="",LISTE!I160="X"),"",LISTE!I160),"")</f>
        <v/>
      </c>
    </row>
    <row r="157" spans="1:4" x14ac:dyDescent="0.25">
      <c r="A157" s="178" t="str">
        <f>IF(MONTH(LISTE!G161)=4,IF(OR(LISTE!B161="",LISTE!I161="X"),"",LISTE!B161),"")</f>
        <v/>
      </c>
      <c r="B157" s="178" t="str">
        <f>IF(MONTH(LISTE!G161)=4,IF(OR(LISTE!B161="",LISTE!I161="X"),"",LISTE!C161),"")</f>
        <v/>
      </c>
      <c r="C157" s="178" t="str">
        <f>IF(MONTH(LISTE!G161)=4,IF(OR(LISTE!B161="",LISTE!I161="X"),"",LISTE!A161),"")</f>
        <v/>
      </c>
      <c r="D157" s="178" t="str">
        <f>IF(MONTH(LISTE!G161)=4,IF(OR(LISTE!B161="",LISTE!I161="X"),"",LISTE!I161),"")</f>
        <v/>
      </c>
    </row>
    <row r="158" spans="1:4" x14ac:dyDescent="0.25">
      <c r="A158" s="178" t="str">
        <f>IF(MONTH(LISTE!G162)=4,IF(OR(LISTE!B162="",LISTE!I162="X"),"",LISTE!B162),"")</f>
        <v/>
      </c>
      <c r="B158" s="178" t="str">
        <f>IF(MONTH(LISTE!G162)=4,IF(OR(LISTE!B162="",LISTE!I162="X"),"",LISTE!C162),"")</f>
        <v/>
      </c>
      <c r="C158" s="178" t="str">
        <f>IF(MONTH(LISTE!G162)=4,IF(OR(LISTE!B162="",LISTE!I162="X"),"",LISTE!A162),"")</f>
        <v/>
      </c>
      <c r="D158" s="178" t="str">
        <f>IF(MONTH(LISTE!G162)=4,IF(OR(LISTE!B162="",LISTE!I162="X"),"",LISTE!I162),"")</f>
        <v/>
      </c>
    </row>
    <row r="159" spans="1:4" x14ac:dyDescent="0.25">
      <c r="A159" s="178" t="str">
        <f>IF(MONTH(LISTE!G163)=4,IF(OR(LISTE!B163="",LISTE!I163="X"),"",LISTE!B163),"")</f>
        <v/>
      </c>
      <c r="B159" s="178" t="str">
        <f>IF(MONTH(LISTE!G163)=4,IF(OR(LISTE!B163="",LISTE!I163="X"),"",LISTE!C163),"")</f>
        <v/>
      </c>
      <c r="C159" s="178" t="str">
        <f>IF(MONTH(LISTE!G163)=4,IF(OR(LISTE!B163="",LISTE!I163="X"),"",LISTE!A163),"")</f>
        <v/>
      </c>
      <c r="D159" s="178" t="str">
        <f>IF(MONTH(LISTE!G163)=4,IF(OR(LISTE!B163="",LISTE!I163="X"),"",LISTE!I163),"")</f>
        <v/>
      </c>
    </row>
    <row r="160" spans="1:4" x14ac:dyDescent="0.25">
      <c r="A160" s="178" t="str">
        <f>IF(MONTH(LISTE!G164)=4,IF(OR(LISTE!B164="",LISTE!I164="X"),"",LISTE!B164),"")</f>
        <v/>
      </c>
      <c r="B160" s="178" t="str">
        <f>IF(MONTH(LISTE!G164)=4,IF(OR(LISTE!B164="",LISTE!I164="X"),"",LISTE!C164),"")</f>
        <v/>
      </c>
      <c r="C160" s="178" t="str">
        <f>IF(MONTH(LISTE!G164)=4,IF(OR(LISTE!B164="",LISTE!I164="X"),"",LISTE!A164),"")</f>
        <v/>
      </c>
      <c r="D160" s="178" t="str">
        <f>IF(MONTH(LISTE!G164)=4,IF(OR(LISTE!B164="",LISTE!I164="X"),"",LISTE!I164),"")</f>
        <v/>
      </c>
    </row>
    <row r="161" spans="1:4" x14ac:dyDescent="0.25">
      <c r="A161" s="178" t="str">
        <f>IF(MONTH(LISTE!G165)=4,IF(OR(LISTE!B165="",LISTE!I165="X"),"",LISTE!B165),"")</f>
        <v/>
      </c>
      <c r="B161" s="178" t="str">
        <f>IF(MONTH(LISTE!G165)=4,IF(OR(LISTE!B165="",LISTE!I165="X"),"",LISTE!C165),"")</f>
        <v/>
      </c>
      <c r="C161" s="178" t="str">
        <f>IF(MONTH(LISTE!G165)=4,IF(OR(LISTE!B165="",LISTE!I165="X"),"",LISTE!A165),"")</f>
        <v/>
      </c>
      <c r="D161" s="178" t="str">
        <f>IF(MONTH(LISTE!G165)=4,IF(OR(LISTE!B165="",LISTE!I165="X"),"",LISTE!I165),"")</f>
        <v/>
      </c>
    </row>
    <row r="162" spans="1:4" x14ac:dyDescent="0.25">
      <c r="A162" s="178" t="str">
        <f>IF(MONTH(LISTE!G166)=4,IF(OR(LISTE!B166="",LISTE!I166="X"),"",LISTE!B166),"")</f>
        <v/>
      </c>
      <c r="B162" s="178" t="str">
        <f>IF(MONTH(LISTE!G166)=4,IF(OR(LISTE!B166="",LISTE!I166="X"),"",LISTE!C166),"")</f>
        <v/>
      </c>
      <c r="C162" s="178" t="str">
        <f>IF(MONTH(LISTE!G166)=4,IF(OR(LISTE!B166="",LISTE!I166="X"),"",LISTE!A166),"")</f>
        <v/>
      </c>
      <c r="D162" s="178" t="str">
        <f>IF(MONTH(LISTE!G166)=4,IF(OR(LISTE!B166="",LISTE!I166="X"),"",LISTE!I166),"")</f>
        <v/>
      </c>
    </row>
    <row r="163" spans="1:4" x14ac:dyDescent="0.25">
      <c r="A163" s="178" t="str">
        <f>IF(MONTH(LISTE!G167)=4,IF(OR(LISTE!B167="",LISTE!I167="X"),"",LISTE!B167),"")</f>
        <v/>
      </c>
      <c r="B163" s="178" t="str">
        <f>IF(MONTH(LISTE!G167)=4,IF(OR(LISTE!B167="",LISTE!I167="X"),"",LISTE!C167),"")</f>
        <v/>
      </c>
      <c r="C163" s="178" t="str">
        <f>IF(MONTH(LISTE!G167)=4,IF(OR(LISTE!B167="",LISTE!I167="X"),"",LISTE!A167),"")</f>
        <v/>
      </c>
      <c r="D163" s="178" t="str">
        <f>IF(MONTH(LISTE!G167)=4,IF(OR(LISTE!B167="",LISTE!I167="X"),"",LISTE!I167),"")</f>
        <v/>
      </c>
    </row>
    <row r="164" spans="1:4" x14ac:dyDescent="0.25">
      <c r="A164" s="178" t="str">
        <f>IF(MONTH(LISTE!G168)=4,IF(OR(LISTE!B168="",LISTE!I168="X"),"",LISTE!B168),"")</f>
        <v/>
      </c>
      <c r="B164" s="178" t="str">
        <f>IF(MONTH(LISTE!G168)=4,IF(OR(LISTE!B168="",LISTE!I168="X"),"",LISTE!C168),"")</f>
        <v/>
      </c>
      <c r="C164" s="178" t="str">
        <f>IF(MONTH(LISTE!G168)=4,IF(OR(LISTE!B168="",LISTE!I168="X"),"",LISTE!A168),"")</f>
        <v/>
      </c>
      <c r="D164" s="178" t="str">
        <f>IF(MONTH(LISTE!G168)=4,IF(OR(LISTE!B168="",LISTE!I168="X"),"",LISTE!I168),"")</f>
        <v/>
      </c>
    </row>
    <row r="165" spans="1:4" x14ac:dyDescent="0.25">
      <c r="A165" s="178" t="str">
        <f>IF(MONTH(LISTE!G169)=4,IF(OR(LISTE!B169="",LISTE!I169="X"),"",LISTE!B169),"")</f>
        <v/>
      </c>
      <c r="B165" s="178" t="str">
        <f>IF(MONTH(LISTE!G169)=4,IF(OR(LISTE!B169="",LISTE!I169="X"),"",LISTE!C169),"")</f>
        <v/>
      </c>
      <c r="C165" s="178" t="str">
        <f>IF(MONTH(LISTE!G169)=4,IF(OR(LISTE!B169="",LISTE!I169="X"),"",LISTE!A169),"")</f>
        <v/>
      </c>
      <c r="D165" s="178" t="str">
        <f>IF(MONTH(LISTE!G169)=4,IF(OR(LISTE!B169="",LISTE!I169="X"),"",LISTE!I169),"")</f>
        <v/>
      </c>
    </row>
    <row r="166" spans="1:4" x14ac:dyDescent="0.25">
      <c r="A166" s="178" t="str">
        <f>IF(MONTH(LISTE!G170)=4,IF(OR(LISTE!B170="",LISTE!I170="X"),"",LISTE!B170),"")</f>
        <v/>
      </c>
      <c r="B166" s="178" t="str">
        <f>IF(MONTH(LISTE!G170)=4,IF(OR(LISTE!B170="",LISTE!I170="X"),"",LISTE!C170),"")</f>
        <v/>
      </c>
      <c r="C166" s="178" t="str">
        <f>IF(MONTH(LISTE!G170)=4,IF(OR(LISTE!B170="",LISTE!I170="X"),"",LISTE!A170),"")</f>
        <v/>
      </c>
      <c r="D166" s="178" t="str">
        <f>IF(MONTH(LISTE!G170)=4,IF(OR(LISTE!B170="",LISTE!I170="X"),"",LISTE!I170),"")</f>
        <v/>
      </c>
    </row>
    <row r="167" spans="1:4" x14ac:dyDescent="0.25">
      <c r="A167" s="178" t="str">
        <f>IF(MONTH(LISTE!G171)=4,IF(OR(LISTE!B171="",LISTE!I171="X"),"",LISTE!B171),"")</f>
        <v/>
      </c>
      <c r="B167" s="178" t="str">
        <f>IF(MONTH(LISTE!G171)=4,IF(OR(LISTE!B171="",LISTE!I171="X"),"",LISTE!C171),"")</f>
        <v/>
      </c>
      <c r="C167" s="178" t="str">
        <f>IF(MONTH(LISTE!G171)=4,IF(OR(LISTE!B171="",LISTE!I171="X"),"",LISTE!A171),"")</f>
        <v/>
      </c>
      <c r="D167" s="178" t="str">
        <f>IF(MONTH(LISTE!G171)=4,IF(OR(LISTE!B171="",LISTE!I171="X"),"",LISTE!I171),"")</f>
        <v/>
      </c>
    </row>
    <row r="168" spans="1:4" x14ac:dyDescent="0.25">
      <c r="A168" s="178" t="str">
        <f>IF(MONTH(LISTE!G172)=4,IF(OR(LISTE!B172="",LISTE!I172="X"),"",LISTE!B172),"")</f>
        <v/>
      </c>
      <c r="B168" s="178" t="str">
        <f>IF(MONTH(LISTE!G172)=4,IF(OR(LISTE!B172="",LISTE!I172="X"),"",LISTE!C172),"")</f>
        <v/>
      </c>
      <c r="C168" s="178" t="str">
        <f>IF(MONTH(LISTE!G172)=4,IF(OR(LISTE!B172="",LISTE!I172="X"),"",LISTE!A172),"")</f>
        <v/>
      </c>
      <c r="D168" s="178" t="str">
        <f>IF(MONTH(LISTE!G172)=4,IF(OR(LISTE!B172="",LISTE!I172="X"),"",LISTE!I172),"")</f>
        <v/>
      </c>
    </row>
    <row r="169" spans="1:4" x14ac:dyDescent="0.25">
      <c r="A169" s="178" t="str">
        <f>IF(MONTH(LISTE!G173)=4,IF(OR(LISTE!B173="",LISTE!I173="X"),"",LISTE!B173),"")</f>
        <v/>
      </c>
      <c r="B169" s="178" t="str">
        <f>IF(MONTH(LISTE!G173)=4,IF(OR(LISTE!B173="",LISTE!I173="X"),"",LISTE!C173),"")</f>
        <v/>
      </c>
      <c r="C169" s="178" t="str">
        <f>IF(MONTH(LISTE!G173)=4,IF(OR(LISTE!B173="",LISTE!I173="X"),"",LISTE!A173),"")</f>
        <v/>
      </c>
      <c r="D169" s="178" t="str">
        <f>IF(MONTH(LISTE!G173)=4,IF(OR(LISTE!B173="",LISTE!I173="X"),"",LISTE!I173),"")</f>
        <v/>
      </c>
    </row>
    <row r="170" spans="1:4" x14ac:dyDescent="0.25">
      <c r="A170" s="178" t="str">
        <f>IF(MONTH(LISTE!G174)=4,IF(OR(LISTE!B174="",LISTE!I174="X"),"",LISTE!B174),"")</f>
        <v/>
      </c>
      <c r="B170" s="178" t="str">
        <f>IF(MONTH(LISTE!G174)=4,IF(OR(LISTE!B174="",LISTE!I174="X"),"",LISTE!C174),"")</f>
        <v/>
      </c>
      <c r="C170" s="178" t="str">
        <f>IF(MONTH(LISTE!G174)=4,IF(OR(LISTE!B174="",LISTE!I174="X"),"",LISTE!A174),"")</f>
        <v/>
      </c>
      <c r="D170" s="178" t="str">
        <f>IF(MONTH(LISTE!G174)=4,IF(OR(LISTE!B174="",LISTE!I174="X"),"",LISTE!I174),"")</f>
        <v/>
      </c>
    </row>
    <row r="171" spans="1:4" x14ac:dyDescent="0.25">
      <c r="A171" s="178" t="str">
        <f>IF(MONTH(LISTE!G175)=4,IF(OR(LISTE!B175="",LISTE!I175="X"),"",LISTE!B175),"")</f>
        <v/>
      </c>
      <c r="B171" s="178" t="str">
        <f>IF(MONTH(LISTE!G175)=4,IF(OR(LISTE!B175="",LISTE!I175="X"),"",LISTE!C175),"")</f>
        <v/>
      </c>
      <c r="C171" s="178" t="str">
        <f>IF(MONTH(LISTE!G175)=4,IF(OR(LISTE!B175="",LISTE!I175="X"),"",LISTE!A175),"")</f>
        <v/>
      </c>
      <c r="D171" s="178" t="str">
        <f>IF(MONTH(LISTE!G175)=4,IF(OR(LISTE!B175="",LISTE!I175="X"),"",LISTE!I175),"")</f>
        <v/>
      </c>
    </row>
    <row r="172" spans="1:4" x14ac:dyDescent="0.25">
      <c r="A172" s="178" t="str">
        <f>IF(MONTH(LISTE!G176)=4,IF(OR(LISTE!B176="",LISTE!I176="X"),"",LISTE!B176),"")</f>
        <v/>
      </c>
      <c r="B172" s="178" t="str">
        <f>IF(MONTH(LISTE!G176)=4,IF(OR(LISTE!B176="",LISTE!I176="X"),"",LISTE!C176),"")</f>
        <v/>
      </c>
      <c r="C172" s="178" t="str">
        <f>IF(MONTH(LISTE!G176)=4,IF(OR(LISTE!B176="",LISTE!I176="X"),"",LISTE!A176),"")</f>
        <v/>
      </c>
      <c r="D172" s="178" t="str">
        <f>IF(MONTH(LISTE!G176)=4,IF(OR(LISTE!B176="",LISTE!I176="X"),"",LISTE!I176),"")</f>
        <v/>
      </c>
    </row>
    <row r="173" spans="1:4" x14ac:dyDescent="0.25">
      <c r="A173" s="178" t="str">
        <f>IF(MONTH(LISTE!G177)=4,IF(OR(LISTE!B177="",LISTE!I177="X"),"",LISTE!B177),"")</f>
        <v/>
      </c>
      <c r="B173" s="178" t="str">
        <f>IF(MONTH(LISTE!G177)=4,IF(OR(LISTE!B177="",LISTE!I177="X"),"",LISTE!C177),"")</f>
        <v/>
      </c>
      <c r="C173" s="178" t="str">
        <f>IF(MONTH(LISTE!G177)=4,IF(OR(LISTE!B177="",LISTE!I177="X"),"",LISTE!A177),"")</f>
        <v/>
      </c>
      <c r="D173" s="178" t="str">
        <f>IF(MONTH(LISTE!G177)=4,IF(OR(LISTE!B177="",LISTE!I177="X"),"",LISTE!I177),"")</f>
        <v/>
      </c>
    </row>
    <row r="174" spans="1:4" x14ac:dyDescent="0.25">
      <c r="A174" s="178" t="str">
        <f>IF(MONTH(LISTE!G178)=4,IF(OR(LISTE!B178="",LISTE!I178="X"),"",LISTE!B178),"")</f>
        <v/>
      </c>
      <c r="B174" s="178" t="str">
        <f>IF(MONTH(LISTE!G178)=4,IF(OR(LISTE!B178="",LISTE!I178="X"),"",LISTE!C178),"")</f>
        <v/>
      </c>
      <c r="C174" s="178" t="str">
        <f>IF(MONTH(LISTE!G178)=4,IF(OR(LISTE!B178="",LISTE!I178="X"),"",LISTE!A178),"")</f>
        <v/>
      </c>
      <c r="D174" s="178" t="str">
        <f>IF(MONTH(LISTE!G178)=4,IF(OR(LISTE!B178="",LISTE!I178="X"),"",LISTE!I178),"")</f>
        <v/>
      </c>
    </row>
    <row r="175" spans="1:4" x14ac:dyDescent="0.25">
      <c r="A175" s="178" t="str">
        <f>IF(MONTH(LISTE!G179)=4,IF(OR(LISTE!B179="",LISTE!I179="X"),"",LISTE!B179),"")</f>
        <v/>
      </c>
      <c r="B175" s="178" t="str">
        <f>IF(MONTH(LISTE!G179)=4,IF(OR(LISTE!B179="",LISTE!I179="X"),"",LISTE!C179),"")</f>
        <v/>
      </c>
      <c r="C175" s="178" t="str">
        <f>IF(MONTH(LISTE!G179)=4,IF(OR(LISTE!B179="",LISTE!I179="X"),"",LISTE!A179),"")</f>
        <v/>
      </c>
      <c r="D175" s="178" t="str">
        <f>IF(MONTH(LISTE!G179)=4,IF(OR(LISTE!B179="",LISTE!I179="X"),"",LISTE!I179),"")</f>
        <v/>
      </c>
    </row>
    <row r="176" spans="1:4" x14ac:dyDescent="0.25">
      <c r="A176" s="178" t="str">
        <f>IF(MONTH(LISTE!G180)=4,IF(OR(LISTE!B180="",LISTE!I180="X"),"",LISTE!B180),"")</f>
        <v/>
      </c>
      <c r="B176" s="178" t="str">
        <f>IF(MONTH(LISTE!G180)=4,IF(OR(LISTE!B180="",LISTE!I180="X"),"",LISTE!C180),"")</f>
        <v/>
      </c>
      <c r="C176" s="178" t="str">
        <f>IF(MONTH(LISTE!G180)=4,IF(OR(LISTE!B180="",LISTE!I180="X"),"",LISTE!A180),"")</f>
        <v/>
      </c>
      <c r="D176" s="178" t="str">
        <f>IF(MONTH(LISTE!G180)=4,IF(OR(LISTE!B180="",LISTE!I180="X"),"",LISTE!I180),"")</f>
        <v/>
      </c>
    </row>
    <row r="177" spans="1:4" x14ac:dyDescent="0.25">
      <c r="A177" s="178" t="str">
        <f>IF(MONTH(LISTE!G181)=4,IF(OR(LISTE!B181="",LISTE!I181="X"),"",LISTE!B181),"")</f>
        <v/>
      </c>
      <c r="B177" s="178" t="str">
        <f>IF(MONTH(LISTE!G181)=4,IF(OR(LISTE!B181="",LISTE!I181="X"),"",LISTE!C181),"")</f>
        <v/>
      </c>
      <c r="C177" s="178" t="str">
        <f>IF(MONTH(LISTE!G181)=4,IF(OR(LISTE!B181="",LISTE!I181="X"),"",LISTE!A181),"")</f>
        <v/>
      </c>
      <c r="D177" s="178" t="str">
        <f>IF(MONTH(LISTE!G181)=4,IF(OR(LISTE!B181="",LISTE!I181="X"),"",LISTE!I181),"")</f>
        <v/>
      </c>
    </row>
    <row r="178" spans="1:4" x14ac:dyDescent="0.25">
      <c r="A178" s="178" t="str">
        <f>IF(MONTH(LISTE!G182)=4,IF(OR(LISTE!B182="",LISTE!I182="X"),"",LISTE!B182),"")</f>
        <v/>
      </c>
      <c r="B178" s="178" t="str">
        <f>IF(MONTH(LISTE!G182)=4,IF(OR(LISTE!B182="",LISTE!I182="X"),"",LISTE!C182),"")</f>
        <v/>
      </c>
      <c r="C178" s="178" t="str">
        <f>IF(MONTH(LISTE!G182)=4,IF(OR(LISTE!B182="",LISTE!I182="X"),"",LISTE!A182),"")</f>
        <v/>
      </c>
      <c r="D178" s="178" t="str">
        <f>IF(MONTH(LISTE!G182)=4,IF(OR(LISTE!B182="",LISTE!I182="X"),"",LISTE!I182),"")</f>
        <v/>
      </c>
    </row>
    <row r="179" spans="1:4" x14ac:dyDescent="0.25">
      <c r="A179" s="178" t="str">
        <f>IF(MONTH(LISTE!G183)=4,IF(OR(LISTE!B183="",LISTE!I183="X"),"",LISTE!B183),"")</f>
        <v/>
      </c>
      <c r="B179" s="178" t="str">
        <f>IF(MONTH(LISTE!G183)=4,IF(OR(LISTE!B183="",LISTE!I183="X"),"",LISTE!C183),"")</f>
        <v/>
      </c>
      <c r="C179" s="178" t="str">
        <f>IF(MONTH(LISTE!G183)=4,IF(OR(LISTE!B183="",LISTE!I183="X"),"",LISTE!A183),"")</f>
        <v/>
      </c>
      <c r="D179" s="178" t="str">
        <f>IF(MONTH(LISTE!G183)=4,IF(OR(LISTE!B183="",LISTE!I183="X"),"",LISTE!I183),"")</f>
        <v/>
      </c>
    </row>
    <row r="180" spans="1:4" x14ac:dyDescent="0.25">
      <c r="A180" s="178" t="str">
        <f>IF(MONTH(LISTE!G184)=4,IF(OR(LISTE!B184="",LISTE!I184="X"),"",LISTE!B184),"")</f>
        <v/>
      </c>
      <c r="B180" s="178" t="str">
        <f>IF(MONTH(LISTE!G184)=4,IF(OR(LISTE!B184="",LISTE!I184="X"),"",LISTE!C184),"")</f>
        <v/>
      </c>
      <c r="C180" s="178" t="str">
        <f>IF(MONTH(LISTE!G184)=4,IF(OR(LISTE!B184="",LISTE!I184="X"),"",LISTE!A184),"")</f>
        <v/>
      </c>
      <c r="D180" s="178" t="str">
        <f>IF(MONTH(LISTE!G184)=4,IF(OR(LISTE!B184="",LISTE!I184="X"),"",LISTE!I184),"")</f>
        <v/>
      </c>
    </row>
    <row r="181" spans="1:4" x14ac:dyDescent="0.25">
      <c r="A181" s="178" t="str">
        <f>IF(MONTH(LISTE!G185)=4,IF(OR(LISTE!B185="",LISTE!I185="X"),"",LISTE!B185),"")</f>
        <v/>
      </c>
      <c r="B181" s="178" t="str">
        <f>IF(MONTH(LISTE!G185)=4,IF(OR(LISTE!B185="",LISTE!I185="X"),"",LISTE!C185),"")</f>
        <v/>
      </c>
      <c r="C181" s="178" t="str">
        <f>IF(MONTH(LISTE!G185)=4,IF(OR(LISTE!B185="",LISTE!I185="X"),"",LISTE!A185),"")</f>
        <v/>
      </c>
      <c r="D181" s="178" t="str">
        <f>IF(MONTH(LISTE!G185)=4,IF(OR(LISTE!B185="",LISTE!I185="X"),"",LISTE!I185),"")</f>
        <v/>
      </c>
    </row>
    <row r="182" spans="1:4" x14ac:dyDescent="0.25">
      <c r="A182" s="178" t="str">
        <f>IF(MONTH(LISTE!G186)=4,IF(OR(LISTE!B186="",LISTE!I186="X"),"",LISTE!B186),"")</f>
        <v/>
      </c>
      <c r="B182" s="178" t="str">
        <f>IF(MONTH(LISTE!G186)=4,IF(OR(LISTE!B186="",LISTE!I186="X"),"",LISTE!C186),"")</f>
        <v/>
      </c>
      <c r="C182" s="178" t="str">
        <f>IF(MONTH(LISTE!G186)=4,IF(OR(LISTE!B186="",LISTE!I186="X"),"",LISTE!A186),"")</f>
        <v/>
      </c>
      <c r="D182" s="178" t="str">
        <f>IF(MONTH(LISTE!G186)=4,IF(OR(LISTE!B186="",LISTE!I186="X"),"",LISTE!I186),"")</f>
        <v/>
      </c>
    </row>
    <row r="183" spans="1:4" x14ac:dyDescent="0.25">
      <c r="A183" s="178" t="str">
        <f>IF(MONTH(LISTE!G187)=4,IF(OR(LISTE!B187="",LISTE!I187="X"),"",LISTE!B187),"")</f>
        <v/>
      </c>
      <c r="B183" s="178" t="str">
        <f>IF(MONTH(LISTE!G187)=4,IF(OR(LISTE!B187="",LISTE!I187="X"),"",LISTE!C187),"")</f>
        <v/>
      </c>
      <c r="C183" s="178" t="str">
        <f>IF(MONTH(LISTE!G187)=4,IF(OR(LISTE!B187="",LISTE!I187="X"),"",LISTE!A187),"")</f>
        <v/>
      </c>
      <c r="D183" s="178" t="str">
        <f>IF(MONTH(LISTE!G187)=4,IF(OR(LISTE!B187="",LISTE!I187="X"),"",LISTE!I187),"")</f>
        <v/>
      </c>
    </row>
    <row r="184" spans="1:4" x14ac:dyDescent="0.25">
      <c r="A184" s="178" t="str">
        <f>IF(MONTH(LISTE!G188)=4,IF(OR(LISTE!B188="",LISTE!I188="X"),"",LISTE!B188),"")</f>
        <v/>
      </c>
      <c r="B184" s="178" t="str">
        <f>IF(MONTH(LISTE!G188)=4,IF(OR(LISTE!B188="",LISTE!I188="X"),"",LISTE!C188),"")</f>
        <v/>
      </c>
      <c r="C184" s="178" t="str">
        <f>IF(MONTH(LISTE!G188)=4,IF(OR(LISTE!B188="",LISTE!I188="X"),"",LISTE!A188),"")</f>
        <v/>
      </c>
      <c r="D184" s="178" t="str">
        <f>IF(MONTH(LISTE!G188)=4,IF(OR(LISTE!B188="",LISTE!I188="X"),"",LISTE!I188),"")</f>
        <v/>
      </c>
    </row>
    <row r="185" spans="1:4" x14ac:dyDescent="0.25">
      <c r="A185" s="178" t="str">
        <f>IF(MONTH(LISTE!G189)=4,IF(OR(LISTE!B189="",LISTE!I189="X"),"",LISTE!B189),"")</f>
        <v/>
      </c>
      <c r="B185" s="178" t="str">
        <f>IF(MONTH(LISTE!G189)=4,IF(OR(LISTE!B189="",LISTE!I189="X"),"",LISTE!C189),"")</f>
        <v/>
      </c>
      <c r="C185" s="178" t="str">
        <f>IF(MONTH(LISTE!G189)=4,IF(OR(LISTE!B189="",LISTE!I189="X"),"",LISTE!A189),"")</f>
        <v/>
      </c>
      <c r="D185" s="178" t="str">
        <f>IF(MONTH(LISTE!G189)=4,IF(OR(LISTE!B189="",LISTE!I189="X"),"",LISTE!I189),"")</f>
        <v/>
      </c>
    </row>
    <row r="186" spans="1:4" x14ac:dyDescent="0.25">
      <c r="A186" s="178" t="str">
        <f>IF(MONTH(LISTE!G190)=4,IF(OR(LISTE!B190="",LISTE!I190="X"),"",LISTE!B190),"")</f>
        <v/>
      </c>
      <c r="B186" s="178" t="str">
        <f>IF(MONTH(LISTE!G190)=4,IF(OR(LISTE!B190="",LISTE!I190="X"),"",LISTE!C190),"")</f>
        <v/>
      </c>
      <c r="C186" s="178" t="str">
        <f>IF(MONTH(LISTE!G190)=4,IF(OR(LISTE!B190="",LISTE!I190="X"),"",LISTE!A190),"")</f>
        <v/>
      </c>
      <c r="D186" s="178" t="str">
        <f>IF(MONTH(LISTE!G190)=4,IF(OR(LISTE!B190="",LISTE!I190="X"),"",LISTE!I190),"")</f>
        <v/>
      </c>
    </row>
    <row r="187" spans="1:4" x14ac:dyDescent="0.25">
      <c r="A187" s="178" t="str">
        <f>IF(MONTH(LISTE!G191)=4,IF(OR(LISTE!B191="",LISTE!I191="X"),"",LISTE!B191),"")</f>
        <v/>
      </c>
      <c r="B187" s="178" t="str">
        <f>IF(MONTH(LISTE!G191)=4,IF(OR(LISTE!B191="",LISTE!I191="X"),"",LISTE!C191),"")</f>
        <v/>
      </c>
      <c r="C187" s="178" t="str">
        <f>IF(MONTH(LISTE!G191)=4,IF(OR(LISTE!B191="",LISTE!I191="X"),"",LISTE!A191),"")</f>
        <v/>
      </c>
      <c r="D187" s="178" t="str">
        <f>IF(MONTH(LISTE!G191)=4,IF(OR(LISTE!B191="",LISTE!I191="X"),"",LISTE!I191),"")</f>
        <v/>
      </c>
    </row>
    <row r="188" spans="1:4" x14ac:dyDescent="0.25">
      <c r="A188" s="178" t="str">
        <f>IF(MONTH(LISTE!G192)=4,IF(OR(LISTE!B192="",LISTE!I192="X"),"",LISTE!B192),"")</f>
        <v/>
      </c>
      <c r="B188" s="178" t="str">
        <f>IF(MONTH(LISTE!G192)=4,IF(OR(LISTE!B192="",LISTE!I192="X"),"",LISTE!C192),"")</f>
        <v/>
      </c>
      <c r="C188" s="178" t="str">
        <f>IF(MONTH(LISTE!G192)=4,IF(OR(LISTE!B192="",LISTE!I192="X"),"",LISTE!A192),"")</f>
        <v/>
      </c>
      <c r="D188" s="178" t="str">
        <f>IF(MONTH(LISTE!G192)=4,IF(OR(LISTE!B192="",LISTE!I192="X"),"",LISTE!I192),"")</f>
        <v/>
      </c>
    </row>
    <row r="189" spans="1:4" x14ac:dyDescent="0.25">
      <c r="A189" s="178" t="str">
        <f>IF(MONTH(LISTE!G193)=4,IF(OR(LISTE!B193="",LISTE!I193="X"),"",LISTE!B193),"")</f>
        <v/>
      </c>
      <c r="B189" s="178" t="str">
        <f>IF(MONTH(LISTE!G193)=4,IF(OR(LISTE!B193="",LISTE!I193="X"),"",LISTE!C193),"")</f>
        <v/>
      </c>
      <c r="C189" s="178" t="str">
        <f>IF(MONTH(LISTE!G193)=4,IF(OR(LISTE!B193="",LISTE!I193="X"),"",LISTE!A193),"")</f>
        <v/>
      </c>
      <c r="D189" s="178" t="str">
        <f>IF(MONTH(LISTE!G193)=4,IF(OR(LISTE!B193="",LISTE!I193="X"),"",LISTE!I193),"")</f>
        <v/>
      </c>
    </row>
    <row r="190" spans="1:4" x14ac:dyDescent="0.25">
      <c r="A190" s="178" t="str">
        <f>IF(MONTH(LISTE!G194)=4,IF(OR(LISTE!B194="",LISTE!I194="X"),"",LISTE!B194),"")</f>
        <v/>
      </c>
      <c r="B190" s="178" t="str">
        <f>IF(MONTH(LISTE!G194)=4,IF(OR(LISTE!B194="",LISTE!I194="X"),"",LISTE!C194),"")</f>
        <v/>
      </c>
      <c r="C190" s="178" t="str">
        <f>IF(MONTH(LISTE!G194)=4,IF(OR(LISTE!B194="",LISTE!I194="X"),"",LISTE!A194),"")</f>
        <v/>
      </c>
      <c r="D190" s="178" t="str">
        <f>IF(MONTH(LISTE!G194)=4,IF(OR(LISTE!B194="",LISTE!I194="X"),"",LISTE!I194),"")</f>
        <v/>
      </c>
    </row>
    <row r="191" spans="1:4" x14ac:dyDescent="0.25">
      <c r="A191" s="178" t="str">
        <f>IF(MONTH(LISTE!G195)=4,IF(OR(LISTE!B195="",LISTE!I195="X"),"",LISTE!B195),"")</f>
        <v/>
      </c>
      <c r="B191" s="178" t="str">
        <f>IF(MONTH(LISTE!G195)=4,IF(OR(LISTE!B195="",LISTE!I195="X"),"",LISTE!C195),"")</f>
        <v/>
      </c>
      <c r="C191" s="178" t="str">
        <f>IF(MONTH(LISTE!G195)=4,IF(OR(LISTE!B195="",LISTE!I195="X"),"",LISTE!A195),"")</f>
        <v/>
      </c>
      <c r="D191" s="178" t="str">
        <f>IF(MONTH(LISTE!G195)=4,IF(OR(LISTE!B195="",LISTE!I195="X"),"",LISTE!I195),"")</f>
        <v/>
      </c>
    </row>
    <row r="192" spans="1:4" x14ac:dyDescent="0.25">
      <c r="A192" s="178" t="str">
        <f>IF(MONTH(LISTE!G196)=4,IF(OR(LISTE!B196="",LISTE!I196="X"),"",LISTE!B196),"")</f>
        <v/>
      </c>
      <c r="B192" s="178" t="str">
        <f>IF(MONTH(LISTE!G196)=4,IF(OR(LISTE!B196="",LISTE!I196="X"),"",LISTE!C196),"")</f>
        <v/>
      </c>
      <c r="C192" s="178" t="str">
        <f>IF(MONTH(LISTE!G196)=4,IF(OR(LISTE!B196="",LISTE!I196="X"),"",LISTE!A196),"")</f>
        <v/>
      </c>
      <c r="D192" s="178" t="str">
        <f>IF(MONTH(LISTE!G196)=4,IF(OR(LISTE!B196="",LISTE!I196="X"),"",LISTE!I196),"")</f>
        <v/>
      </c>
    </row>
    <row r="193" spans="1:4" x14ac:dyDescent="0.25">
      <c r="A193" s="178" t="str">
        <f>IF(MONTH(LISTE!G197)=4,IF(OR(LISTE!B197="",LISTE!I197="X"),"",LISTE!B197),"")</f>
        <v/>
      </c>
      <c r="B193" s="178" t="str">
        <f>IF(MONTH(LISTE!G197)=4,IF(OR(LISTE!B197="",LISTE!I197="X"),"",LISTE!C197),"")</f>
        <v/>
      </c>
      <c r="C193" s="178" t="str">
        <f>IF(MONTH(LISTE!G197)=4,IF(OR(LISTE!B197="",LISTE!I197="X"),"",LISTE!A197),"")</f>
        <v/>
      </c>
      <c r="D193" s="178" t="str">
        <f>IF(MONTH(LISTE!G197)=4,IF(OR(LISTE!B197="",LISTE!I197="X"),"",LISTE!I197),"")</f>
        <v/>
      </c>
    </row>
    <row r="194" spans="1:4" x14ac:dyDescent="0.25">
      <c r="A194" s="178" t="str">
        <f>IF(MONTH(LISTE!G198)=4,IF(OR(LISTE!B198="",LISTE!I198="X"),"",LISTE!B198),"")</f>
        <v/>
      </c>
      <c r="B194" s="178" t="str">
        <f>IF(MONTH(LISTE!G198)=4,IF(OR(LISTE!B198="",LISTE!I198="X"),"",LISTE!C198),"")</f>
        <v/>
      </c>
      <c r="C194" s="178" t="str">
        <f>IF(MONTH(LISTE!G198)=4,IF(OR(LISTE!B198="",LISTE!I198="X"),"",LISTE!A198),"")</f>
        <v/>
      </c>
      <c r="D194" s="178" t="str">
        <f>IF(MONTH(LISTE!G198)=4,IF(OR(LISTE!B198="",LISTE!I198="X"),"",LISTE!I198),"")</f>
        <v/>
      </c>
    </row>
    <row r="195" spans="1:4" x14ac:dyDescent="0.25">
      <c r="A195" s="178" t="str">
        <f>IF(MONTH(LISTE!G199)=4,IF(OR(LISTE!B199="",LISTE!I199="X"),"",LISTE!B199),"")</f>
        <v/>
      </c>
      <c r="B195" s="178" t="str">
        <f>IF(MONTH(LISTE!G199)=4,IF(OR(LISTE!B199="",LISTE!I199="X"),"",LISTE!C199),"")</f>
        <v/>
      </c>
      <c r="C195" s="178" t="str">
        <f>IF(MONTH(LISTE!G199)=4,IF(OR(LISTE!B199="",LISTE!I199="X"),"",LISTE!A199),"")</f>
        <v/>
      </c>
      <c r="D195" s="178" t="str">
        <f>IF(MONTH(LISTE!G199)=4,IF(OR(LISTE!B199="",LISTE!I199="X"),"",LISTE!I199),"")</f>
        <v/>
      </c>
    </row>
    <row r="196" spans="1:4" x14ac:dyDescent="0.25">
      <c r="A196" s="178" t="str">
        <f>IF(MONTH(LISTE!G200)=4,IF(OR(LISTE!B200="",LISTE!I200="X"),"",LISTE!B200),"")</f>
        <v/>
      </c>
      <c r="B196" s="178" t="str">
        <f>IF(MONTH(LISTE!G200)=4,IF(OR(LISTE!B200="",LISTE!I200="X"),"",LISTE!C200),"")</f>
        <v/>
      </c>
      <c r="C196" s="178" t="str">
        <f>IF(MONTH(LISTE!G200)=4,IF(OR(LISTE!B200="",LISTE!I200="X"),"",LISTE!A200),"")</f>
        <v/>
      </c>
      <c r="D196" s="178" t="str">
        <f>IF(MONTH(LISTE!G200)=4,IF(OR(LISTE!B200="",LISTE!I200="X"),"",LISTE!I200),"")</f>
        <v/>
      </c>
    </row>
    <row r="197" spans="1:4" x14ac:dyDescent="0.25">
      <c r="A197" s="178" t="str">
        <f>IF(MONTH(LISTE!G201)=4,IF(OR(LISTE!B201="",LISTE!I201="X"),"",LISTE!B201),"")</f>
        <v/>
      </c>
      <c r="B197" s="178" t="str">
        <f>IF(MONTH(LISTE!G201)=4,IF(OR(LISTE!B201="",LISTE!I201="X"),"",LISTE!C201),"")</f>
        <v/>
      </c>
      <c r="C197" s="178" t="str">
        <f>IF(MONTH(LISTE!G201)=4,IF(OR(LISTE!B201="",LISTE!I201="X"),"",LISTE!A201),"")</f>
        <v/>
      </c>
      <c r="D197" s="178" t="str">
        <f>IF(MONTH(LISTE!G201)=4,IF(OR(LISTE!B201="",LISTE!I201="X"),"",LISTE!I201),"")</f>
        <v/>
      </c>
    </row>
    <row r="198" spans="1:4" x14ac:dyDescent="0.25">
      <c r="A198" s="178" t="str">
        <f>IF(MONTH(LISTE!G202)=4,IF(OR(LISTE!B202="",LISTE!I202="X"),"",LISTE!B202),"")</f>
        <v/>
      </c>
      <c r="B198" s="178" t="str">
        <f>IF(MONTH(LISTE!G202)=4,IF(OR(LISTE!B202="",LISTE!I202="X"),"",LISTE!C202),"")</f>
        <v/>
      </c>
      <c r="C198" s="178" t="str">
        <f>IF(MONTH(LISTE!G202)=4,IF(OR(LISTE!B202="",LISTE!I202="X"),"",LISTE!A202),"")</f>
        <v/>
      </c>
      <c r="D198" s="178" t="str">
        <f>IF(MONTH(LISTE!G202)=4,IF(OR(LISTE!B202="",LISTE!I202="X"),"",LISTE!I202),"")</f>
        <v/>
      </c>
    </row>
    <row r="199" spans="1:4" x14ac:dyDescent="0.25">
      <c r="A199" s="178" t="str">
        <f>IF(MONTH(LISTE!G203)=4,IF(OR(LISTE!B203="",LISTE!I203="X"),"",LISTE!B203),"")</f>
        <v/>
      </c>
      <c r="B199" s="178" t="str">
        <f>IF(MONTH(LISTE!G203)=4,IF(OR(LISTE!B203="",LISTE!I203="X"),"",LISTE!C203),"")</f>
        <v/>
      </c>
      <c r="C199" s="178" t="str">
        <f>IF(MONTH(LISTE!G203)=4,IF(OR(LISTE!B203="",LISTE!I203="X"),"",LISTE!A203),"")</f>
        <v/>
      </c>
      <c r="D199" s="178" t="str">
        <f>IF(MONTH(LISTE!G203)=4,IF(OR(LISTE!B203="",LISTE!I203="X"),"",LISTE!I203),"")</f>
        <v/>
      </c>
    </row>
    <row r="200" spans="1:4" x14ac:dyDescent="0.25">
      <c r="A200" s="178" t="str">
        <f>IF(MONTH(LISTE!G204)=4,IF(OR(LISTE!B204="",LISTE!I204="X"),"",LISTE!B204),"")</f>
        <v/>
      </c>
      <c r="B200" s="178" t="str">
        <f>IF(MONTH(LISTE!G204)=4,IF(OR(LISTE!B204="",LISTE!I204="X"),"",LISTE!C204),"")</f>
        <v/>
      </c>
      <c r="C200" s="178" t="str">
        <f>IF(MONTH(LISTE!G204)=4,IF(OR(LISTE!B204="",LISTE!I204="X"),"",LISTE!A204),"")</f>
        <v/>
      </c>
      <c r="D200" s="178" t="str">
        <f>IF(MONTH(LISTE!G204)=4,IF(OR(LISTE!B204="",LISTE!I204="X"),"",LISTE!I204),"")</f>
        <v/>
      </c>
    </row>
    <row r="201" spans="1:4" x14ac:dyDescent="0.25">
      <c r="A201" s="178" t="str">
        <f>IF(MONTH(LISTE!G205)=4,IF(OR(LISTE!B205="",LISTE!I205="X"),"",LISTE!B205),"")</f>
        <v/>
      </c>
      <c r="B201" s="178" t="str">
        <f>IF(MONTH(LISTE!G205)=4,IF(OR(LISTE!B205="",LISTE!I205="X"),"",LISTE!C205),"")</f>
        <v/>
      </c>
      <c r="C201" s="178" t="str">
        <f>IF(MONTH(LISTE!G205)=4,IF(OR(LISTE!B205="",LISTE!I205="X"),"",LISTE!A205),"")</f>
        <v/>
      </c>
      <c r="D201" s="178" t="str">
        <f>IF(MONTH(LISTE!G205)=4,IF(OR(LISTE!B205="",LISTE!I205="X"),"",LISTE!I205),"")</f>
        <v/>
      </c>
    </row>
    <row r="202" spans="1:4" x14ac:dyDescent="0.25">
      <c r="A202" s="178" t="str">
        <f>IF(MONTH(LISTE!G206)=4,IF(OR(LISTE!B206="",LISTE!I206="X"),"",LISTE!B206),"")</f>
        <v/>
      </c>
      <c r="B202" s="178" t="str">
        <f>IF(MONTH(LISTE!G206)=4,IF(OR(LISTE!B206="",LISTE!I206="X"),"",LISTE!C206),"")</f>
        <v/>
      </c>
      <c r="C202" s="178" t="str">
        <f>IF(MONTH(LISTE!G206)=4,IF(OR(LISTE!B206="",LISTE!I206="X"),"",LISTE!A206),"")</f>
        <v/>
      </c>
      <c r="D202" s="178" t="str">
        <f>IF(MONTH(LISTE!G206)=4,IF(OR(LISTE!B206="",LISTE!I206="X"),"",LISTE!I206),"")</f>
        <v/>
      </c>
    </row>
    <row r="203" spans="1:4" x14ac:dyDescent="0.25">
      <c r="A203" s="178" t="str">
        <f>IF(MONTH(LISTE!G207)=4,IF(OR(LISTE!B207="",LISTE!I207="X"),"",LISTE!B207),"")</f>
        <v/>
      </c>
      <c r="B203" s="178" t="str">
        <f>IF(MONTH(LISTE!G207)=4,IF(OR(LISTE!B207="",LISTE!I207="X"),"",LISTE!C207),"")</f>
        <v/>
      </c>
      <c r="C203" s="178" t="str">
        <f>IF(MONTH(LISTE!G207)=4,IF(OR(LISTE!B207="",LISTE!I207="X"),"",LISTE!A207),"")</f>
        <v/>
      </c>
      <c r="D203" s="178" t="str">
        <f>IF(MONTH(LISTE!G207)=4,IF(OR(LISTE!B207="",LISTE!I207="X"),"",LISTE!I207),"")</f>
        <v/>
      </c>
    </row>
    <row r="204" spans="1:4" x14ac:dyDescent="0.25">
      <c r="A204" s="178" t="str">
        <f>IF(MONTH(LISTE!G208)=4,IF(OR(LISTE!B208="",LISTE!I208="X"),"",LISTE!B208),"")</f>
        <v/>
      </c>
      <c r="B204" s="178" t="str">
        <f>IF(MONTH(LISTE!G208)=4,IF(OR(LISTE!B208="",LISTE!I208="X"),"",LISTE!C208),"")</f>
        <v/>
      </c>
      <c r="C204" s="178" t="str">
        <f>IF(MONTH(LISTE!G208)=4,IF(OR(LISTE!B208="",LISTE!I208="X"),"",LISTE!A208),"")</f>
        <v/>
      </c>
      <c r="D204" s="178" t="str">
        <f>IF(MONTH(LISTE!G208)=4,IF(OR(LISTE!B208="",LISTE!I208="X"),"",LISTE!I208),"")</f>
        <v/>
      </c>
    </row>
    <row r="205" spans="1:4" x14ac:dyDescent="0.25">
      <c r="A205" s="178" t="str">
        <f>IF(MONTH(LISTE!G209)=4,IF(OR(LISTE!B209="",LISTE!I209="X"),"",LISTE!B209),"")</f>
        <v/>
      </c>
      <c r="B205" s="178" t="str">
        <f>IF(MONTH(LISTE!G209)=4,IF(OR(LISTE!B209="",LISTE!I209="X"),"",LISTE!C209),"")</f>
        <v/>
      </c>
      <c r="C205" s="178" t="str">
        <f>IF(MONTH(LISTE!G209)=4,IF(OR(LISTE!B209="",LISTE!I209="X"),"",LISTE!A209),"")</f>
        <v/>
      </c>
      <c r="D205" s="178" t="str">
        <f>IF(MONTH(LISTE!G209)=4,IF(OR(LISTE!B209="",LISTE!I209="X"),"",LISTE!I209),"")</f>
        <v/>
      </c>
    </row>
    <row r="206" spans="1:4" x14ac:dyDescent="0.25">
      <c r="A206" s="178" t="str">
        <f>IF(MONTH(LISTE!G210)=4,IF(OR(LISTE!B210="",LISTE!I210="X"),"",LISTE!B210),"")</f>
        <v/>
      </c>
      <c r="B206" s="178" t="str">
        <f>IF(MONTH(LISTE!G210)=4,IF(OR(LISTE!B210="",LISTE!I210="X"),"",LISTE!C210),"")</f>
        <v/>
      </c>
      <c r="C206" s="178" t="str">
        <f>IF(MONTH(LISTE!G210)=4,IF(OR(LISTE!B210="",LISTE!I210="X"),"",LISTE!A210),"")</f>
        <v/>
      </c>
      <c r="D206" s="178" t="str">
        <f>IF(MONTH(LISTE!G210)=4,IF(OR(LISTE!B210="",LISTE!I210="X"),"",LISTE!I210),"")</f>
        <v/>
      </c>
    </row>
    <row r="207" spans="1:4" x14ac:dyDescent="0.25">
      <c r="A207" s="178" t="str">
        <f>IF(MONTH(LISTE!G211)=4,IF(OR(LISTE!B211="",LISTE!I211="X"),"",LISTE!B211),"")</f>
        <v/>
      </c>
      <c r="B207" s="178" t="str">
        <f>IF(MONTH(LISTE!G211)=4,IF(OR(LISTE!B211="",LISTE!I211="X"),"",LISTE!C211),"")</f>
        <v/>
      </c>
      <c r="C207" s="178" t="str">
        <f>IF(MONTH(LISTE!G211)=4,IF(OR(LISTE!B211="",LISTE!I211="X"),"",LISTE!A211),"")</f>
        <v/>
      </c>
      <c r="D207" s="178" t="str">
        <f>IF(MONTH(LISTE!G211)=4,IF(OR(LISTE!B211="",LISTE!I211="X"),"",LISTE!I211),"")</f>
        <v/>
      </c>
    </row>
    <row r="208" spans="1:4" x14ac:dyDescent="0.25">
      <c r="A208" s="178" t="str">
        <f>IF(MONTH(LISTE!G212)=4,IF(OR(LISTE!B212="",LISTE!I212="X"),"",LISTE!B212),"")</f>
        <v/>
      </c>
      <c r="B208" s="178" t="str">
        <f>IF(MONTH(LISTE!G212)=4,IF(OR(LISTE!B212="",LISTE!I212="X"),"",LISTE!C212),"")</f>
        <v/>
      </c>
      <c r="C208" s="178" t="str">
        <f>IF(MONTH(LISTE!G212)=4,IF(OR(LISTE!B212="",LISTE!I212="X"),"",LISTE!A212),"")</f>
        <v/>
      </c>
      <c r="D208" s="178" t="str">
        <f>IF(MONTH(LISTE!G212)=4,IF(OR(LISTE!B212="",LISTE!I212="X"),"",LISTE!I212),"")</f>
        <v/>
      </c>
    </row>
    <row r="209" spans="1:4" x14ac:dyDescent="0.25">
      <c r="A209" s="178" t="str">
        <f>IF(MONTH(LISTE!G213)=4,IF(OR(LISTE!B213="",LISTE!I213="X"),"",LISTE!B213),"")</f>
        <v/>
      </c>
      <c r="B209" s="178" t="str">
        <f>IF(MONTH(LISTE!G213)=4,IF(OR(LISTE!B213="",LISTE!I213="X"),"",LISTE!C213),"")</f>
        <v/>
      </c>
      <c r="C209" s="178" t="str">
        <f>IF(MONTH(LISTE!G213)=4,IF(OR(LISTE!B213="",LISTE!I213="X"),"",LISTE!A213),"")</f>
        <v/>
      </c>
      <c r="D209" s="178" t="str">
        <f>IF(MONTH(LISTE!G213)=4,IF(OR(LISTE!B213="",LISTE!I213="X"),"",LISTE!I213),"")</f>
        <v/>
      </c>
    </row>
    <row r="210" spans="1:4" s="175" customFormat="1" x14ac:dyDescent="0.25">
      <c r="A210" s="178" t="str">
        <f>IF(MONTH(LISTE!G214)=4,IF(OR(LISTE!B214="",LISTE!I214="X"),"",LISTE!B214),"")</f>
        <v/>
      </c>
      <c r="B210" s="178" t="str">
        <f>IF(MONTH(LISTE!G214)=4,IF(OR(LISTE!B214="",LISTE!I214="X"),"",LISTE!C214),"")</f>
        <v/>
      </c>
      <c r="C210" s="178" t="str">
        <f>IF(MONTH(LISTE!G214)=4,IF(OR(LISTE!B214="",LISTE!I214="X"),"",LISTE!A214),"")</f>
        <v/>
      </c>
      <c r="D210" s="178" t="str">
        <f>IF(MONTH(LISTE!G214)=4,IF(OR(LISTE!B214="",LISTE!I214="X"),"",LISTE!I214),"")</f>
        <v/>
      </c>
    </row>
  </sheetData>
  <sortState xmlns:xlrd2="http://schemas.microsoft.com/office/spreadsheetml/2017/richdata2" ref="A5:AI30">
    <sortCondition ref="C5:C30"/>
  </sortState>
  <mergeCells count="1">
    <mergeCell ref="E1:AI1"/>
  </mergeCells>
  <pageMargins left="0.25" right="0.25"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42B7C-A146-45A0-9661-1C2829DD5BBD}">
  <dimension ref="A1:AI210"/>
  <sheetViews>
    <sheetView workbookViewId="0">
      <selection activeCell="B6" sqref="B6"/>
    </sheetView>
  </sheetViews>
  <sheetFormatPr baseColWidth="10" defaultColWidth="11.296875" defaultRowHeight="13.8" x14ac:dyDescent="0.25"/>
  <cols>
    <col min="1" max="1" width="12.69921875" style="15" customWidth="1"/>
    <col min="2" max="2" width="13.3984375" style="15" customWidth="1"/>
    <col min="3" max="3" width="3.69921875" style="15" customWidth="1"/>
    <col min="4" max="4" width="2.19921875" style="15" customWidth="1"/>
    <col min="5" max="35" width="3.19921875" customWidth="1"/>
  </cols>
  <sheetData>
    <row r="1" spans="1:35" ht="28.2" customHeight="1" x14ac:dyDescent="0.25">
      <c r="C1" s="219"/>
      <c r="E1" s="840" t="str">
        <f>CONCATENATE("MOIS DE MAI ",annee)</f>
        <v>MOIS DE MAI 2022</v>
      </c>
      <c r="F1" s="840"/>
      <c r="G1" s="840"/>
      <c r="H1" s="840"/>
      <c r="I1" s="840"/>
      <c r="J1" s="840"/>
      <c r="K1" s="840"/>
      <c r="L1" s="840"/>
      <c r="M1" s="840"/>
      <c r="N1" s="840"/>
      <c r="O1" s="840"/>
      <c r="P1" s="840"/>
      <c r="Q1" s="840"/>
      <c r="R1" s="840"/>
      <c r="S1" s="840"/>
      <c r="T1" s="840"/>
      <c r="U1" s="840"/>
      <c r="V1" s="840"/>
      <c r="W1" s="840"/>
      <c r="X1" s="840"/>
      <c r="Y1" s="840"/>
      <c r="Z1" s="840"/>
      <c r="AA1" s="840"/>
      <c r="AB1" s="840"/>
      <c r="AC1" s="840"/>
      <c r="AD1" s="840"/>
      <c r="AE1" s="840"/>
      <c r="AF1" s="840"/>
      <c r="AG1" s="840"/>
      <c r="AH1" s="840"/>
      <c r="AI1" s="840"/>
    </row>
    <row r="2" spans="1:35" s="15" customFormat="1" x14ac:dyDescent="0.25">
      <c r="C2" s="192" t="s">
        <v>344</v>
      </c>
      <c r="E2" s="177">
        <v>1</v>
      </c>
      <c r="F2" s="177">
        <v>2</v>
      </c>
      <c r="G2" s="177">
        <v>3</v>
      </c>
      <c r="H2" s="177">
        <v>4</v>
      </c>
      <c r="I2" s="177">
        <v>5</v>
      </c>
      <c r="J2" s="177">
        <v>6</v>
      </c>
      <c r="K2" s="177">
        <v>7</v>
      </c>
      <c r="L2" s="177">
        <v>8</v>
      </c>
      <c r="M2" s="177">
        <v>9</v>
      </c>
      <c r="N2" s="177">
        <v>10</v>
      </c>
      <c r="O2" s="177">
        <v>11</v>
      </c>
      <c r="P2" s="177">
        <v>12</v>
      </c>
      <c r="Q2" s="177">
        <v>13</v>
      </c>
      <c r="R2" s="177">
        <v>14</v>
      </c>
      <c r="S2" s="177">
        <v>15</v>
      </c>
      <c r="T2" s="177">
        <v>16</v>
      </c>
      <c r="U2" s="177">
        <v>17</v>
      </c>
      <c r="V2" s="177">
        <v>18</v>
      </c>
      <c r="W2" s="177">
        <v>19</v>
      </c>
      <c r="X2" s="177">
        <v>20</v>
      </c>
      <c r="Y2" s="177">
        <v>21</v>
      </c>
      <c r="Z2" s="177">
        <v>22</v>
      </c>
      <c r="AA2" s="177">
        <v>23</v>
      </c>
      <c r="AB2" s="177">
        <v>24</v>
      </c>
      <c r="AC2" s="177">
        <v>25</v>
      </c>
      <c r="AD2" s="177">
        <v>26</v>
      </c>
      <c r="AE2" s="177">
        <v>27</v>
      </c>
      <c r="AF2" s="177">
        <v>28</v>
      </c>
      <c r="AG2" s="177">
        <v>29</v>
      </c>
      <c r="AH2" s="177">
        <v>30</v>
      </c>
      <c r="AI2" s="177">
        <v>31</v>
      </c>
    </row>
    <row r="3" spans="1:35" s="15" customFormat="1" x14ac:dyDescent="0.25">
      <c r="C3" s="181" t="s">
        <v>345</v>
      </c>
      <c r="E3" s="177" t="s">
        <v>349</v>
      </c>
      <c r="F3" s="177" t="s">
        <v>350</v>
      </c>
      <c r="G3" s="177" t="s">
        <v>351</v>
      </c>
      <c r="H3" s="177" t="s">
        <v>351</v>
      </c>
      <c r="I3" s="177" t="s">
        <v>347</v>
      </c>
      <c r="J3" s="177" t="s">
        <v>348</v>
      </c>
      <c r="K3" s="177" t="s">
        <v>257</v>
      </c>
      <c r="L3" s="177" t="s">
        <v>349</v>
      </c>
      <c r="M3" s="177" t="s">
        <v>350</v>
      </c>
      <c r="N3" s="177" t="s">
        <v>351</v>
      </c>
      <c r="O3" s="177" t="s">
        <v>351</v>
      </c>
      <c r="P3" s="177" t="s">
        <v>347</v>
      </c>
      <c r="Q3" s="177" t="s">
        <v>348</v>
      </c>
      <c r="R3" s="177" t="s">
        <v>257</v>
      </c>
      <c r="S3" s="177" t="s">
        <v>349</v>
      </c>
      <c r="T3" s="177" t="s">
        <v>350</v>
      </c>
      <c r="U3" s="177" t="s">
        <v>351</v>
      </c>
      <c r="V3" s="177" t="s">
        <v>351</v>
      </c>
      <c r="W3" s="177" t="s">
        <v>347</v>
      </c>
      <c r="X3" s="177" t="s">
        <v>348</v>
      </c>
      <c r="Y3" s="177" t="s">
        <v>257</v>
      </c>
      <c r="Z3" s="177" t="s">
        <v>349</v>
      </c>
      <c r="AA3" s="177" t="s">
        <v>350</v>
      </c>
      <c r="AB3" s="177" t="s">
        <v>351</v>
      </c>
      <c r="AC3" s="177" t="s">
        <v>351</v>
      </c>
      <c r="AD3" s="177" t="s">
        <v>347</v>
      </c>
      <c r="AE3" s="177" t="s">
        <v>348</v>
      </c>
      <c r="AF3" s="177" t="s">
        <v>257</v>
      </c>
      <c r="AG3" s="177" t="s">
        <v>349</v>
      </c>
      <c r="AH3" s="177" t="s">
        <v>350</v>
      </c>
      <c r="AI3" s="177" t="s">
        <v>351</v>
      </c>
    </row>
    <row r="4" spans="1:35" s="15" customFormat="1" ht="14.4" thickBot="1" x14ac:dyDescent="0.3">
      <c r="A4" s="280"/>
      <c r="B4" s="280"/>
      <c r="C4" s="180" t="s">
        <v>342</v>
      </c>
      <c r="D4" s="280"/>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row>
    <row r="5" spans="1:35" ht="14.4" thickTop="1" x14ac:dyDescent="0.25">
      <c r="A5" s="190" t="str">
        <f>IF(MONTH(LISTE!G44)=5,IF(OR(LISTE!B44="",LISTE!I44="X"),"",LISTE!B44),"")</f>
        <v>Versavaud</v>
      </c>
      <c r="B5" s="190" t="str">
        <f>IF(MONTH(LISTE!G44)=5,IF(OR(LISTE!B44="",LISTE!I44="X"),"",CONCATENATE(LISTE!C44,"  ",LISTE!H44," P")),"")</f>
        <v>Claude  3 P</v>
      </c>
      <c r="C5" s="190">
        <f>IF(MONTH(LISTE!G44)=5,IF(OR(LISTE!B44="",LISTE!I44="X"),"",LISTE!A44),"")</f>
        <v>36</v>
      </c>
      <c r="D5" s="190" t="str">
        <f>IF(MONTH(LISTE!G44)=5,IF(OR(LISTE!B44="",LISTE!I44="X"),"",LISTE!I44),"")</f>
        <v>O</v>
      </c>
      <c r="E5" s="381"/>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t="s">
        <v>344</v>
      </c>
      <c r="AF5" s="179" t="s">
        <v>344</v>
      </c>
      <c r="AG5" s="179"/>
      <c r="AH5" s="179"/>
      <c r="AI5" s="179"/>
    </row>
    <row r="6" spans="1:35" x14ac:dyDescent="0.25">
      <c r="A6" s="178" t="str">
        <f>IF(MONTH(LISTE!G45)=5,IF(OR(LISTE!B45="",LISTE!I45="X"),"",LISTE!B45),"")</f>
        <v>Griffon</v>
      </c>
      <c r="B6" s="178" t="str">
        <f>IF(MONTH(LISTE!G45)=5,IF(OR(LISTE!B45="",LISTE!I45="X"),"",CONCATENATE(LISTE!C45,"  ",LISTE!H45," P")),"")</f>
        <v>Gaetan  1 P</v>
      </c>
      <c r="C6" s="178">
        <f>IF(MONTH(LISTE!G45)=5,IF(OR(LISTE!B45="",LISTE!I45="X"),"",LISTE!A45),"")</f>
        <v>37</v>
      </c>
      <c r="D6" s="178" t="str">
        <f>IF(MONTH(LISTE!G45)=5,IF(OR(LISTE!B45="",LISTE!I45="X"),"",LISTE!I45),"")</f>
        <v>O</v>
      </c>
      <c r="E6" s="179"/>
      <c r="F6" s="179"/>
      <c r="G6" s="179"/>
      <c r="H6" s="179"/>
      <c r="I6" s="179"/>
      <c r="J6" s="179"/>
      <c r="K6" s="179"/>
      <c r="L6" s="179"/>
      <c r="M6" s="181" t="s">
        <v>345</v>
      </c>
      <c r="N6" s="179"/>
      <c r="O6" s="179"/>
      <c r="P6" s="179"/>
      <c r="Q6" s="179"/>
      <c r="R6" s="179"/>
      <c r="S6" s="179"/>
      <c r="T6" s="179"/>
      <c r="U6" s="179"/>
      <c r="V6" s="179"/>
      <c r="W6" s="179"/>
      <c r="X6" s="179"/>
      <c r="Y6" s="179"/>
      <c r="Z6" s="179"/>
      <c r="AA6" s="179"/>
      <c r="AB6" s="179"/>
      <c r="AC6" s="179"/>
      <c r="AD6" s="179"/>
      <c r="AE6" s="179"/>
      <c r="AF6" s="179"/>
      <c r="AG6" s="179"/>
      <c r="AH6" s="179"/>
      <c r="AI6" s="179"/>
    </row>
    <row r="7" spans="1:35" x14ac:dyDescent="0.25">
      <c r="A7" s="178" t="str">
        <f>IF(MONTH(LISTE!G46)=5,IF(OR(LISTE!B46="",LISTE!I46="X"),"",LISTE!B46),"")</f>
        <v>Bisschop</v>
      </c>
      <c r="B7" s="178" t="str">
        <f>IF(MONTH(LISTE!G46)=5,IF(OR(LISTE!B46="",LISTE!I46="X"),"",CONCATENATE(LISTE!C46,"  ",LISTE!H46," P")),"")</f>
        <v>Mikael  1 P</v>
      </c>
      <c r="C7" s="178">
        <f>IF(MONTH(LISTE!G46)=5,IF(OR(LISTE!B46="",LISTE!I46="X"),"",LISTE!A46),"")</f>
        <v>38</v>
      </c>
      <c r="D7" s="178" t="str">
        <f>IF(MONTH(LISTE!G46)=5,IF(OR(LISTE!B46="",LISTE!I46="X"),"",LISTE!I46),"")</f>
        <v>O</v>
      </c>
      <c r="E7" s="179"/>
      <c r="F7" s="179"/>
      <c r="G7" s="179"/>
      <c r="H7" s="179"/>
      <c r="I7" s="179"/>
      <c r="J7" s="179"/>
      <c r="K7" s="179"/>
      <c r="L7" s="179"/>
      <c r="M7" s="179"/>
      <c r="N7" s="179"/>
      <c r="O7" s="179"/>
      <c r="P7" s="179"/>
      <c r="Q7" s="179"/>
      <c r="R7" s="181" t="s">
        <v>345</v>
      </c>
      <c r="S7" s="179"/>
      <c r="T7" s="179"/>
      <c r="U7" s="179"/>
      <c r="V7" s="179"/>
      <c r="W7" s="179"/>
      <c r="X7" s="179"/>
      <c r="Y7" s="179"/>
      <c r="Z7" s="179"/>
      <c r="AA7" s="179"/>
      <c r="AB7" s="179"/>
      <c r="AC7" s="179"/>
      <c r="AD7" s="179"/>
      <c r="AE7" s="179"/>
      <c r="AF7" s="179"/>
      <c r="AG7" s="179"/>
      <c r="AH7" s="179"/>
      <c r="AI7" s="179"/>
    </row>
    <row r="8" spans="1:35" x14ac:dyDescent="0.25">
      <c r="A8" s="178" t="str">
        <f>IF(MONTH(LISTE!G51)=5,IF(OR(LISTE!B51="",LISTE!I51="X"),"",LISTE!B51),"")</f>
        <v>Fleureau</v>
      </c>
      <c r="B8" s="178" t="str">
        <f>IF(MONTH(LISTE!G51)=5,IF(OR(LISTE!B51="",LISTE!I51="X"),"",CONCATENATE(LISTE!C51,"  ",LISTE!H51," P")),"")</f>
        <v>Christophe  1 P</v>
      </c>
      <c r="C8" s="178">
        <f>IF(MONTH(LISTE!G51)=5,IF(OR(LISTE!B51="",LISTE!I51="X"),"",LISTE!A51),"")</f>
        <v>43</v>
      </c>
      <c r="D8" s="178" t="str">
        <f>IF(MONTH(LISTE!G51)=5,IF(OR(LISTE!B51="",LISTE!I51="X"),"",LISTE!I51),"")</f>
        <v>O</v>
      </c>
      <c r="E8" s="179"/>
      <c r="F8" s="179"/>
      <c r="G8" s="179"/>
      <c r="H8" s="179"/>
      <c r="I8" s="179"/>
      <c r="J8" s="179"/>
      <c r="K8" s="179"/>
      <c r="L8" s="179"/>
      <c r="M8" s="179"/>
      <c r="N8" s="179"/>
      <c r="O8" s="179"/>
      <c r="P8" s="179"/>
      <c r="Q8" s="179"/>
      <c r="R8" s="179"/>
      <c r="S8" s="179"/>
      <c r="T8" s="179"/>
      <c r="U8" s="179"/>
      <c r="V8" s="181" t="s">
        <v>345</v>
      </c>
      <c r="W8" s="181" t="s">
        <v>345</v>
      </c>
      <c r="X8" s="179"/>
      <c r="Y8" s="179"/>
      <c r="Z8" s="179"/>
      <c r="AA8" s="179"/>
      <c r="AB8" s="179"/>
      <c r="AC8" s="179"/>
      <c r="AD8" s="179"/>
      <c r="AE8" s="179"/>
      <c r="AF8" s="179"/>
      <c r="AG8" s="179"/>
      <c r="AH8" s="179"/>
      <c r="AI8" s="179"/>
    </row>
    <row r="9" spans="1:35" x14ac:dyDescent="0.25">
      <c r="A9" s="178" t="str">
        <f>IF(MONTH(LISTE!G43)=5,IF(OR(LISTE!B43="",LISTE!I43="X"),"",LISTE!B43),"")</f>
        <v/>
      </c>
      <c r="B9" s="178" t="str">
        <f>IF(MONTH(LISTE!G43)=5,IF(OR(LISTE!B43="",LISTE!I43="X"),"",CONCATENATE(LISTE!C43,"  ",LISTE!H43," P")),"")</f>
        <v/>
      </c>
      <c r="C9" s="178" t="str">
        <f>IF(MONTH(LISTE!G43)=5,IF(OR(LISTE!B43="",LISTE!I43="X"),"",LISTE!A43),"")</f>
        <v/>
      </c>
      <c r="D9" s="178" t="str">
        <f>IF(MONTH(LISTE!G43)=5,IF(OR(LISTE!B43="",LISTE!I43="X"),"",LISTE!I43),"")</f>
        <v/>
      </c>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row>
    <row r="10" spans="1:35" x14ac:dyDescent="0.25">
      <c r="A10" s="178" t="str">
        <f>IF(MONTH(LISTE!G14)=5,IF(OR(LISTE!B14="",LISTE!I14="X"),"",LISTE!B14),"")</f>
        <v/>
      </c>
      <c r="B10" s="178" t="str">
        <f>IF(MONTH(LISTE!G14)=5,IF(OR(LISTE!B14="",LISTE!I14="X"),"",CONCATENATE(LISTE!C147,"  ",LISTE!H14," P")),"")</f>
        <v/>
      </c>
      <c r="C10" s="178" t="str">
        <f>IF(MONTH(LISTE!G14)=5,IF(OR(LISTE!B14="",LISTE!I14="X"),"",LISTE!A14),"")</f>
        <v/>
      </c>
      <c r="D10" s="178" t="str">
        <f>IF(MONTH(LISTE!G14)=5,IF(OR(LISTE!B14="",LISTE!I14="X"),"",LISTE!I14),"")</f>
        <v/>
      </c>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row>
    <row r="11" spans="1:35" x14ac:dyDescent="0.25">
      <c r="A11" s="178" t="str">
        <f>IF(MONTH(LISTE!G9)=5,IF(OR(LISTE!B9="",LISTE!I9="X"),"",LISTE!B9),"")</f>
        <v/>
      </c>
      <c r="B11" s="178" t="str">
        <f>IF(MONTH(LISTE!G9)=5,IF(OR(LISTE!B9="",LISTE!I9="X"),"",CONCATENATE(LISTE!C9,"  ",LISTE!H9," P")),"")</f>
        <v/>
      </c>
      <c r="C11" s="178" t="str">
        <f>IF(MONTH(LISTE!G9)=5,IF(OR(LISTE!B9="",LISTE!I9="X"),"",LISTE!A9),"")</f>
        <v/>
      </c>
      <c r="D11" s="178" t="str">
        <f>IF(MONTH(LISTE!G9)=5,IF(OR(LISTE!B9="",LISTE!I9="X"),"",LISTE!I9),"")</f>
        <v/>
      </c>
      <c r="E11" s="184"/>
      <c r="F11" s="184"/>
      <c r="G11" s="184"/>
      <c r="H11" s="184"/>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row>
    <row r="12" spans="1:35" x14ac:dyDescent="0.25">
      <c r="A12" s="178" t="str">
        <f>IF(MONTH(LISTE!G10)=5,IF(OR(LISTE!B10="",LISTE!I10="X"),"",LISTE!B10),"")</f>
        <v/>
      </c>
      <c r="B12" s="178" t="str">
        <f>IF(MONTH(LISTE!G10)=5,IF(OR(LISTE!B10="",LISTE!I10="X"),"",CONCATENATE(LISTE!C10,"  ",LISTE!H10," P")),"")</f>
        <v/>
      </c>
      <c r="C12" s="178" t="str">
        <f>IF(MONTH(LISTE!G10)=5,IF(OR(LISTE!B10="",LISTE!I10="X"),"",LISTE!A10),"")</f>
        <v/>
      </c>
      <c r="D12" s="178" t="str">
        <f>IF(MONTH(LISTE!G10)=5,IF(OR(LISTE!B10="",LISTE!I10="X"),"",LISTE!I10),"")</f>
        <v/>
      </c>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row>
    <row r="13" spans="1:35" x14ac:dyDescent="0.25">
      <c r="A13" s="178" t="str">
        <f>IF(MONTH(LISTE!G11)=5,IF(OR(LISTE!B11="",LISTE!I11="X"),"",LISTE!B11),"")</f>
        <v/>
      </c>
      <c r="B13" s="178" t="str">
        <f>IF(MONTH(LISTE!G11)=5,IF(OR(LISTE!B11="",LISTE!I11="X"),"",CONCATENATE(LISTE!C11,"  ",LISTE!H11," P")),"")</f>
        <v/>
      </c>
      <c r="C13" s="178" t="str">
        <f>IF(MONTH(LISTE!G11)=5,IF(OR(LISTE!B11="",LISTE!I11="X"),"",LISTE!A11),"")</f>
        <v/>
      </c>
      <c r="D13" s="178" t="str">
        <f>IF(MONTH(LISTE!G11)=5,IF(OR(LISTE!B11="",LISTE!I11="X"),"",LISTE!I11),"")</f>
        <v/>
      </c>
      <c r="E13" s="342"/>
      <c r="F13" s="342"/>
      <c r="G13" s="342"/>
      <c r="H13" s="342"/>
      <c r="I13" s="342"/>
      <c r="J13" s="342"/>
      <c r="K13" s="342"/>
      <c r="L13" s="342"/>
      <c r="M13" s="342"/>
      <c r="N13" s="342"/>
      <c r="O13" s="342"/>
      <c r="P13" s="342"/>
      <c r="Q13" s="342"/>
      <c r="R13" s="342"/>
      <c r="S13" s="342"/>
      <c r="T13" s="184"/>
      <c r="U13" s="342"/>
      <c r="V13" s="342"/>
      <c r="W13" s="342"/>
      <c r="X13" s="342"/>
      <c r="Y13" s="184"/>
      <c r="Z13" s="184"/>
      <c r="AA13" s="184"/>
      <c r="AB13" s="184"/>
      <c r="AC13" s="342"/>
      <c r="AD13" s="342"/>
      <c r="AE13" s="342"/>
      <c r="AF13" s="342"/>
      <c r="AG13" s="342"/>
      <c r="AH13" s="342"/>
      <c r="AI13" s="382"/>
    </row>
    <row r="14" spans="1:35" x14ac:dyDescent="0.25">
      <c r="A14" s="178" t="str">
        <f>IF(MONTH(LISTE!G12)=5,IF(OR(LISTE!B12="",LISTE!I12="X"),"",LISTE!B12),"")</f>
        <v/>
      </c>
      <c r="B14" s="178" t="str">
        <f>IF(MONTH(LISTE!G12)=5,IF(OR(LISTE!B12="",LISTE!I12="X"),"",CONCATENATE(LISTE!C12,"  ",LISTE!H12," P")),"")</f>
        <v/>
      </c>
      <c r="C14" s="178" t="str">
        <f>IF(MONTH(LISTE!G12)=5,IF(OR(LISTE!B12="",LISTE!I12="X"),"",LISTE!A12),"")</f>
        <v/>
      </c>
      <c r="D14" s="178" t="str">
        <f>IF(MONTH(LISTE!G12)=5,IF(OR(LISTE!B12="",LISTE!I12="X"),"",LISTE!I12),"")</f>
        <v/>
      </c>
      <c r="E14" s="342"/>
      <c r="F14" s="342"/>
      <c r="G14" s="342"/>
      <c r="H14" s="342"/>
      <c r="I14" s="342"/>
      <c r="J14" s="342"/>
      <c r="K14" s="342"/>
      <c r="L14" s="342"/>
      <c r="M14" s="342"/>
      <c r="N14" s="184"/>
      <c r="O14" s="184"/>
      <c r="P14" s="184"/>
      <c r="Q14" s="184"/>
      <c r="R14" s="342"/>
      <c r="S14" s="342"/>
      <c r="T14" s="342"/>
      <c r="U14" s="342"/>
      <c r="V14" s="342"/>
      <c r="W14" s="342"/>
      <c r="X14" s="342"/>
      <c r="Y14" s="342"/>
      <c r="Z14" s="342"/>
      <c r="AA14" s="342"/>
      <c r="AB14" s="342"/>
      <c r="AC14" s="342"/>
      <c r="AD14" s="342"/>
      <c r="AE14" s="342"/>
      <c r="AF14" s="342"/>
      <c r="AG14" s="342"/>
      <c r="AH14" s="342"/>
      <c r="AI14" s="342"/>
    </row>
    <row r="15" spans="1:35" x14ac:dyDescent="0.25">
      <c r="A15" s="178" t="str">
        <f>IF(MONTH(LISTE!G13)=5,IF(OR(LISTE!B13="",LISTE!I13="X"),"",LISTE!B13),"")</f>
        <v/>
      </c>
      <c r="B15" s="178" t="str">
        <f>IF(MONTH(LISTE!G13)=5,IF(OR(LISTE!B13="",LISTE!I13="X"),"",CONCATENATE(LISTE!C13,"  ",LISTE!H13," P")),"")</f>
        <v/>
      </c>
      <c r="C15" s="178" t="str">
        <f>IF(MONTH(LISTE!G13)=5,IF(OR(LISTE!B13="",LISTE!I13="X"),"",LISTE!A13),"")</f>
        <v/>
      </c>
      <c r="D15" s="178" t="str">
        <f>IF(MONTH(LISTE!G13)=5,IF(OR(LISTE!B13="",LISTE!I13="X"),"",LISTE!I13),"")</f>
        <v/>
      </c>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184"/>
      <c r="AI15" s="184"/>
    </row>
    <row r="16" spans="1:35" x14ac:dyDescent="0.25">
      <c r="A16" s="178" t="str">
        <f>IF(MONTH(LISTE!G15)=5,IF(OR(LISTE!B15="",LISTE!I15="X"),"",LISTE!B15),"")</f>
        <v/>
      </c>
      <c r="B16" s="178" t="str">
        <f>IF(MONTH(LISTE!G15)=5,IF(OR(LISTE!B15="",LISTE!I15="X"),"",CONCATENATE(LISTE!C15,"  ",LISTE!H15," P")),"")</f>
        <v/>
      </c>
      <c r="C16" s="178" t="str">
        <f>IF(MONTH(LISTE!G15)=5,IF(OR(LISTE!B15="",LISTE!I15="X"),"",LISTE!A15),"")</f>
        <v/>
      </c>
      <c r="D16" s="178" t="str">
        <f>IF(MONTH(LISTE!G15)=5,IF(OR(LISTE!B15="",LISTE!I15="X"),"",LISTE!I15),"")</f>
        <v/>
      </c>
      <c r="E16" s="342"/>
      <c r="F16" s="342"/>
      <c r="G16" s="342"/>
      <c r="H16" s="342"/>
      <c r="I16" s="342"/>
      <c r="J16" s="342"/>
      <c r="K16" s="342"/>
      <c r="L16" s="342"/>
      <c r="M16" s="342"/>
      <c r="N16" s="342"/>
      <c r="O16" s="342"/>
      <c r="P16" s="342"/>
      <c r="Q16" s="342"/>
      <c r="R16" s="342"/>
      <c r="S16" s="342"/>
      <c r="T16" s="342"/>
      <c r="U16" s="184"/>
      <c r="V16" s="184"/>
      <c r="W16" s="184"/>
      <c r="X16" s="184"/>
      <c r="Y16" s="342"/>
      <c r="Z16" s="342"/>
      <c r="AA16" s="342"/>
      <c r="AB16" s="342"/>
      <c r="AC16" s="342"/>
      <c r="AD16" s="342"/>
      <c r="AE16" s="342"/>
      <c r="AF16" s="342"/>
      <c r="AG16" s="342"/>
      <c r="AH16" s="342"/>
      <c r="AI16" s="342"/>
    </row>
    <row r="17" spans="1:35" x14ac:dyDescent="0.25">
      <c r="A17" s="178" t="str">
        <f>IF(MONTH(LISTE!G16)=5,IF(OR(LISTE!B16="",LISTE!I16="X"),"",LISTE!B16),"")</f>
        <v/>
      </c>
      <c r="B17" s="178" t="str">
        <f>IF(MONTH(LISTE!G16)=5,IF(OR(LISTE!B16="",LISTE!I16="X"),"",CONCATENATE(LISTE!C16,"  ",LISTE!H16," P")),"")</f>
        <v/>
      </c>
      <c r="C17" s="178" t="str">
        <f>IF(MONTH(LISTE!G16)=5,IF(OR(LISTE!B16="",LISTE!I16="X"),"",LISTE!A16),"")</f>
        <v/>
      </c>
      <c r="D17" s="178" t="str">
        <f>IF(MONTH(LISTE!G16)=5,IF(OR(LISTE!B16="",LISTE!I16="X"),"",LISTE!I16),"")</f>
        <v/>
      </c>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35" x14ac:dyDescent="0.25">
      <c r="A18" s="178" t="str">
        <f>IF(MONTH(LISTE!G17)=5,IF(OR(LISTE!B17="",LISTE!I17="X"),"",LISTE!B17),"")</f>
        <v/>
      </c>
      <c r="B18" s="178" t="str">
        <f>IF(MONTH(LISTE!G17)=5,IF(OR(LISTE!B17="",LISTE!I17="X"),"",CONCATENATE(LISTE!C17,"  ",LISTE!H17," P")),"")</f>
        <v/>
      </c>
      <c r="C18" s="178" t="str">
        <f>IF(MONTH(LISTE!G17)=5,IF(OR(LISTE!B17="",LISTE!I17="X"),"",LISTE!A17),"")</f>
        <v/>
      </c>
      <c r="D18" s="178" t="str">
        <f>IF(MONTH(LISTE!G17)=5,IF(OR(LISTE!B17="",LISTE!I17="X"),"",LISTE!I17),"")</f>
        <v/>
      </c>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184"/>
    </row>
    <row r="19" spans="1:35" x14ac:dyDescent="0.25">
      <c r="A19" s="178" t="str">
        <f>IF(MONTH(LISTE!G18)=5,IF(OR(LISTE!B18="",LISTE!I18="X"),"",LISTE!B18),"")</f>
        <v/>
      </c>
      <c r="B19" s="178" t="str">
        <f>IF(MONTH(LISTE!G18)=5,IF(OR(LISTE!B18="",LISTE!I18="X"),"",CONCATENATE(LISTE!C18,"  ",LISTE!H18," P")),"")</f>
        <v/>
      </c>
      <c r="C19" s="178" t="str">
        <f>IF(MONTH(LISTE!G18)=5,IF(OR(LISTE!B18="",LISTE!I18="X"),"",LISTE!A18),"")</f>
        <v/>
      </c>
      <c r="D19" s="178" t="str">
        <f>IF(MONTH(LISTE!G18)=5,IF(OR(LISTE!B18="",LISTE!I18="X"),"",LISTE!I18),"")</f>
        <v/>
      </c>
      <c r="E19" s="342"/>
      <c r="F19" s="184"/>
      <c r="G19" s="184"/>
      <c r="H19" s="184"/>
      <c r="I19" s="184"/>
      <c r="J19" s="184"/>
      <c r="K19" s="382"/>
      <c r="L19" s="382"/>
      <c r="M19" s="342"/>
      <c r="N19" s="342"/>
      <c r="O19" s="342"/>
      <c r="P19" s="342"/>
      <c r="Q19" s="342"/>
      <c r="R19" s="342"/>
      <c r="S19" s="342"/>
      <c r="T19" s="342"/>
      <c r="U19" s="342"/>
      <c r="V19" s="342"/>
      <c r="W19" s="342"/>
      <c r="X19" s="342"/>
      <c r="Y19" s="342"/>
      <c r="Z19" s="342"/>
      <c r="AA19" s="342"/>
      <c r="AB19" s="342"/>
      <c r="AC19" s="342"/>
      <c r="AD19" s="342"/>
      <c r="AE19" s="342"/>
      <c r="AF19" s="342"/>
      <c r="AG19" s="342"/>
      <c r="AH19" s="342"/>
      <c r="AI19" s="342"/>
    </row>
    <row r="20" spans="1:35" x14ac:dyDescent="0.25">
      <c r="A20" s="178" t="str">
        <f>IF(MONTH(LISTE!G19)=5,IF(OR(LISTE!B19="",LISTE!I19="X"),"",LISTE!B19),"")</f>
        <v/>
      </c>
      <c r="B20" s="178" t="str">
        <f>IF(MONTH(LISTE!G19)=5,IF(OR(LISTE!B19="",LISTE!I19="X"),"",CONCATENATE(LISTE!C19,"  ",LISTE!H19," P")),"")</f>
        <v/>
      </c>
      <c r="C20" s="178" t="str">
        <f>IF(MONTH(LISTE!G19)=5,IF(OR(LISTE!B19="",LISTE!I19="X"),"",LISTE!A19),"")</f>
        <v/>
      </c>
      <c r="D20" s="178" t="str">
        <f>IF(MONTH(LISTE!G19)=5,IF(OR(LISTE!B19="",LISTE!I19="X"),"",LISTE!I19),"")</f>
        <v/>
      </c>
      <c r="E20" s="184"/>
      <c r="F20" s="342"/>
      <c r="G20" s="342"/>
      <c r="H20" s="342"/>
      <c r="I20" s="342"/>
      <c r="J20" s="342"/>
      <c r="K20" s="342"/>
      <c r="L20" s="342"/>
      <c r="M20" s="342"/>
      <c r="N20" s="342"/>
      <c r="O20" s="342"/>
      <c r="P20" s="342"/>
      <c r="Q20" s="342"/>
      <c r="R20" s="342"/>
      <c r="S20" s="342"/>
      <c r="T20" s="342"/>
      <c r="U20" s="342"/>
      <c r="V20" s="342"/>
      <c r="W20" s="342"/>
      <c r="X20" s="342"/>
      <c r="Y20" s="342"/>
      <c r="Z20" s="342"/>
      <c r="AA20" s="342"/>
      <c r="AB20" s="342"/>
      <c r="AC20" s="342"/>
      <c r="AD20" s="342"/>
      <c r="AE20" s="342"/>
      <c r="AF20" s="342"/>
      <c r="AG20" s="342"/>
      <c r="AH20" s="342"/>
      <c r="AI20" s="342"/>
    </row>
    <row r="21" spans="1:35" x14ac:dyDescent="0.25">
      <c r="A21" s="178" t="str">
        <f>IF(MONTH(LISTE!G20)=5,IF(OR(LISTE!B20="",LISTE!I20="X"),"",LISTE!B20),"")</f>
        <v/>
      </c>
      <c r="B21" s="178" t="str">
        <f>IF(MONTH(LISTE!G20)=5,IF(OR(LISTE!B20="",LISTE!I20="X"),"",CONCATENATE(LISTE!C20,"  ",LISTE!H20," P")),"")</f>
        <v/>
      </c>
      <c r="C21" s="178" t="str">
        <f>IF(MONTH(LISTE!G20)=5,IF(OR(LISTE!B20="",LISTE!I20="X"),"",LISTE!A20),"")</f>
        <v/>
      </c>
      <c r="D21" s="178" t="str">
        <f>IF(MONTH(LISTE!G20)=5,IF(OR(LISTE!B20="",LISTE!I20="X"),"",LISTE!I20),"")</f>
        <v/>
      </c>
      <c r="E21" s="342"/>
      <c r="F21" s="342"/>
      <c r="G21" s="342"/>
      <c r="H21" s="342"/>
      <c r="I21" s="342"/>
      <c r="J21" s="342"/>
      <c r="K21" s="342"/>
      <c r="L21" s="342"/>
      <c r="M21" s="342"/>
      <c r="N21" s="342"/>
      <c r="O21" s="342"/>
      <c r="P21" s="342"/>
      <c r="Q21" s="342"/>
      <c r="R21" s="342"/>
      <c r="S21" s="342"/>
      <c r="T21" s="342"/>
      <c r="U21" s="342"/>
      <c r="V21" s="342"/>
      <c r="W21" s="342"/>
      <c r="X21" s="342"/>
      <c r="Y21" s="342"/>
      <c r="Z21" s="342"/>
      <c r="AA21" s="342"/>
      <c r="AB21" s="342"/>
      <c r="AC21" s="184"/>
      <c r="AD21" s="184"/>
      <c r="AE21" s="184"/>
      <c r="AF21" s="342"/>
      <c r="AG21" s="342"/>
      <c r="AH21" s="342"/>
      <c r="AI21" s="342"/>
    </row>
    <row r="22" spans="1:35" x14ac:dyDescent="0.25">
      <c r="A22" s="178" t="str">
        <f>IF(MONTH(LISTE!G21)=5,IF(OR(LISTE!B21="",LISTE!I21="X"),"",LISTE!B21),"")</f>
        <v/>
      </c>
      <c r="B22" s="178" t="str">
        <f>IF(MONTH(LISTE!G21)=5,IF(OR(LISTE!B21="",LISTE!I21="X"),"",CONCATENATE(LISTE!C21,"  ",LISTE!H21," P")),"")</f>
        <v/>
      </c>
      <c r="C22" s="178" t="str">
        <f>IF(MONTH(LISTE!G21)=5,IF(OR(LISTE!B21="",LISTE!I21="X"),"",LISTE!A21),"")</f>
        <v/>
      </c>
      <c r="D22" s="178" t="str">
        <f>IF(MONTH(LISTE!G21)=5,IF(OR(LISTE!B21="",LISTE!I21="X"),"",LISTE!I21),"")</f>
        <v/>
      </c>
      <c r="E22" s="342"/>
      <c r="F22" s="342"/>
      <c r="G22" s="342"/>
      <c r="H22" s="342"/>
      <c r="I22" s="342"/>
      <c r="J22" s="342"/>
      <c r="K22" s="342"/>
      <c r="L22" s="342"/>
      <c r="M22" s="342"/>
      <c r="N22" s="342"/>
      <c r="O22" s="342"/>
      <c r="P22" s="342"/>
      <c r="Q22" s="342"/>
      <c r="R22" s="342"/>
      <c r="S22" s="342"/>
      <c r="T22" s="342"/>
      <c r="U22" s="342"/>
      <c r="V22" s="342"/>
      <c r="W22" s="342"/>
      <c r="X22" s="342"/>
      <c r="Y22" s="342"/>
      <c r="Z22" s="342"/>
      <c r="AA22" s="342"/>
      <c r="AB22" s="342"/>
      <c r="AC22" s="342"/>
      <c r="AD22" s="342"/>
      <c r="AE22" s="342"/>
      <c r="AF22" s="184"/>
      <c r="AG22" s="184"/>
      <c r="AH22" s="342"/>
      <c r="AI22" s="342"/>
    </row>
    <row r="23" spans="1:35" x14ac:dyDescent="0.25">
      <c r="A23" s="178" t="str">
        <f>IF(MONTH(LISTE!G22)=5,IF(OR(LISTE!B22="",LISTE!I22="X"),"",LISTE!B22),"")</f>
        <v/>
      </c>
      <c r="B23" s="178" t="str">
        <f>IF(MONTH(LISTE!G22)=5,IF(OR(LISTE!B22="",LISTE!I22="X"),"",CONCATENATE(LISTE!C22,"  ",LISTE!H22," P")),"")</f>
        <v/>
      </c>
      <c r="C23" s="178" t="str">
        <f>IF(MONTH(LISTE!G22)=5,IF(OR(LISTE!B22="",LISTE!I22="X"),"",LISTE!A22),"")</f>
        <v/>
      </c>
      <c r="D23" s="178" t="str">
        <f>IF(MONTH(LISTE!G22)=5,IF(OR(LISTE!B22="",LISTE!I22="X"),"",LISTE!I22),"")</f>
        <v/>
      </c>
      <c r="E23" s="184"/>
      <c r="F23" s="184"/>
      <c r="G23" s="184"/>
      <c r="H23" s="184"/>
      <c r="I23" s="184"/>
      <c r="J23" s="184"/>
      <c r="K23" s="184"/>
      <c r="L23" s="184"/>
      <c r="M23" s="184"/>
      <c r="N23" s="184"/>
      <c r="O23" s="184"/>
      <c r="P23" s="184"/>
      <c r="Q23" s="184"/>
      <c r="R23" s="184"/>
      <c r="S23" s="184"/>
      <c r="T23" s="342"/>
      <c r="U23" s="342"/>
      <c r="V23" s="342"/>
      <c r="W23" s="342"/>
      <c r="X23" s="342"/>
      <c r="Y23" s="342"/>
      <c r="Z23" s="342"/>
      <c r="AA23" s="342"/>
      <c r="AB23" s="342"/>
      <c r="AC23" s="342"/>
      <c r="AD23" s="342"/>
      <c r="AE23" s="342"/>
      <c r="AF23" s="342"/>
      <c r="AG23" s="342"/>
      <c r="AH23" s="342"/>
      <c r="AI23" s="342"/>
    </row>
    <row r="24" spans="1:35" x14ac:dyDescent="0.25">
      <c r="A24" s="178" t="str">
        <f>IF(MONTH(LISTE!G23)=5,IF(OR(LISTE!B23="",LISTE!I23="X"),"",LISTE!B23),"")</f>
        <v/>
      </c>
      <c r="B24" s="178" t="str">
        <f>IF(MONTH(LISTE!G23)=5,IF(OR(LISTE!B23="",LISTE!I23="X"),"",CONCATENATE(LISTE!C23,"  ",LISTE!H23," P")),"")</f>
        <v/>
      </c>
      <c r="C24" s="178" t="str">
        <f>IF(MONTH(LISTE!G23)=5,IF(OR(LISTE!B23="",LISTE!I23="X"),"",LISTE!A23),"")</f>
        <v/>
      </c>
      <c r="D24" s="178" t="str">
        <f>IF(MONTH(LISTE!G23)=5,IF(OR(LISTE!B23="",LISTE!I23="X"),"",LISTE!I23),"")</f>
        <v/>
      </c>
      <c r="E24" s="342"/>
      <c r="F24" s="342"/>
      <c r="G24" s="342"/>
      <c r="H24" s="342"/>
      <c r="I24" s="342"/>
      <c r="J24" s="342"/>
      <c r="K24" s="184"/>
      <c r="L24" s="184"/>
      <c r="M24" s="342"/>
      <c r="N24" s="342"/>
      <c r="O24" s="342"/>
      <c r="P24" s="342"/>
      <c r="Q24" s="342"/>
      <c r="R24" s="342"/>
      <c r="S24" s="342"/>
      <c r="T24" s="342"/>
      <c r="U24" s="342"/>
      <c r="V24" s="342"/>
      <c r="W24" s="342"/>
      <c r="X24" s="342"/>
      <c r="Y24" s="342"/>
      <c r="Z24" s="342"/>
      <c r="AA24" s="342"/>
      <c r="AB24" s="342"/>
      <c r="AC24" s="342"/>
      <c r="AD24" s="342"/>
      <c r="AE24" s="342"/>
      <c r="AF24" s="342"/>
      <c r="AG24" s="342"/>
      <c r="AH24" s="342"/>
      <c r="AI24" s="342"/>
    </row>
    <row r="25" spans="1:35" x14ac:dyDescent="0.25">
      <c r="A25" s="178" t="str">
        <f>IF(MONTH(LISTE!G24)=5,IF(OR(LISTE!B24="",LISTE!I24="X"),"",LISTE!B24),"")</f>
        <v/>
      </c>
      <c r="B25" s="178" t="str">
        <f>IF(MONTH(LISTE!G24)=5,IF(OR(LISTE!B24="",LISTE!I24="X"),"",CONCATENATE(LISTE!C24,"  ",LISTE!H24," P")),"")</f>
        <v/>
      </c>
      <c r="C25" s="178" t="str">
        <f>IF(MONTH(LISTE!G24)=5,IF(OR(LISTE!B24="",LISTE!I24="X"),"",LISTE!A24),"")</f>
        <v/>
      </c>
      <c r="D25" s="178" t="str">
        <f>IF(MONTH(LISTE!G24)=5,IF(OR(LISTE!B24="",LISTE!I24="X"),"",LISTE!I24),"")</f>
        <v/>
      </c>
      <c r="E25" s="342"/>
      <c r="F25" s="342"/>
      <c r="G25" s="342"/>
      <c r="H25" s="342"/>
      <c r="I25" s="342"/>
      <c r="J25" s="342"/>
      <c r="K25" s="342"/>
      <c r="L25" s="342"/>
      <c r="M25" s="342"/>
      <c r="N25" s="342"/>
      <c r="O25" s="342"/>
      <c r="P25" s="342"/>
      <c r="Q25" s="342"/>
      <c r="R25" s="342"/>
      <c r="S25" s="342"/>
      <c r="T25" s="342"/>
      <c r="U25" s="342"/>
      <c r="V25" s="342"/>
      <c r="W25" s="342"/>
      <c r="X25" s="184"/>
      <c r="Y25" s="184"/>
      <c r="Z25" s="184"/>
      <c r="AA25" s="184"/>
      <c r="AB25" s="342"/>
      <c r="AC25" s="342"/>
      <c r="AD25" s="342"/>
      <c r="AE25" s="342"/>
      <c r="AF25" s="342"/>
      <c r="AG25" s="342"/>
      <c r="AH25" s="342"/>
      <c r="AI25" s="342"/>
    </row>
    <row r="26" spans="1:35" x14ac:dyDescent="0.25">
      <c r="A26" s="178" t="str">
        <f>IF(MONTH(LISTE!G25)=5,IF(OR(LISTE!B25="",LISTE!I25="X"),"",LISTE!B25),"")</f>
        <v/>
      </c>
      <c r="B26" s="178" t="str">
        <f>IF(MONTH(LISTE!G25)=5,IF(OR(LISTE!B25="",LISTE!I25="X"),"",CONCATENATE(LISTE!C25,"  ",LISTE!H25," P")),"")</f>
        <v/>
      </c>
      <c r="C26" s="178" t="str">
        <f>IF(MONTH(LISTE!G25)=5,IF(OR(LISTE!B25="",LISTE!I25="X"),"",LISTE!A25),"")</f>
        <v/>
      </c>
      <c r="D26" s="178" t="str">
        <f>IF(MONTH(LISTE!G25)=5,IF(OR(LISTE!B25="",LISTE!I25="X"),"",LISTE!I25),"")</f>
        <v/>
      </c>
      <c r="E26" s="342"/>
      <c r="F26" s="342"/>
      <c r="G26" s="342"/>
      <c r="H26" s="342"/>
      <c r="I26" s="342"/>
      <c r="J26" s="342"/>
      <c r="K26" s="342"/>
      <c r="L26" s="342"/>
      <c r="M26" s="342"/>
      <c r="N26" s="342"/>
      <c r="O26" s="342"/>
      <c r="P26" s="342"/>
      <c r="Q26" s="342"/>
      <c r="R26" s="342"/>
      <c r="S26" s="342"/>
      <c r="T26" s="342"/>
      <c r="U26" s="342"/>
      <c r="V26" s="342"/>
      <c r="W26" s="342"/>
      <c r="X26" s="342"/>
      <c r="Y26" s="342"/>
      <c r="Z26" s="342"/>
      <c r="AA26" s="342"/>
      <c r="AB26" s="342"/>
      <c r="AC26" s="342"/>
      <c r="AD26" s="342"/>
      <c r="AE26" s="342"/>
      <c r="AF26" s="342"/>
      <c r="AG26" s="342"/>
      <c r="AH26" s="342"/>
      <c r="AI26" s="342"/>
    </row>
    <row r="27" spans="1:35" x14ac:dyDescent="0.25">
      <c r="A27" s="178" t="str">
        <f>IF(MONTH(LISTE!G26)=5,IF(OR(LISTE!B26="",LISTE!I26="X"),"",LISTE!B26),"")</f>
        <v/>
      </c>
      <c r="B27" s="178" t="str">
        <f>IF(MONTH(LISTE!G26)=5,IF(OR(LISTE!B26="",LISTE!I26="X"),"",CONCATENATE(LISTE!C26,"  ",LISTE!H26," P")),"")</f>
        <v/>
      </c>
      <c r="C27" s="178" t="str">
        <f>IF(MONTH(LISTE!G26)=5,IF(OR(LISTE!B26="",LISTE!I26="X"),"",LISTE!A26),"")</f>
        <v/>
      </c>
      <c r="D27" s="178" t="str">
        <f>IF(MONTH(LISTE!G26)=5,IF(OR(LISTE!B26="",LISTE!I26="X"),"",LISTE!I26),"")</f>
        <v/>
      </c>
      <c r="E27" s="342"/>
      <c r="F27" s="342"/>
      <c r="G27" s="342"/>
      <c r="H27" s="342"/>
      <c r="I27" s="342"/>
      <c r="J27" s="342"/>
      <c r="K27" s="342"/>
      <c r="L27" s="342"/>
      <c r="M27" s="342"/>
      <c r="N27" s="342"/>
      <c r="O27" s="342"/>
      <c r="P27" s="342"/>
      <c r="Q27" s="342"/>
      <c r="R27" s="184"/>
      <c r="S27" s="184"/>
      <c r="T27" s="184"/>
      <c r="U27" s="184"/>
      <c r="V27" s="184"/>
      <c r="W27" s="184"/>
      <c r="X27" s="184"/>
      <c r="Y27" s="184"/>
      <c r="Z27" s="184"/>
      <c r="AA27" s="184"/>
      <c r="AB27" s="184"/>
      <c r="AC27" s="184"/>
      <c r="AD27" s="184"/>
      <c r="AE27" s="184"/>
      <c r="AF27" s="184"/>
      <c r="AG27" s="184"/>
      <c r="AH27" s="184"/>
      <c r="AI27" s="184"/>
    </row>
    <row r="28" spans="1:35" x14ac:dyDescent="0.25">
      <c r="A28" s="178" t="str">
        <f>IF(MONTH(LISTE!G27)=5,IF(OR(LISTE!B27="",LISTE!I27="X"),"",LISTE!B27),"")</f>
        <v/>
      </c>
      <c r="B28" s="178" t="str">
        <f>IF(MONTH(LISTE!G27)=5,IF(OR(LISTE!B27="",LISTE!I27="X"),"",CONCATENATE(LISTE!C27,"  ",LISTE!H27," P")),"")</f>
        <v/>
      </c>
      <c r="C28" s="178" t="str">
        <f>IF(MONTH(LISTE!G27)=5,IF(OR(LISTE!B27="",LISTE!I27="X"),"",LISTE!A27),"")</f>
        <v/>
      </c>
      <c r="D28" s="178" t="str">
        <f>IF(MONTH(LISTE!G27)=5,IF(OR(LISTE!B27="",LISTE!I27="X"),"",LISTE!I27),"")</f>
        <v/>
      </c>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79"/>
      <c r="AD28" s="179"/>
      <c r="AE28" s="179"/>
      <c r="AF28" s="179"/>
      <c r="AG28" s="182"/>
      <c r="AH28" s="182"/>
      <c r="AI28" s="182"/>
    </row>
    <row r="29" spans="1:35" x14ac:dyDescent="0.25">
      <c r="A29" s="178" t="str">
        <f>IF(MONTH(LISTE!G28)=5,IF(OR(LISTE!B28="",LISTE!I28="X"),"",LISTE!B28),"")</f>
        <v/>
      </c>
      <c r="B29" s="178" t="str">
        <f>IF(MONTH(LISTE!G28)=5,IF(OR(LISTE!B28="",LISTE!I28="X"),"",CONCATENATE(LISTE!C28,"  ",LISTE!H28," P")),"")</f>
        <v/>
      </c>
      <c r="C29" s="178" t="str">
        <f>IF(MONTH(LISTE!G28)=5,IF(OR(LISTE!B28="",LISTE!I28="X"),"",LISTE!A28),"")</f>
        <v/>
      </c>
      <c r="D29" s="178" t="str">
        <f>IF(MONTH(LISTE!G28)=5,IF(OR(LISTE!B28="",LISTE!I28="X"),"",LISTE!I28),"")</f>
        <v/>
      </c>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row>
    <row r="30" spans="1:35" x14ac:dyDescent="0.25">
      <c r="A30" s="178" t="str">
        <f>IF(MONTH(LISTE!G29)=5,IF(OR(LISTE!B29="",LISTE!I29="X"),"",LISTE!B29),"")</f>
        <v/>
      </c>
      <c r="B30" s="178" t="str">
        <f>IF(MONTH(LISTE!G29)=5,IF(OR(LISTE!B29="",LISTE!I29="X"),"",CONCATENATE(LISTE!C29,"  ",LISTE!H29," P")),"")</f>
        <v/>
      </c>
      <c r="C30" s="178" t="str">
        <f>IF(MONTH(LISTE!G29)=5,IF(OR(LISTE!B29="",LISTE!I29="X"),"",LISTE!A29),"")</f>
        <v/>
      </c>
      <c r="D30" s="178" t="str">
        <f>IF(MONTH(LISTE!G29)=5,IF(OR(LISTE!B29="",LISTE!I29="X"),"",LISTE!I29),"")</f>
        <v/>
      </c>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row>
    <row r="31" spans="1:35" x14ac:dyDescent="0.25">
      <c r="A31" s="178" t="str">
        <f>IF(MONTH(LISTE!G30)=5,IF(OR(LISTE!B30="",LISTE!I30="X"),"",LISTE!B30),"")</f>
        <v/>
      </c>
      <c r="B31" s="178" t="str">
        <f>IF(MONTH(LISTE!G30)=5,IF(OR(LISTE!B30="",LISTE!I30="X"),"",CONCATENATE(LISTE!C30,"  ",LISTE!H30," P")),"")</f>
        <v/>
      </c>
      <c r="C31" s="178" t="str">
        <f>IF(MONTH(LISTE!G30)=5,IF(OR(LISTE!B30="",LISTE!I30="X"),"",LISTE!A30),"")</f>
        <v/>
      </c>
      <c r="D31" s="178" t="str">
        <f>IF(MONTH(LISTE!G30)=5,IF(OR(LISTE!B30="",LISTE!I30="X"),"",LISTE!I30),"")</f>
        <v/>
      </c>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row>
    <row r="32" spans="1:35" x14ac:dyDescent="0.25">
      <c r="A32" s="178" t="str">
        <f>IF(MONTH(LISTE!G31)=5,IF(OR(LISTE!B31="",LISTE!I31="X"),"",LISTE!B31),"")</f>
        <v/>
      </c>
      <c r="B32" s="178" t="str">
        <f>IF(MONTH(LISTE!G31)=5,IF(OR(LISTE!B31="",LISTE!I31="X"),"",CONCATENATE(LISTE!C31,"  ",LISTE!H31," P")),"")</f>
        <v/>
      </c>
      <c r="C32" s="178" t="str">
        <f>IF(MONTH(LISTE!G31)=5,IF(OR(LISTE!B31="",LISTE!I31="X"),"",LISTE!A31),"")</f>
        <v/>
      </c>
      <c r="D32" s="178" t="str">
        <f>IF(MONTH(LISTE!G31)=5,IF(OR(LISTE!B31="",LISTE!I31="X"),"",LISTE!I31),"")</f>
        <v/>
      </c>
      <c r="E32" s="179"/>
      <c r="F32" s="179"/>
      <c r="G32" s="179"/>
      <c r="H32" s="179"/>
      <c r="I32" s="179"/>
      <c r="J32" s="179"/>
      <c r="K32" s="179"/>
      <c r="L32" s="179"/>
      <c r="M32" s="179"/>
      <c r="N32" s="179"/>
      <c r="O32" s="179"/>
      <c r="P32" s="179"/>
      <c r="Q32" s="179"/>
      <c r="R32" s="179"/>
      <c r="S32" s="179"/>
      <c r="T32" s="179"/>
      <c r="U32" s="182"/>
      <c r="V32" s="182"/>
      <c r="W32" s="182"/>
      <c r="X32" s="182"/>
      <c r="Y32" s="179"/>
      <c r="Z32" s="179"/>
      <c r="AA32" s="179"/>
      <c r="AB32" s="179"/>
      <c r="AC32" s="179"/>
      <c r="AD32" s="179"/>
      <c r="AE32" s="179"/>
      <c r="AF32" s="179"/>
      <c r="AG32" s="179"/>
      <c r="AH32" s="179"/>
      <c r="AI32" s="179"/>
    </row>
    <row r="33" spans="1:35" x14ac:dyDescent="0.25">
      <c r="A33" s="178" t="str">
        <f>IF(MONTH(LISTE!G32)=5,IF(OR(LISTE!B32="",LISTE!I32="X"),"",LISTE!B32),"")</f>
        <v/>
      </c>
      <c r="B33" s="178" t="str">
        <f>IF(MONTH(LISTE!G32)=5,IF(OR(LISTE!B32="",LISTE!I32="X"),"",CONCATENATE(LISTE!C32,"  ",LISTE!H32," P")),"")</f>
        <v/>
      </c>
      <c r="C33" s="178" t="str">
        <f>IF(MONTH(LISTE!G32)=5,IF(OR(LISTE!B32="",LISTE!I32="X"),"",LISTE!A32),"")</f>
        <v/>
      </c>
      <c r="D33" s="178" t="str">
        <f>IF(MONTH(LISTE!G32)=5,IF(OR(LISTE!B32="",LISTE!I32="X"),"",LISTE!I32),"")</f>
        <v/>
      </c>
      <c r="E33" s="179"/>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79"/>
      <c r="AH33" s="179"/>
      <c r="AI33" s="179"/>
    </row>
    <row r="34" spans="1:35" x14ac:dyDescent="0.25">
      <c r="A34" s="178" t="str">
        <f>IF(MONTH(LISTE!G33)=5,IF(OR(LISTE!B33="",LISTE!I33="X"),"",LISTE!B33),"")</f>
        <v/>
      </c>
      <c r="B34" s="178" t="str">
        <f>IF(MONTH(LISTE!G33)=5,IF(OR(LISTE!B33="",LISTE!I33="X"),"",CONCATENATE(LISTE!C33,"  ",LISTE!H33," P")),"")</f>
        <v/>
      </c>
      <c r="C34" s="178" t="str">
        <f>IF(MONTH(LISTE!G33)=5,IF(OR(LISTE!B33="",LISTE!I33="X"),"",LISTE!A33),"")</f>
        <v/>
      </c>
      <c r="D34" s="178" t="str">
        <f>IF(MONTH(LISTE!G33)=5,IF(OR(LISTE!B33="",LISTE!I33="X"),"",LISTE!I33),"")</f>
        <v/>
      </c>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row>
    <row r="35" spans="1:35" x14ac:dyDescent="0.25">
      <c r="A35" s="178" t="str">
        <f>IF(MONTH(LISTE!G34)=5,IF(OR(LISTE!B34="",LISTE!I34="X"),"",LISTE!B34),"")</f>
        <v/>
      </c>
      <c r="B35" s="178" t="str">
        <f>IF(MONTH(LISTE!G34)=5,IF(OR(LISTE!B34="",LISTE!I34="X"),"",CONCATENATE(LISTE!C34,"  ",LISTE!H34," P")),"")</f>
        <v/>
      </c>
      <c r="C35" s="178" t="str">
        <f>IF(MONTH(LISTE!G34)=5,IF(OR(LISTE!B34="",LISTE!I34="X"),"",LISTE!A34),"")</f>
        <v/>
      </c>
      <c r="D35" s="178" t="str">
        <f>IF(MONTH(LISTE!G34)=5,IF(OR(LISTE!B34="",LISTE!I34="X"),"",LISTE!I34),"")</f>
        <v/>
      </c>
      <c r="E35" s="182"/>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row>
    <row r="36" spans="1:35" x14ac:dyDescent="0.25">
      <c r="A36" s="178" t="str">
        <f>IF(MONTH(LISTE!G35)=5,IF(OR(LISTE!B35="",LISTE!I35="X"),"",LISTE!B35),"")</f>
        <v/>
      </c>
      <c r="B36" s="178" t="str">
        <f>IF(MONTH(LISTE!G35)=5,IF(OR(LISTE!B35="",LISTE!I35="X"),"",CONCATENATE(LISTE!C35,"  ",LISTE!H35," P")),"")</f>
        <v/>
      </c>
      <c r="C36" s="178" t="str">
        <f>IF(MONTH(LISTE!G35)=5,IF(OR(LISTE!B35="",LISTE!I35="X"),"",LISTE!A35),"")</f>
        <v/>
      </c>
      <c r="D36" s="178" t="str">
        <f>IF(MONTH(LISTE!G35)=5,IF(OR(LISTE!B35="",LISTE!I35="X"),"",LISTE!I35),"")</f>
        <v/>
      </c>
      <c r="E36" s="179"/>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row>
    <row r="37" spans="1:35" x14ac:dyDescent="0.25">
      <c r="A37" s="178" t="str">
        <f>IF(MONTH(LISTE!G36)=5,IF(OR(LISTE!B36="",LISTE!I36="X"),"",LISTE!B36),"")</f>
        <v/>
      </c>
      <c r="B37" s="178" t="str">
        <f>IF(MONTH(LISTE!G36)=5,IF(OR(LISTE!B36="",LISTE!I36="X"),"",CONCATENATE(LISTE!C36,"  ",LISTE!H36," P")),"")</f>
        <v/>
      </c>
      <c r="C37" s="178" t="str">
        <f>IF(MONTH(LISTE!G36)=5,IF(OR(LISTE!B36="",LISTE!I36="X"),"",LISTE!A36),"")</f>
        <v/>
      </c>
      <c r="D37" s="178" t="str">
        <f>IF(MONTH(LISTE!G36)=5,IF(OR(LISTE!B36="",LISTE!I36="X"),"",LISTE!I36),"")</f>
        <v/>
      </c>
      <c r="E37" s="179"/>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row>
    <row r="38" spans="1:35" x14ac:dyDescent="0.25">
      <c r="A38" s="178" t="str">
        <f>IF(MONTH(LISTE!G37)=5,IF(OR(LISTE!B37="",LISTE!I37="X"),"",LISTE!B37),"")</f>
        <v/>
      </c>
      <c r="B38" s="178" t="str">
        <f>IF(MONTH(LISTE!G37)=5,IF(OR(LISTE!B37="",LISTE!I37="X"),"",CONCATENATE(LISTE!C37,"  ",LISTE!H37," P")),"")</f>
        <v/>
      </c>
      <c r="C38" s="178" t="str">
        <f>IF(MONTH(LISTE!G37)=5,IF(OR(LISTE!B37="",LISTE!I37="X"),"",LISTE!A37),"")</f>
        <v/>
      </c>
      <c r="D38" s="178" t="str">
        <f>IF(MONTH(LISTE!G37)=5,IF(OR(LISTE!B37="",LISTE!I37="X"),"",LISTE!I37),"")</f>
        <v/>
      </c>
      <c r="E38" s="182"/>
      <c r="F38" s="175"/>
      <c r="G38" s="175"/>
      <c r="H38" s="175"/>
      <c r="I38" s="175"/>
      <c r="J38" s="175"/>
      <c r="K38" s="175"/>
      <c r="L38" s="175"/>
      <c r="M38" s="175"/>
      <c r="N38" s="175"/>
      <c r="O38" s="175"/>
      <c r="P38" s="175"/>
      <c r="Q38" s="175"/>
      <c r="R38" s="175"/>
      <c r="S38" s="484"/>
      <c r="T38" s="484"/>
      <c r="U38" s="484"/>
      <c r="V38" s="484"/>
      <c r="W38" s="484"/>
      <c r="X38" s="484"/>
      <c r="Y38" s="484"/>
      <c r="Z38" s="484"/>
      <c r="AA38" s="484"/>
      <c r="AB38" s="484"/>
      <c r="AC38" s="484"/>
      <c r="AD38" s="484"/>
      <c r="AE38" s="484"/>
      <c r="AF38" s="484"/>
      <c r="AG38" s="484"/>
      <c r="AH38" s="175"/>
      <c r="AI38" s="175"/>
    </row>
    <row r="39" spans="1:35" x14ac:dyDescent="0.25">
      <c r="A39" s="178" t="str">
        <f>IF(MONTH(LISTE!G38)=5,IF(OR(LISTE!B38="",LISTE!I38="X"),"",LISTE!B38),"")</f>
        <v/>
      </c>
      <c r="B39" s="178" t="str">
        <f>IF(MONTH(LISTE!G38)=5,IF(OR(LISTE!B38="",LISTE!I38="X"),"",CONCATENATE(LISTE!C38,"  ",LISTE!H38," P")),"")</f>
        <v/>
      </c>
      <c r="C39" s="178" t="str">
        <f>IF(MONTH(LISTE!G38)=5,IF(OR(LISTE!B38="",LISTE!I38="X"),"",LISTE!A38),"")</f>
        <v/>
      </c>
      <c r="D39" s="178" t="str">
        <f>IF(MONTH(LISTE!G38)=5,IF(OR(LISTE!B38="",LISTE!I38="X"),"",LISTE!I38),"")</f>
        <v/>
      </c>
      <c r="E39" s="17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row>
    <row r="40" spans="1:35" x14ac:dyDescent="0.25">
      <c r="A40" s="178" t="str">
        <f>IF(MONTH(LISTE!G39)=5,IF(OR(LISTE!B39="",LISTE!I39="X"),"",LISTE!B39),"")</f>
        <v/>
      </c>
      <c r="B40" s="178" t="str">
        <f>IF(MONTH(LISTE!G39)=5,IF(OR(LISTE!B39="",LISTE!I39="X"),"",CONCATENATE(LISTE!C39,"  ",LISTE!H39," P")),"")</f>
        <v/>
      </c>
      <c r="C40" s="178" t="str">
        <f>IF(MONTH(LISTE!G39)=5,IF(OR(LISTE!B39="",LISTE!I39="X"),"",LISTE!A39),"")</f>
        <v/>
      </c>
      <c r="D40" s="178" t="str">
        <f>IF(MONTH(LISTE!G39)=5,IF(OR(LISTE!B39="",LISTE!I39="X"),"",LISTE!I39),"")</f>
        <v/>
      </c>
      <c r="E40" s="17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row>
    <row r="41" spans="1:35" x14ac:dyDescent="0.25">
      <c r="A41" s="178" t="str">
        <f>IF(MONTH(LISTE!G40)=5,IF(OR(LISTE!B40="",LISTE!I40="X"),"",LISTE!B40),"")</f>
        <v/>
      </c>
      <c r="B41" s="178" t="str">
        <f>IF(MONTH(LISTE!G40)=5,IF(OR(LISTE!B40="",LISTE!I40="X"),"",CONCATENATE(LISTE!C40,"  ",LISTE!H40," P")),"")</f>
        <v/>
      </c>
      <c r="C41" s="178" t="str">
        <f>IF(MONTH(LISTE!G40)=5,IF(OR(LISTE!B40="",LISTE!I40="X"),"",LISTE!A40),"")</f>
        <v/>
      </c>
      <c r="D41" s="178" t="str">
        <f>IF(MONTH(LISTE!G40)=5,IF(OR(LISTE!B40="",LISTE!I40="X"),"",LISTE!I40),"")</f>
        <v/>
      </c>
      <c r="E41" s="17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row>
    <row r="42" spans="1:35" x14ac:dyDescent="0.25">
      <c r="A42" s="178" t="str">
        <f>IF(MONTH(LISTE!G41)=5,IF(OR(LISTE!B41="",LISTE!I41="X"),"",LISTE!B41),"")</f>
        <v/>
      </c>
      <c r="B42" s="178" t="str">
        <f>IF(MONTH(LISTE!G41)=5,IF(OR(LISTE!B41="",LISTE!I41="X"),"",CONCATENATE(LISTE!C41,"  ",LISTE!H41," P")),"")</f>
        <v/>
      </c>
      <c r="C42" s="178" t="str">
        <f>IF(MONTH(LISTE!G41)=5,IF(OR(LISTE!B41="",LISTE!I41="X"),"",LISTE!A41),"")</f>
        <v/>
      </c>
      <c r="D42" s="178" t="str">
        <f>IF(MONTH(LISTE!G41)=5,IF(OR(LISTE!B41="",LISTE!I41="X"),"",LISTE!I41),"")</f>
        <v/>
      </c>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row>
    <row r="43" spans="1:35" x14ac:dyDescent="0.25">
      <c r="A43" s="178" t="str">
        <f>IF(MONTH(LISTE!G42)=5,IF(OR(LISTE!B42="",LISTE!I42="X"),"",LISTE!B42),"")</f>
        <v/>
      </c>
      <c r="B43" s="178" t="str">
        <f>IF(MONTH(LISTE!G42)=5,IF(OR(LISTE!B42="",LISTE!I42="X"),"",CONCATENATE(LISTE!C42,"  ",LISTE!H42," P")),"")</f>
        <v/>
      </c>
      <c r="C43" s="178" t="str">
        <f>IF(MONTH(LISTE!G42)=5,IF(OR(LISTE!B42="",LISTE!I42="X"),"",LISTE!A42),"")</f>
        <v/>
      </c>
      <c r="D43" s="178" t="str">
        <f>IF(MONTH(LISTE!G42)=5,IF(OR(LISTE!B42="",LISTE!I42="X"),"",LISTE!I42),"")</f>
        <v/>
      </c>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row>
    <row r="44" spans="1:35" x14ac:dyDescent="0.25">
      <c r="A44" s="178" t="str">
        <f>IF(MONTH(LISTE!G47)=5,IF(OR(LISTE!B47="",LISTE!I47="X"),"",LISTE!B47),"")</f>
        <v/>
      </c>
      <c r="B44" s="178" t="str">
        <f>IF(MONTH(LISTE!G47)=5,IF(OR(LISTE!B47="",LISTE!I47="X"),"",CONCATENATE(LISTE!C47,"  ",LISTE!H47," P")),"")</f>
        <v/>
      </c>
      <c r="C44" s="178" t="str">
        <f>IF(MONTH(LISTE!G47)=5,IF(OR(LISTE!B47="",LISTE!I47="X"),"",LISTE!A47),"")</f>
        <v/>
      </c>
      <c r="D44" s="178" t="str">
        <f>IF(MONTH(LISTE!G47)=5,IF(OR(LISTE!B47="",LISTE!I47="X"),"",LISTE!I47),"")</f>
        <v/>
      </c>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row>
    <row r="45" spans="1:35" x14ac:dyDescent="0.25">
      <c r="A45" s="178" t="str">
        <f>IF(MONTH(LISTE!G48)=5,IF(OR(LISTE!B48="",LISTE!I48="X"),"",LISTE!B48),"")</f>
        <v/>
      </c>
      <c r="B45" s="178" t="str">
        <f>IF(MONTH(LISTE!G48)=5,IF(OR(LISTE!B48="",LISTE!I48="X"),"",CONCATENATE(LISTE!C48,"  ",LISTE!H48," P")),"")</f>
        <v/>
      </c>
      <c r="C45" s="178" t="str">
        <f>IF(MONTH(LISTE!G48)=5,IF(OR(LISTE!B48="",LISTE!I48="X"),"",LISTE!A48),"")</f>
        <v/>
      </c>
      <c r="D45" s="178" t="str">
        <f>IF(MONTH(LISTE!G48)=5,IF(OR(LISTE!B48="",LISTE!I48="X"),"",LISTE!I48),"")</f>
        <v/>
      </c>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row>
    <row r="46" spans="1:35" x14ac:dyDescent="0.25">
      <c r="A46" s="178" t="str">
        <f>IF(MONTH(LISTE!G49)=5,IF(OR(LISTE!B49="",LISTE!I49="X"),"",LISTE!B49),"")</f>
        <v/>
      </c>
      <c r="B46" s="178" t="str">
        <f>IF(MONTH(LISTE!G49)=5,IF(OR(LISTE!B49="",LISTE!I49="X"),"",CONCATENATE(LISTE!C49,"  ",LISTE!H49," P")),"")</f>
        <v/>
      </c>
      <c r="C46" s="178" t="str">
        <f>IF(MONTH(LISTE!G49)=5,IF(OR(LISTE!B49="",LISTE!I49="X"),"",LISTE!A49),"")</f>
        <v/>
      </c>
      <c r="D46" s="178" t="str">
        <f>IF(MONTH(LISTE!G49)=5,IF(OR(LISTE!B49="",LISTE!I49="X"),"",LISTE!I49),"")</f>
        <v/>
      </c>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row>
    <row r="47" spans="1:35" x14ac:dyDescent="0.25">
      <c r="A47" s="178" t="str">
        <f>IF(MONTH(LISTE!G50)=5,IF(OR(LISTE!B50="",LISTE!I50="X"),"",LISTE!B50),"")</f>
        <v/>
      </c>
      <c r="B47" s="178" t="str">
        <f>IF(MONTH(LISTE!G50)=5,IF(OR(LISTE!B50="",LISTE!I50="X"),"",CONCATENATE(LISTE!C50,"  ",LISTE!H50," P")),"")</f>
        <v/>
      </c>
      <c r="C47" s="178" t="str">
        <f>IF(MONTH(LISTE!G50)=5,IF(OR(LISTE!B50="",LISTE!I50="X"),"",LISTE!A50),"")</f>
        <v/>
      </c>
      <c r="D47" s="178" t="str">
        <f>IF(MONTH(LISTE!G50)=5,IF(OR(LISTE!B50="",LISTE!I50="X"),"",LISTE!I50),"")</f>
        <v/>
      </c>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row>
    <row r="48" spans="1:35" x14ac:dyDescent="0.25">
      <c r="A48" s="178" t="str">
        <f>IF(MONTH(LISTE!G52)=5,IF(OR(LISTE!B52="",LISTE!I52="X"),"",LISTE!B52),"")</f>
        <v/>
      </c>
      <c r="B48" s="178" t="str">
        <f>IF(MONTH(LISTE!G52)=5,IF(OR(LISTE!B52="",LISTE!I52="X"),"",CONCATENATE(LISTE!C52,"  ",LISTE!H52," P")),"")</f>
        <v/>
      </c>
      <c r="C48" s="178" t="str">
        <f>IF(MONTH(LISTE!G52)=5,IF(OR(LISTE!B52="",LISTE!I52="X"),"",LISTE!A52),"")</f>
        <v/>
      </c>
      <c r="D48" s="178" t="str">
        <f>IF(MONTH(LISTE!G52)=5,IF(OR(LISTE!B52="",LISTE!I52="X"),"",LISTE!I52),"")</f>
        <v/>
      </c>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row>
    <row r="49" spans="1:35" x14ac:dyDescent="0.25">
      <c r="A49" s="178" t="str">
        <f>IF(MONTH(LISTE!G53)=5,IF(OR(LISTE!B53="",LISTE!I53="X"),"",LISTE!B53),"")</f>
        <v/>
      </c>
      <c r="B49" s="178" t="str">
        <f>IF(MONTH(LISTE!G53)=5,IF(OR(LISTE!B53="",LISTE!I53="X"),"",CONCATENATE(LISTE!C53,"  ",LISTE!H53," P")),"")</f>
        <v/>
      </c>
      <c r="C49" s="178" t="str">
        <f>IF(MONTH(LISTE!G53)=5,IF(OR(LISTE!B53="",LISTE!I53="X"),"",LISTE!A53),"")</f>
        <v/>
      </c>
      <c r="D49" s="178" t="str">
        <f>IF(MONTH(LISTE!G53)=5,IF(OR(LISTE!B53="",LISTE!I53="X"),"",LISTE!I53),"")</f>
        <v/>
      </c>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row>
    <row r="50" spans="1:35" x14ac:dyDescent="0.25">
      <c r="A50" s="178" t="str">
        <f>IF(MONTH(LISTE!G54)=5,IF(OR(LISTE!B54="",LISTE!I54="X"),"",LISTE!B54),"")</f>
        <v/>
      </c>
      <c r="B50" s="178" t="str">
        <f>IF(MONTH(LISTE!G54)=5,IF(OR(LISTE!B54="",LISTE!I54="X"),"",CONCATENATE(LISTE!C54,"  ",LISTE!H54," P")),"")</f>
        <v/>
      </c>
      <c r="C50" s="178" t="str">
        <f>IF(MONTH(LISTE!G54)=5,IF(OR(LISTE!B54="",LISTE!I54="X"),"",LISTE!A54),"")</f>
        <v/>
      </c>
      <c r="D50" s="178" t="str">
        <f>IF(MONTH(LISTE!G54)=5,IF(OR(LISTE!B54="",LISTE!I54="X"),"",LISTE!I54),"")</f>
        <v/>
      </c>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row>
    <row r="51" spans="1:35" x14ac:dyDescent="0.25">
      <c r="A51" s="178" t="str">
        <f>IF(MONTH(LISTE!G55)=5,IF(OR(LISTE!B55="",LISTE!I55="X"),"",LISTE!B55),"")</f>
        <v/>
      </c>
      <c r="B51" s="178" t="str">
        <f>IF(MONTH(LISTE!G55)=5,IF(OR(LISTE!B55="",LISTE!I55="X"),"",CONCATENATE(LISTE!C55,"  ",LISTE!H55," P")),"")</f>
        <v/>
      </c>
      <c r="C51" s="178" t="str">
        <f>IF(MONTH(LISTE!G55)=5,IF(OR(LISTE!B55="",LISTE!I55="X"),"",LISTE!A55),"")</f>
        <v/>
      </c>
      <c r="D51" s="178" t="str">
        <f>IF(MONTH(LISTE!G55)=5,IF(OR(LISTE!B55="",LISTE!I55="X"),"",LISTE!I55),"")</f>
        <v/>
      </c>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row>
    <row r="52" spans="1:35" x14ac:dyDescent="0.25">
      <c r="A52" s="178" t="str">
        <f>IF(MONTH(LISTE!G56)=5,IF(OR(LISTE!B56="",LISTE!I56="X"),"",LISTE!B56),"")</f>
        <v/>
      </c>
      <c r="B52" s="178" t="str">
        <f>IF(MONTH(LISTE!G56)=5,IF(OR(LISTE!B56="",LISTE!I56="X"),"",CONCATENATE(LISTE!C56,"  ",LISTE!H56," P")),"")</f>
        <v/>
      </c>
      <c r="C52" s="178" t="str">
        <f>IF(MONTH(LISTE!G56)=5,IF(OR(LISTE!B56="",LISTE!I56="X"),"",LISTE!A56),"")</f>
        <v/>
      </c>
      <c r="D52" s="178" t="str">
        <f>IF(MONTH(LISTE!G56)=5,IF(OR(LISTE!B56="",LISTE!I56="X"),"",LISTE!I56),"")</f>
        <v/>
      </c>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row>
    <row r="53" spans="1:35" x14ac:dyDescent="0.25">
      <c r="A53" s="178" t="str">
        <f>IF(MONTH(LISTE!G57)=5,IF(OR(LISTE!B57="",LISTE!I57="X"),"",LISTE!B57),"")</f>
        <v/>
      </c>
      <c r="B53" s="178" t="str">
        <f>IF(MONTH(LISTE!G57)=5,IF(OR(LISTE!B57="",LISTE!I57="X"),"",CONCATENATE(LISTE!C57,"  ",LISTE!H57," P")),"")</f>
        <v/>
      </c>
      <c r="C53" s="178" t="str">
        <f>IF(MONTH(LISTE!G57)=5,IF(OR(LISTE!B57="",LISTE!I57="X"),"",LISTE!A57),"")</f>
        <v/>
      </c>
      <c r="D53" s="178" t="str">
        <f>IF(MONTH(LISTE!G57)=5,IF(OR(LISTE!B57="",LISTE!I57="X"),"",LISTE!I57),"")</f>
        <v/>
      </c>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row>
    <row r="54" spans="1:35" x14ac:dyDescent="0.25">
      <c r="A54" s="178" t="str">
        <f>IF(MONTH(LISTE!G58)=5,IF(OR(LISTE!B58="",LISTE!I58="X"),"",LISTE!B58),"")</f>
        <v/>
      </c>
      <c r="B54" s="178" t="str">
        <f>IF(MONTH(LISTE!G58)=5,IF(OR(LISTE!B58="",LISTE!I58="X"),"",CONCATENATE(LISTE!C58,"  ",LISTE!H58," P")),"")</f>
        <v/>
      </c>
      <c r="C54" s="178" t="str">
        <f>IF(MONTH(LISTE!G58)=5,IF(OR(LISTE!B58="",LISTE!I58="X"),"",LISTE!A58),"")</f>
        <v/>
      </c>
      <c r="D54" s="178" t="str">
        <f>IF(MONTH(LISTE!G58)=5,IF(OR(LISTE!B58="",LISTE!I58="X"),"",LISTE!I58),"")</f>
        <v/>
      </c>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row>
    <row r="55" spans="1:35" x14ac:dyDescent="0.25">
      <c r="A55" s="178" t="str">
        <f>IF(MONTH(LISTE!G59)=5,IF(OR(LISTE!B59="",LISTE!I59="X"),"",LISTE!B59),"")</f>
        <v/>
      </c>
      <c r="B55" s="178" t="str">
        <f>IF(MONTH(LISTE!G59)=5,IF(OR(LISTE!B59="",LISTE!I59="X"),"",CONCATENATE(LISTE!C59,"  ",LISTE!H59," P")),"")</f>
        <v/>
      </c>
      <c r="C55" s="178" t="str">
        <f>IF(MONTH(LISTE!G59)=5,IF(OR(LISTE!B59="",LISTE!I59="X"),"",LISTE!A59),"")</f>
        <v/>
      </c>
      <c r="D55" s="178" t="str">
        <f>IF(MONTH(LISTE!G59)=5,IF(OR(LISTE!B59="",LISTE!I59="X"),"",LISTE!I59),"")</f>
        <v/>
      </c>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row>
    <row r="56" spans="1:35" x14ac:dyDescent="0.25">
      <c r="A56" s="178" t="str">
        <f>IF(MONTH(LISTE!G60)=5,IF(OR(LISTE!B60="",LISTE!I60="X"),"",LISTE!B60),"")</f>
        <v/>
      </c>
      <c r="B56" s="178" t="str">
        <f>IF(MONTH(LISTE!G60)=5,IF(OR(LISTE!B60="",LISTE!I60="X"),"",CONCATENATE(LISTE!C60,"  ",LISTE!H60," P")),"")</f>
        <v/>
      </c>
      <c r="C56" s="178" t="str">
        <f>IF(MONTH(LISTE!G60)=5,IF(OR(LISTE!B60="",LISTE!I60="X"),"",LISTE!A60),"")</f>
        <v/>
      </c>
      <c r="D56" s="178" t="str">
        <f>IF(MONTH(LISTE!G60)=5,IF(OR(LISTE!B60="",LISTE!I60="X"),"",LISTE!I60),"")</f>
        <v/>
      </c>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row>
    <row r="57" spans="1:35" x14ac:dyDescent="0.25">
      <c r="A57" s="178" t="str">
        <f>IF(MONTH(LISTE!G61)=5,IF(OR(LISTE!B61="",LISTE!I61="X"),"",LISTE!B61),"")</f>
        <v/>
      </c>
      <c r="B57" s="178" t="str">
        <f>IF(MONTH(LISTE!G61)=5,IF(OR(LISTE!B61="",LISTE!I61="X"),"",CONCATENATE(LISTE!C61,"  ",LISTE!H61," P")),"")</f>
        <v/>
      </c>
      <c r="C57" s="178" t="str">
        <f>IF(MONTH(LISTE!G61)=5,IF(OR(LISTE!B61="",LISTE!I61="X"),"",LISTE!A61),"")</f>
        <v/>
      </c>
      <c r="D57" s="178" t="str">
        <f>IF(MONTH(LISTE!G61)=5,IF(OR(LISTE!B61="",LISTE!I61="X"),"",LISTE!I61),"")</f>
        <v/>
      </c>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row>
    <row r="58" spans="1:35" x14ac:dyDescent="0.25">
      <c r="A58" s="178" t="str">
        <f>IF(MONTH(LISTE!G62)=5,IF(OR(LISTE!B62="",LISTE!I62="X"),"",LISTE!B62),"")</f>
        <v/>
      </c>
      <c r="B58" s="178" t="str">
        <f>IF(MONTH(LISTE!G62)=5,IF(OR(LISTE!B62="",LISTE!I62="X"),"",CONCATENATE(LISTE!C62,"  ",LISTE!H62," P")),"")</f>
        <v/>
      </c>
      <c r="C58" s="178" t="str">
        <f>IF(MONTH(LISTE!G62)=5,IF(OR(LISTE!B62="",LISTE!I62="X"),"",LISTE!A62),"")</f>
        <v/>
      </c>
      <c r="D58" s="178" t="str">
        <f>IF(MONTH(LISTE!G62)=5,IF(OR(LISTE!B62="",LISTE!I62="X"),"",LISTE!I62),"")</f>
        <v/>
      </c>
      <c r="E58" s="199"/>
    </row>
    <row r="59" spans="1:35" x14ac:dyDescent="0.25">
      <c r="A59" s="178" t="str">
        <f>IF(MONTH(LISTE!G63)=5,IF(OR(LISTE!B63="",LISTE!I63="X"),"",LISTE!B63),"")</f>
        <v/>
      </c>
      <c r="B59" s="178" t="str">
        <f>IF(MONTH(LISTE!G63)=5,IF(OR(LISTE!B63="",LISTE!I63="X"),"",CONCATENATE(LISTE!C63,"  ",LISTE!H63," P")),"")</f>
        <v/>
      </c>
      <c r="C59" s="178" t="str">
        <f>IF(MONTH(LISTE!G63)=5,IF(OR(LISTE!B63="",LISTE!I63="X"),"",LISTE!A63),"")</f>
        <v/>
      </c>
      <c r="D59" s="178" t="str">
        <f>IF(MONTH(LISTE!G63)=5,IF(OR(LISTE!B63="",LISTE!I63="X"),"",LISTE!I63),"")</f>
        <v/>
      </c>
    </row>
    <row r="60" spans="1:35" x14ac:dyDescent="0.25">
      <c r="A60" s="178" t="str">
        <f>IF(MONTH(LISTE!G64)=5,IF(OR(LISTE!B64="",LISTE!I64="X"),"",LISTE!B64),"")</f>
        <v/>
      </c>
      <c r="B60" s="178" t="str">
        <f>IF(MONTH(LISTE!G64)=5,IF(OR(LISTE!B64="",LISTE!I64="X"),"",CONCATENATE(LISTE!C64,"  ",LISTE!H64," P")),"")</f>
        <v/>
      </c>
      <c r="C60" s="178" t="str">
        <f>IF(MONTH(LISTE!G64)=5,IF(OR(LISTE!B64="",LISTE!I64="X"),"",LISTE!A64),"")</f>
        <v/>
      </c>
      <c r="D60" s="178" t="str">
        <f>IF(MONTH(LISTE!G64)=5,IF(OR(LISTE!B64="",LISTE!I64="X"),"",LISTE!I64),"")</f>
        <v/>
      </c>
    </row>
    <row r="61" spans="1:35" x14ac:dyDescent="0.25">
      <c r="A61" s="178" t="str">
        <f>IF(MONTH(LISTE!G65)=5,IF(OR(LISTE!B65="",LISTE!I65="X"),"",LISTE!B65),"")</f>
        <v/>
      </c>
      <c r="B61" s="178" t="str">
        <f>IF(MONTH(LISTE!G65)=5,IF(OR(LISTE!B65="",LISTE!I65="X"),"",CONCATENATE(LISTE!C65,"  ",LISTE!H65," P")),"")</f>
        <v/>
      </c>
      <c r="C61" s="178" t="str">
        <f>IF(MONTH(LISTE!G65)=5,IF(OR(LISTE!B65="",LISTE!I65="X"),"",LISTE!A65),"")</f>
        <v/>
      </c>
      <c r="D61" s="178" t="str">
        <f>IF(MONTH(LISTE!G65)=5,IF(OR(LISTE!B65="",LISTE!I65="X"),"",LISTE!I65),"")</f>
        <v/>
      </c>
    </row>
    <row r="62" spans="1:35" x14ac:dyDescent="0.25">
      <c r="A62" s="178" t="str">
        <f>IF(MONTH(LISTE!G66)=5,IF(OR(LISTE!B66="",LISTE!I66="X"),"",LISTE!B66),"")</f>
        <v/>
      </c>
      <c r="B62" s="178" t="str">
        <f>IF(MONTH(LISTE!G66)=5,IF(OR(LISTE!B66="",LISTE!I66="X"),"",CONCATENATE(LISTE!C66,"  ",LISTE!H66," P")),"")</f>
        <v/>
      </c>
      <c r="C62" s="178" t="str">
        <f>IF(MONTH(LISTE!G66)=5,IF(OR(LISTE!B66="",LISTE!I66="X"),"",LISTE!A66),"")</f>
        <v/>
      </c>
      <c r="D62" s="178" t="str">
        <f>IF(MONTH(LISTE!G66)=5,IF(OR(LISTE!B66="",LISTE!I66="X"),"",LISTE!I66),"")</f>
        <v/>
      </c>
    </row>
    <row r="63" spans="1:35" x14ac:dyDescent="0.25">
      <c r="A63" s="178" t="str">
        <f>IF(MONTH(LISTE!G67)=5,IF(OR(LISTE!B67="",LISTE!I67="X"),"",LISTE!B67),"")</f>
        <v/>
      </c>
      <c r="B63" s="178" t="str">
        <f>IF(MONTH(LISTE!G67)=5,IF(OR(LISTE!B67="",LISTE!I67="X"),"",CONCATENATE(LISTE!C67,"  ",LISTE!H67," P")),"")</f>
        <v/>
      </c>
      <c r="C63" s="178" t="str">
        <f>IF(MONTH(LISTE!G67)=5,IF(OR(LISTE!B67="",LISTE!I67="X"),"",LISTE!A67),"")</f>
        <v/>
      </c>
      <c r="D63" s="178" t="str">
        <f>IF(MONTH(LISTE!G67)=5,IF(OR(LISTE!B67="",LISTE!I67="X"),"",LISTE!I67),"")</f>
        <v/>
      </c>
    </row>
    <row r="64" spans="1:35" x14ac:dyDescent="0.25">
      <c r="A64" s="178" t="str">
        <f>IF(MONTH(LISTE!G68)=5,IF(OR(LISTE!B68="",LISTE!I68="X"),"",LISTE!B68),"")</f>
        <v/>
      </c>
      <c r="B64" s="178" t="str">
        <f>IF(MONTH(LISTE!G68)=5,IF(OR(LISTE!B68="",LISTE!I68="X"),"",CONCATENATE(LISTE!C68,"  ",LISTE!H68," P")),"")</f>
        <v/>
      </c>
      <c r="C64" s="178" t="str">
        <f>IF(MONTH(LISTE!G68)=5,IF(OR(LISTE!B68="",LISTE!I68="X"),"",LISTE!A68),"")</f>
        <v/>
      </c>
      <c r="D64" s="178" t="str">
        <f>IF(MONTH(LISTE!G68)=5,IF(OR(LISTE!B68="",LISTE!I68="X"),"",LISTE!I68),"")</f>
        <v/>
      </c>
    </row>
    <row r="65" spans="1:4" x14ac:dyDescent="0.25">
      <c r="A65" s="178" t="str">
        <f>IF(MONTH(LISTE!G69)=5,IF(OR(LISTE!B69="",LISTE!I69="X"),"",LISTE!B69),"")</f>
        <v/>
      </c>
      <c r="B65" s="178" t="str">
        <f>IF(MONTH(LISTE!G69)=5,IF(OR(LISTE!B69="",LISTE!I69="X"),"",CONCATENATE(LISTE!C69,"  ",LISTE!H69," P")),"")</f>
        <v/>
      </c>
      <c r="C65" s="178" t="str">
        <f>IF(MONTH(LISTE!G69)=5,IF(OR(LISTE!B69="",LISTE!I69="X"),"",LISTE!A69),"")</f>
        <v/>
      </c>
      <c r="D65" s="178" t="str">
        <f>IF(MONTH(LISTE!G69)=5,IF(OR(LISTE!B69="",LISTE!I69="X"),"",LISTE!I69),"")</f>
        <v/>
      </c>
    </row>
    <row r="66" spans="1:4" x14ac:dyDescent="0.25">
      <c r="A66" s="178" t="str">
        <f>IF(MONTH(LISTE!G70)=5,IF(OR(LISTE!B70="",LISTE!I70="X"),"",LISTE!B70),"")</f>
        <v/>
      </c>
      <c r="B66" s="178" t="str">
        <f>IF(MONTH(LISTE!G70)=5,IF(OR(LISTE!B70="",LISTE!I70="X"),"",CONCATENATE(LISTE!C70,"  ",LISTE!H70," P")),"")</f>
        <v/>
      </c>
      <c r="C66" s="178" t="str">
        <f>IF(MONTH(LISTE!G70)=5,IF(OR(LISTE!B70="",LISTE!I70="X"),"",LISTE!A70),"")</f>
        <v/>
      </c>
      <c r="D66" s="178" t="str">
        <f>IF(MONTH(LISTE!G70)=5,IF(OR(LISTE!B70="",LISTE!I70="X"),"",LISTE!I70),"")</f>
        <v/>
      </c>
    </row>
    <row r="67" spans="1:4" x14ac:dyDescent="0.25">
      <c r="A67" s="178" t="str">
        <f>IF(MONTH(LISTE!G71)=5,IF(OR(LISTE!B71="",LISTE!I71="X"),"",LISTE!B71),"")</f>
        <v/>
      </c>
      <c r="B67" s="178" t="str">
        <f>IF(MONTH(LISTE!G71)=5,IF(OR(LISTE!B71="",LISTE!I71="X"),"",CONCATENATE(LISTE!C71,"  ",LISTE!H71," P")),"")</f>
        <v/>
      </c>
      <c r="C67" s="178" t="str">
        <f>IF(MONTH(LISTE!G71)=5,IF(OR(LISTE!B71="",LISTE!I71="X"),"",LISTE!A71),"")</f>
        <v/>
      </c>
      <c r="D67" s="178" t="str">
        <f>IF(MONTH(LISTE!G71)=5,IF(OR(LISTE!B71="",LISTE!I71="X"),"",LISTE!I71),"")</f>
        <v/>
      </c>
    </row>
    <row r="68" spans="1:4" x14ac:dyDescent="0.25">
      <c r="A68" s="178" t="str">
        <f>IF(MONTH(LISTE!G72)=5,IF(OR(LISTE!B72="",LISTE!I72="X"),"",LISTE!B72),"")</f>
        <v/>
      </c>
      <c r="B68" s="178" t="str">
        <f>IF(MONTH(LISTE!G72)=5,IF(OR(LISTE!B72="",LISTE!I72="X"),"",CONCATENATE(LISTE!C72,"  ",LISTE!H72," P")),"")</f>
        <v/>
      </c>
      <c r="C68" s="178" t="str">
        <f>IF(MONTH(LISTE!G72)=5,IF(OR(LISTE!B72="",LISTE!I72="X"),"",LISTE!A72),"")</f>
        <v/>
      </c>
      <c r="D68" s="178" t="str">
        <f>IF(MONTH(LISTE!G72)=5,IF(OR(LISTE!B72="",LISTE!I72="X"),"",LISTE!I72),"")</f>
        <v/>
      </c>
    </row>
    <row r="69" spans="1:4" x14ac:dyDescent="0.25">
      <c r="A69" s="178" t="str">
        <f>IF(MONTH(LISTE!G73)=5,IF(OR(LISTE!B73="",LISTE!I73="X"),"",LISTE!B73),"")</f>
        <v/>
      </c>
      <c r="B69" s="178" t="str">
        <f>IF(MONTH(LISTE!G73)=5,IF(OR(LISTE!B73="",LISTE!I73="X"),"",CONCATENATE(LISTE!C73,"  ",LISTE!H73," P")),"")</f>
        <v/>
      </c>
      <c r="C69" s="178" t="str">
        <f>IF(MONTH(LISTE!G73)=5,IF(OR(LISTE!B73="",LISTE!I73="X"),"",LISTE!A73),"")</f>
        <v/>
      </c>
      <c r="D69" s="178" t="str">
        <f>IF(MONTH(LISTE!G73)=5,IF(OR(LISTE!B73="",LISTE!I73="X"),"",LISTE!I73),"")</f>
        <v/>
      </c>
    </row>
    <row r="70" spans="1:4" x14ac:dyDescent="0.25">
      <c r="A70" s="178" t="str">
        <f>IF(MONTH(LISTE!G74)=5,IF(OR(LISTE!B74="",LISTE!I74="X"),"",LISTE!B74),"")</f>
        <v/>
      </c>
      <c r="B70" s="178" t="str">
        <f>IF(MONTH(LISTE!G74)=5,IF(OR(LISTE!B74="",LISTE!I74="X"),"",CONCATENATE(LISTE!C74,"  ",LISTE!H74," P")),"")</f>
        <v/>
      </c>
      <c r="C70" s="178" t="str">
        <f>IF(MONTH(LISTE!G74)=5,IF(OR(LISTE!B74="",LISTE!I74="X"),"",LISTE!A74),"")</f>
        <v/>
      </c>
      <c r="D70" s="178" t="str">
        <f>IF(MONTH(LISTE!G74)=5,IF(OR(LISTE!B74="",LISTE!I74="X"),"",LISTE!I74),"")</f>
        <v/>
      </c>
    </row>
    <row r="71" spans="1:4" x14ac:dyDescent="0.25">
      <c r="A71" s="178" t="str">
        <f>IF(MONTH(LISTE!G75)=5,IF(OR(LISTE!B75="",LISTE!I75="X"),"",LISTE!B75),"")</f>
        <v/>
      </c>
      <c r="B71" s="178" t="str">
        <f>IF(MONTH(LISTE!G75)=5,IF(OR(LISTE!B75="",LISTE!I75="X"),"",CONCATENATE(LISTE!C75,"  ",LISTE!H75," P")),"")</f>
        <v/>
      </c>
      <c r="C71" s="178" t="str">
        <f>IF(MONTH(LISTE!G75)=5,IF(OR(LISTE!B75="",LISTE!I75="X"),"",LISTE!A75),"")</f>
        <v/>
      </c>
      <c r="D71" s="178" t="str">
        <f>IF(MONTH(LISTE!G75)=5,IF(OR(LISTE!B75="",LISTE!I75="X"),"",LISTE!I75),"")</f>
        <v/>
      </c>
    </row>
    <row r="72" spans="1:4" x14ac:dyDescent="0.25">
      <c r="A72" s="178" t="str">
        <f>IF(MONTH(LISTE!G76)=5,IF(OR(LISTE!B76="",LISTE!I76="X"),"",LISTE!B76),"")</f>
        <v/>
      </c>
      <c r="B72" s="178" t="str">
        <f>IF(MONTH(LISTE!G76)=5,IF(OR(LISTE!B76="",LISTE!I76="X"),"",CONCATENATE(LISTE!C76,"  ",LISTE!H76," P")),"")</f>
        <v/>
      </c>
      <c r="C72" s="178" t="str">
        <f>IF(MONTH(LISTE!G76)=5,IF(OR(LISTE!B76="",LISTE!I76="X"),"",LISTE!A76),"")</f>
        <v/>
      </c>
      <c r="D72" s="178" t="str">
        <f>IF(MONTH(LISTE!G76)=5,IF(OR(LISTE!B76="",LISTE!I76="X"),"",LISTE!I76),"")</f>
        <v/>
      </c>
    </row>
    <row r="73" spans="1:4" x14ac:dyDescent="0.25">
      <c r="A73" s="178" t="str">
        <f>IF(MONTH(LISTE!G77)=5,IF(OR(LISTE!B77="",LISTE!I77="X"),"",LISTE!B77),"")</f>
        <v/>
      </c>
      <c r="B73" s="178" t="str">
        <f>IF(MONTH(LISTE!G77)=5,IF(OR(LISTE!B77="",LISTE!I77="X"),"",CONCATENATE(LISTE!C77,"  ",LISTE!H77," P")),"")</f>
        <v/>
      </c>
      <c r="C73" s="178" t="str">
        <f>IF(MONTH(LISTE!G77)=5,IF(OR(LISTE!B77="",LISTE!I77="X"),"",LISTE!A77),"")</f>
        <v/>
      </c>
      <c r="D73" s="178" t="str">
        <f>IF(MONTH(LISTE!G77)=5,IF(OR(LISTE!B77="",LISTE!I77="X"),"",LISTE!I77),"")</f>
        <v/>
      </c>
    </row>
    <row r="74" spans="1:4" x14ac:dyDescent="0.25">
      <c r="A74" s="178" t="str">
        <f>IF(MONTH(LISTE!G78)=5,IF(OR(LISTE!B78="",LISTE!I78="X"),"",LISTE!B78),"")</f>
        <v/>
      </c>
      <c r="B74" s="178" t="str">
        <f>IF(MONTH(LISTE!G78)=5,IF(OR(LISTE!B78="",LISTE!I78="X"),"",CONCATENATE(LISTE!C78,"  ",LISTE!H78," P")),"")</f>
        <v/>
      </c>
      <c r="C74" s="178" t="str">
        <f>IF(MONTH(LISTE!G78)=5,IF(OR(LISTE!B78="",LISTE!I78="X"),"",LISTE!A78),"")</f>
        <v/>
      </c>
      <c r="D74" s="178" t="str">
        <f>IF(MONTH(LISTE!G78)=5,IF(OR(LISTE!B78="",LISTE!I78="X"),"",LISTE!I78),"")</f>
        <v/>
      </c>
    </row>
    <row r="75" spans="1:4" x14ac:dyDescent="0.25">
      <c r="A75" s="178" t="str">
        <f>IF(MONTH(LISTE!G79)=5,IF(OR(LISTE!B79="",LISTE!I79="X"),"",LISTE!B79),"")</f>
        <v/>
      </c>
      <c r="B75" s="178" t="str">
        <f>IF(MONTH(LISTE!G79)=5,IF(OR(LISTE!B79="",LISTE!I79="X"),"",CONCATENATE(LISTE!C79,"  ",LISTE!H79," P")),"")</f>
        <v/>
      </c>
      <c r="C75" s="178" t="str">
        <f>IF(MONTH(LISTE!G79)=5,IF(OR(LISTE!B79="",LISTE!I79="X"),"",LISTE!A79),"")</f>
        <v/>
      </c>
      <c r="D75" s="178" t="str">
        <f>IF(MONTH(LISTE!G79)=5,IF(OR(LISTE!B79="",LISTE!I79="X"),"",LISTE!I79),"")</f>
        <v/>
      </c>
    </row>
    <row r="76" spans="1:4" x14ac:dyDescent="0.25">
      <c r="A76" s="178" t="str">
        <f>IF(MONTH(LISTE!G80)=5,IF(OR(LISTE!B80="",LISTE!I80="X"),"",LISTE!B80),"")</f>
        <v/>
      </c>
      <c r="B76" s="178" t="str">
        <f>IF(MONTH(LISTE!G80)=5,IF(OR(LISTE!B80="",LISTE!I80="X"),"",CONCATENATE(LISTE!C80,"  ",LISTE!H80," P")),"")</f>
        <v/>
      </c>
      <c r="C76" s="178" t="str">
        <f>IF(MONTH(LISTE!G80)=5,IF(OR(LISTE!B80="",LISTE!I80="X"),"",LISTE!A80),"")</f>
        <v/>
      </c>
      <c r="D76" s="178" t="str">
        <f>IF(MONTH(LISTE!G80)=5,IF(OR(LISTE!B80="",LISTE!I80="X"),"",LISTE!I80),"")</f>
        <v/>
      </c>
    </row>
    <row r="77" spans="1:4" x14ac:dyDescent="0.25">
      <c r="A77" s="178" t="str">
        <f>IF(MONTH(LISTE!G81)=5,IF(OR(LISTE!B81="",LISTE!I81="X"),"",LISTE!B81),"")</f>
        <v/>
      </c>
      <c r="B77" s="178" t="str">
        <f>IF(MONTH(LISTE!G81)=5,IF(OR(LISTE!B81="",LISTE!I81="X"),"",CONCATENATE(LISTE!C81,"  ",LISTE!H81," P")),"")</f>
        <v/>
      </c>
      <c r="C77" s="178" t="str">
        <f>IF(MONTH(LISTE!G81)=5,IF(OR(LISTE!B81="",LISTE!I81="X"),"",LISTE!A81),"")</f>
        <v/>
      </c>
      <c r="D77" s="178" t="str">
        <f>IF(MONTH(LISTE!G81)=5,IF(OR(LISTE!B81="",LISTE!I81="X"),"",LISTE!I81),"")</f>
        <v/>
      </c>
    </row>
    <row r="78" spans="1:4" x14ac:dyDescent="0.25">
      <c r="A78" s="178" t="str">
        <f>IF(MONTH(LISTE!G82)=5,IF(OR(LISTE!B82="",LISTE!I82="X"),"",LISTE!B82),"")</f>
        <v/>
      </c>
      <c r="B78" s="178" t="str">
        <f>IF(MONTH(LISTE!G82)=5,IF(OR(LISTE!B82="",LISTE!I82="X"),"",CONCATENATE(LISTE!C82,"  ",LISTE!H82," P")),"")</f>
        <v/>
      </c>
      <c r="C78" s="178" t="str">
        <f>IF(MONTH(LISTE!G82)=5,IF(OR(LISTE!B82="",LISTE!I82="X"),"",LISTE!A82),"")</f>
        <v/>
      </c>
      <c r="D78" s="178" t="str">
        <f>IF(MONTH(LISTE!G82)=5,IF(OR(LISTE!B82="",LISTE!I82="X"),"",LISTE!I82),"")</f>
        <v/>
      </c>
    </row>
    <row r="79" spans="1:4" x14ac:dyDescent="0.25">
      <c r="A79" s="178" t="str">
        <f>IF(MONTH(LISTE!G83)=5,IF(OR(LISTE!B83="",LISTE!I83="X"),"",LISTE!B83),"")</f>
        <v/>
      </c>
      <c r="B79" s="178" t="str">
        <f>IF(MONTH(LISTE!G83)=5,IF(OR(LISTE!B83="",LISTE!I83="X"),"",CONCATENATE(LISTE!C83,"  ",LISTE!H83," P")),"")</f>
        <v/>
      </c>
      <c r="C79" s="178" t="str">
        <f>IF(MONTH(LISTE!G83)=5,IF(OR(LISTE!B83="",LISTE!I83="X"),"",LISTE!A83),"")</f>
        <v/>
      </c>
      <c r="D79" s="178" t="str">
        <f>IF(MONTH(LISTE!G83)=5,IF(OR(LISTE!B83="",LISTE!I83="X"),"",LISTE!I83),"")</f>
        <v/>
      </c>
    </row>
    <row r="80" spans="1:4" x14ac:dyDescent="0.25">
      <c r="A80" s="178" t="str">
        <f>IF(MONTH(LISTE!G84)=5,IF(OR(LISTE!B84="",LISTE!I84="X"),"",LISTE!B84),"")</f>
        <v/>
      </c>
      <c r="B80" s="178" t="str">
        <f>IF(MONTH(LISTE!G84)=5,IF(OR(LISTE!B84="",LISTE!I84="X"),"",CONCATENATE(LISTE!C84,"  ",LISTE!H84," P")),"")</f>
        <v/>
      </c>
      <c r="C80" s="178" t="str">
        <f>IF(MONTH(LISTE!G84)=5,IF(OR(LISTE!B84="",LISTE!I84="X"),"",LISTE!A84),"")</f>
        <v/>
      </c>
      <c r="D80" s="178" t="str">
        <f>IF(MONTH(LISTE!G84)=5,IF(OR(LISTE!B84="",LISTE!I84="X"),"",LISTE!I84),"")</f>
        <v/>
      </c>
    </row>
    <row r="81" spans="1:4" x14ac:dyDescent="0.25">
      <c r="A81" s="178" t="str">
        <f>IF(MONTH(LISTE!G85)=5,IF(OR(LISTE!B85="",LISTE!I85="X"),"",LISTE!B85),"")</f>
        <v/>
      </c>
      <c r="B81" s="178" t="str">
        <f>IF(MONTH(LISTE!G85)=5,IF(OR(LISTE!B85="",LISTE!I85="X"),"",CONCATENATE(LISTE!C85,"  ",LISTE!H85," P")),"")</f>
        <v/>
      </c>
      <c r="C81" s="178" t="str">
        <f>IF(MONTH(LISTE!G85)=5,IF(OR(LISTE!B85="",LISTE!I85="X"),"",LISTE!A85),"")</f>
        <v/>
      </c>
      <c r="D81" s="178" t="str">
        <f>IF(MONTH(LISTE!G85)=5,IF(OR(LISTE!B85="",LISTE!I85="X"),"",LISTE!I85),"")</f>
        <v/>
      </c>
    </row>
    <row r="82" spans="1:4" x14ac:dyDescent="0.25">
      <c r="A82" s="178" t="str">
        <f>IF(MONTH(LISTE!G86)=5,IF(OR(LISTE!B86="",LISTE!I86="X"),"",LISTE!B86),"")</f>
        <v/>
      </c>
      <c r="B82" s="178" t="str">
        <f>IF(MONTH(LISTE!G86)=5,IF(OR(LISTE!B86="",LISTE!I86="X"),"",CONCATENATE(LISTE!C86,"  ",LISTE!H86," P")),"")</f>
        <v/>
      </c>
      <c r="C82" s="178" t="str">
        <f>IF(MONTH(LISTE!G86)=5,IF(OR(LISTE!B86="",LISTE!I86="X"),"",LISTE!A86),"")</f>
        <v/>
      </c>
      <c r="D82" s="178" t="str">
        <f>IF(MONTH(LISTE!G86)=5,IF(OR(LISTE!B86="",LISTE!I86="X"),"",LISTE!I86),"")</f>
        <v/>
      </c>
    </row>
    <row r="83" spans="1:4" x14ac:dyDescent="0.25">
      <c r="A83" s="178" t="str">
        <f>IF(MONTH(LISTE!G87)=5,IF(OR(LISTE!B87="",LISTE!I87="X"),"",LISTE!B87),"")</f>
        <v/>
      </c>
      <c r="B83" s="178" t="str">
        <f>IF(MONTH(LISTE!G87)=5,IF(OR(LISTE!B87="",LISTE!I87="X"),"",CONCATENATE(LISTE!C87,"  ",LISTE!H87," P")),"")</f>
        <v/>
      </c>
      <c r="C83" s="178" t="str">
        <f>IF(MONTH(LISTE!G87)=5,IF(OR(LISTE!B87="",LISTE!I87="X"),"",LISTE!A87),"")</f>
        <v/>
      </c>
      <c r="D83" s="178" t="str">
        <f>IF(MONTH(LISTE!G87)=5,IF(OR(LISTE!B87="",LISTE!I87="X"),"",LISTE!I87),"")</f>
        <v/>
      </c>
    </row>
    <row r="84" spans="1:4" x14ac:dyDescent="0.25">
      <c r="A84" s="178" t="str">
        <f>IF(MONTH(LISTE!G88)=5,IF(OR(LISTE!B88="",LISTE!I88="X"),"",LISTE!B88),"")</f>
        <v/>
      </c>
      <c r="B84" s="178" t="str">
        <f>IF(MONTH(LISTE!G88)=5,IF(OR(LISTE!B88="",LISTE!I88="X"),"",CONCATENATE(LISTE!C88,"  ",LISTE!H88," P")),"")</f>
        <v/>
      </c>
      <c r="C84" s="178" t="str">
        <f>IF(MONTH(LISTE!G88)=5,IF(OR(LISTE!B88="",LISTE!I88="X"),"",LISTE!A88),"")</f>
        <v/>
      </c>
      <c r="D84" s="178" t="str">
        <f>IF(MONTH(LISTE!G88)=5,IF(OR(LISTE!B88="",LISTE!I88="X"),"",LISTE!I88),"")</f>
        <v/>
      </c>
    </row>
    <row r="85" spans="1:4" x14ac:dyDescent="0.25">
      <c r="A85" s="178" t="str">
        <f>IF(MONTH(LISTE!G89)=5,IF(OR(LISTE!B89="",LISTE!I89="X"),"",LISTE!B89),"")</f>
        <v/>
      </c>
      <c r="B85" s="178" t="str">
        <f>IF(MONTH(LISTE!G89)=5,IF(OR(LISTE!B89="",LISTE!I89="X"),"",CONCATENATE(LISTE!C89,"  ",LISTE!H89," P")),"")</f>
        <v/>
      </c>
      <c r="C85" s="178" t="str">
        <f>IF(MONTH(LISTE!G89)=5,IF(OR(LISTE!B89="",LISTE!I89="X"),"",LISTE!A89),"")</f>
        <v/>
      </c>
      <c r="D85" s="178" t="str">
        <f>IF(MONTH(LISTE!G89)=5,IF(OR(LISTE!B89="",LISTE!I89="X"),"",LISTE!I89),"")</f>
        <v/>
      </c>
    </row>
    <row r="86" spans="1:4" x14ac:dyDescent="0.25">
      <c r="A86" s="178" t="str">
        <f>IF(MONTH(LISTE!G90)=5,IF(OR(LISTE!B90="",LISTE!I90="X"),"",LISTE!B90),"")</f>
        <v/>
      </c>
      <c r="B86" s="178" t="str">
        <f>IF(MONTH(LISTE!G90)=5,IF(OR(LISTE!B90="",LISTE!I90="X"),"",CONCATENATE(LISTE!C90,"  ",LISTE!H90," P")),"")</f>
        <v/>
      </c>
      <c r="C86" s="178" t="str">
        <f>IF(MONTH(LISTE!G90)=5,IF(OR(LISTE!B90="",LISTE!I90="X"),"",LISTE!A90),"")</f>
        <v/>
      </c>
      <c r="D86" s="178" t="str">
        <f>IF(MONTH(LISTE!G90)=5,IF(OR(LISTE!B90="",LISTE!I90="X"),"",LISTE!I90),"")</f>
        <v/>
      </c>
    </row>
    <row r="87" spans="1:4" x14ac:dyDescent="0.25">
      <c r="A87" s="178" t="str">
        <f>IF(MONTH(LISTE!G91)=5,IF(OR(LISTE!B91="",LISTE!I91="X"),"",LISTE!B91),"")</f>
        <v/>
      </c>
      <c r="B87" s="178" t="str">
        <f>IF(MONTH(LISTE!G91)=5,IF(OR(LISTE!B91="",LISTE!I91="X"),"",CONCATENATE(LISTE!C91,"  ",LISTE!H91," P")),"")</f>
        <v/>
      </c>
      <c r="C87" s="178" t="str">
        <f>IF(MONTH(LISTE!G91)=5,IF(OR(LISTE!B91="",LISTE!I91="X"),"",LISTE!A91),"")</f>
        <v/>
      </c>
      <c r="D87" s="178" t="str">
        <f>IF(MONTH(LISTE!G91)=5,IF(OR(LISTE!B91="",LISTE!I91="X"),"",LISTE!I91),"")</f>
        <v/>
      </c>
    </row>
    <row r="88" spans="1:4" x14ac:dyDescent="0.25">
      <c r="A88" s="178" t="str">
        <f>IF(MONTH(LISTE!G92)=5,IF(OR(LISTE!B92="",LISTE!I92="X"),"",LISTE!B92),"")</f>
        <v/>
      </c>
      <c r="B88" s="178" t="str">
        <f>IF(MONTH(LISTE!G92)=5,IF(OR(LISTE!B92="",LISTE!I92="X"),"",CONCATENATE(LISTE!C92,"  ",LISTE!H92," P")),"")</f>
        <v/>
      </c>
      <c r="C88" s="178" t="str">
        <f>IF(MONTH(LISTE!G92)=5,IF(OR(LISTE!B92="",LISTE!I92="X"),"",LISTE!A92),"")</f>
        <v/>
      </c>
      <c r="D88" s="178" t="str">
        <f>IF(MONTH(LISTE!G92)=5,IF(OR(LISTE!B92="",LISTE!I92="X"),"",LISTE!I92),"")</f>
        <v/>
      </c>
    </row>
    <row r="89" spans="1:4" x14ac:dyDescent="0.25">
      <c r="A89" s="178" t="str">
        <f>IF(MONTH(LISTE!G93)=5,IF(OR(LISTE!B93="",LISTE!I93="X"),"",LISTE!B93),"")</f>
        <v/>
      </c>
      <c r="B89" s="178" t="str">
        <f>IF(MONTH(LISTE!G93)=5,IF(OR(LISTE!B93="",LISTE!I93="X"),"",CONCATENATE(LISTE!C93,"  ",LISTE!H93," P")),"")</f>
        <v/>
      </c>
      <c r="C89" s="178" t="str">
        <f>IF(MONTH(LISTE!G93)=5,IF(OR(LISTE!B93="",LISTE!I93="X"),"",LISTE!A93),"")</f>
        <v/>
      </c>
      <c r="D89" s="178" t="str">
        <f>IF(MONTH(LISTE!G93)=5,IF(OR(LISTE!B93="",LISTE!I93="X"),"",LISTE!I93),"")</f>
        <v/>
      </c>
    </row>
    <row r="90" spans="1:4" x14ac:dyDescent="0.25">
      <c r="A90" s="178" t="str">
        <f>IF(MONTH(LISTE!G94)=5,IF(OR(LISTE!B94="",LISTE!I94="X"),"",LISTE!B94),"")</f>
        <v/>
      </c>
      <c r="B90" s="178" t="str">
        <f>IF(MONTH(LISTE!G94)=5,IF(OR(LISTE!B94="",LISTE!I94="X"),"",CONCATENATE(LISTE!C94,"  ",LISTE!H94," P")),"")</f>
        <v/>
      </c>
      <c r="C90" s="178" t="str">
        <f>IF(MONTH(LISTE!G94)=5,IF(OR(LISTE!B94="",LISTE!I94="X"),"",LISTE!A94),"")</f>
        <v/>
      </c>
      <c r="D90" s="178" t="str">
        <f>IF(MONTH(LISTE!G94)=5,IF(OR(LISTE!B94="",LISTE!I94="X"),"",LISTE!I94),"")</f>
        <v/>
      </c>
    </row>
    <row r="91" spans="1:4" x14ac:dyDescent="0.25">
      <c r="A91" s="178" t="str">
        <f>IF(MONTH(LISTE!G95)=5,IF(OR(LISTE!B95="",LISTE!I95="X"),"",LISTE!B95),"")</f>
        <v/>
      </c>
      <c r="B91" s="178" t="str">
        <f>IF(MONTH(LISTE!G95)=5,IF(OR(LISTE!B95="",LISTE!I95="X"),"",CONCATENATE(LISTE!C95,"  ",LISTE!H95," P")),"")</f>
        <v/>
      </c>
      <c r="C91" s="178" t="str">
        <f>IF(MONTH(LISTE!G95)=5,IF(OR(LISTE!B95="",LISTE!I95="X"),"",LISTE!A95),"")</f>
        <v/>
      </c>
      <c r="D91" s="178" t="str">
        <f>IF(MONTH(LISTE!G95)=5,IF(OR(LISTE!B95="",LISTE!I95="X"),"",LISTE!I95),"")</f>
        <v/>
      </c>
    </row>
    <row r="92" spans="1:4" x14ac:dyDescent="0.25">
      <c r="A92" s="178" t="str">
        <f>IF(MONTH(LISTE!G96)=5,IF(OR(LISTE!B96="",LISTE!I96="X"),"",LISTE!B96),"")</f>
        <v/>
      </c>
      <c r="B92" s="178" t="str">
        <f>IF(MONTH(LISTE!G96)=5,IF(OR(LISTE!B96="",LISTE!I96="X"),"",CONCATENATE(LISTE!C96,"  ",LISTE!H96," P")),"")</f>
        <v/>
      </c>
      <c r="C92" s="178" t="str">
        <f>IF(MONTH(LISTE!G96)=5,IF(OR(LISTE!B96="",LISTE!I96="X"),"",LISTE!A96),"")</f>
        <v/>
      </c>
      <c r="D92" s="178" t="str">
        <f>IF(MONTH(LISTE!G96)=5,IF(OR(LISTE!B96="",LISTE!I96="X"),"",LISTE!I96),"")</f>
        <v/>
      </c>
    </row>
    <row r="93" spans="1:4" x14ac:dyDescent="0.25">
      <c r="A93" s="178" t="str">
        <f>IF(MONTH(LISTE!G97)=5,IF(OR(LISTE!B97="",LISTE!I97="X"),"",LISTE!B97),"")</f>
        <v/>
      </c>
      <c r="B93" s="178" t="str">
        <f>IF(MONTH(LISTE!G97)=5,IF(OR(LISTE!B97="",LISTE!I97="X"),"",CONCATENATE(LISTE!C97,"  ",LISTE!H97," P")),"")</f>
        <v/>
      </c>
      <c r="C93" s="178" t="str">
        <f>IF(MONTH(LISTE!G97)=5,IF(OR(LISTE!B97="",LISTE!I97="X"),"",LISTE!A97),"")</f>
        <v/>
      </c>
      <c r="D93" s="178" t="str">
        <f>IF(MONTH(LISTE!G97)=5,IF(OR(LISTE!B97="",LISTE!I97="X"),"",LISTE!I97),"")</f>
        <v/>
      </c>
    </row>
    <row r="94" spans="1:4" x14ac:dyDescent="0.25">
      <c r="A94" s="178" t="str">
        <f>IF(MONTH(LISTE!G98)=5,IF(OR(LISTE!B98="",LISTE!I98="X"),"",LISTE!B98),"")</f>
        <v/>
      </c>
      <c r="B94" s="178" t="str">
        <f>IF(MONTH(LISTE!G98)=5,IF(OR(LISTE!B98="",LISTE!I98="X"),"",CONCATENATE(LISTE!C98,"  ",LISTE!H98," P")),"")</f>
        <v/>
      </c>
      <c r="C94" s="178" t="str">
        <f>IF(MONTH(LISTE!G98)=5,IF(OR(LISTE!B98="",LISTE!I98="X"),"",LISTE!A98),"")</f>
        <v/>
      </c>
      <c r="D94" s="178" t="str">
        <f>IF(MONTH(LISTE!G98)=5,IF(OR(LISTE!B98="",LISTE!I98="X"),"",LISTE!I98),"")</f>
        <v/>
      </c>
    </row>
    <row r="95" spans="1:4" x14ac:dyDescent="0.25">
      <c r="A95" s="178" t="str">
        <f>IF(MONTH(LISTE!G99)=5,IF(OR(LISTE!B99="",LISTE!I99="X"),"",LISTE!B99),"")</f>
        <v/>
      </c>
      <c r="B95" s="178" t="str">
        <f>IF(MONTH(LISTE!G99)=5,IF(OR(LISTE!B99="",LISTE!I99="X"),"",CONCATENATE(LISTE!C99,"  ",LISTE!H99," P")),"")</f>
        <v/>
      </c>
      <c r="C95" s="178" t="str">
        <f>IF(MONTH(LISTE!G99)=5,IF(OR(LISTE!B99="",LISTE!I99="X"),"",LISTE!A99),"")</f>
        <v/>
      </c>
      <c r="D95" s="178" t="str">
        <f>IF(MONTH(LISTE!G99)=5,IF(OR(LISTE!B99="",LISTE!I99="X"),"",LISTE!I99),"")</f>
        <v/>
      </c>
    </row>
    <row r="96" spans="1:4" x14ac:dyDescent="0.25">
      <c r="A96" s="178" t="str">
        <f>IF(MONTH(LISTE!G100)=5,IF(OR(LISTE!B100="",LISTE!I100="X"),"",LISTE!B100),"")</f>
        <v/>
      </c>
      <c r="B96" s="178" t="str">
        <f>IF(MONTH(LISTE!G100)=5,IF(OR(LISTE!B100="",LISTE!I100="X"),"",CONCATENATE(LISTE!C100,"  ",LISTE!H100," P")),"")</f>
        <v/>
      </c>
      <c r="C96" s="178" t="str">
        <f>IF(MONTH(LISTE!G100)=5,IF(OR(LISTE!B100="",LISTE!I100="X"),"",LISTE!A100),"")</f>
        <v/>
      </c>
      <c r="D96" s="178" t="str">
        <f>IF(MONTH(LISTE!G100)=5,IF(OR(LISTE!B100="",LISTE!I100="X"),"",LISTE!I100),"")</f>
        <v/>
      </c>
    </row>
    <row r="97" spans="1:35" x14ac:dyDescent="0.25">
      <c r="A97" s="178" t="str">
        <f>IF(MONTH(LISTE!G101)=5,IF(OR(LISTE!B101="",LISTE!I101="X"),"",LISTE!B101),"")</f>
        <v/>
      </c>
      <c r="B97" s="178" t="str">
        <f>IF(MONTH(LISTE!G101)=5,IF(OR(LISTE!B101="",LISTE!I101="X"),"",CONCATENATE(LISTE!C101,"  ",LISTE!H101," P")),"")</f>
        <v/>
      </c>
      <c r="C97" s="178" t="str">
        <f>IF(MONTH(LISTE!G101)=5,IF(OR(LISTE!B101="",LISTE!I101="X"),"",LISTE!A101),"")</f>
        <v/>
      </c>
      <c r="D97" s="178" t="str">
        <f>IF(MONTH(LISTE!G101)=5,IF(OR(LISTE!B101="",LISTE!I101="X"),"",LISTE!I101),"")</f>
        <v/>
      </c>
    </row>
    <row r="98" spans="1:35" x14ac:dyDescent="0.25">
      <c r="A98" s="178" t="str">
        <f>IF(MONTH(LISTE!G102)=5,IF(OR(LISTE!B102="",LISTE!I102="X"),"",LISTE!B102),"")</f>
        <v/>
      </c>
      <c r="B98" s="178" t="str">
        <f>IF(MONTH(LISTE!G102)=5,IF(OR(LISTE!B102="",LISTE!I102="X"),"",CONCATENATE(LISTE!C102,"  ",LISTE!H102," P")),"")</f>
        <v/>
      </c>
      <c r="C98" s="178" t="str">
        <f>IF(MONTH(LISTE!G102)=5,IF(OR(LISTE!B102="",LISTE!I102="X"),"",LISTE!A102),"")</f>
        <v/>
      </c>
      <c r="D98" s="178" t="str">
        <f>IF(MONTH(LISTE!G102)=5,IF(OR(LISTE!B102="",LISTE!I102="X"),"",LISTE!I102),"")</f>
        <v/>
      </c>
    </row>
    <row r="99" spans="1:35" x14ac:dyDescent="0.25">
      <c r="A99" s="178" t="str">
        <f>IF(MONTH(LISTE!G103)=5,IF(OR(LISTE!B103="",LISTE!I103="X"),"",LISTE!B103),"")</f>
        <v/>
      </c>
      <c r="B99" s="178" t="str">
        <f>IF(MONTH(LISTE!G103)=5,IF(OR(LISTE!B103="",LISTE!I103="X"),"",CONCATENATE(LISTE!C103,"  ",LISTE!H103," P")),"")</f>
        <v/>
      </c>
      <c r="C99" s="178" t="str">
        <f>IF(MONTH(LISTE!G103)=5,IF(OR(LISTE!B103="",LISTE!I103="X"),"",LISTE!A103),"")</f>
        <v/>
      </c>
      <c r="D99" s="178" t="str">
        <f>IF(MONTH(LISTE!G103)=5,IF(OR(LISTE!B103="",LISTE!I103="X"),"",LISTE!I103),"")</f>
        <v/>
      </c>
    </row>
    <row r="100" spans="1:35" x14ac:dyDescent="0.25">
      <c r="A100" s="178" t="str">
        <f>IF(MONTH(LISTE!G104)=5,IF(OR(LISTE!B104="",LISTE!I104="X"),"",LISTE!B104),"")</f>
        <v/>
      </c>
      <c r="B100" s="178" t="str">
        <f>IF(MONTH(LISTE!G104)=5,IF(OR(LISTE!B104="",LISTE!I104="X"),"",CONCATENATE(LISTE!C104,"  ",LISTE!H104," P")),"")</f>
        <v/>
      </c>
      <c r="C100" s="178" t="str">
        <f>IF(MONTH(LISTE!G104)=5,IF(OR(LISTE!B104="",LISTE!I104="X"),"",LISTE!A104),"")</f>
        <v/>
      </c>
      <c r="D100" s="178" t="str">
        <f>IF(MONTH(LISTE!G104)=5,IF(OR(LISTE!B104="",LISTE!I104="X"),"",LISTE!I104),"")</f>
        <v/>
      </c>
    </row>
    <row r="101" spans="1:35" x14ac:dyDescent="0.25">
      <c r="A101" s="178" t="str">
        <f>IF(MONTH(LISTE!G105)=5,IF(OR(LISTE!B105="",LISTE!I105="X"),"",LISTE!B105),"")</f>
        <v/>
      </c>
      <c r="B101" s="178" t="str">
        <f>IF(MONTH(LISTE!G105)=5,IF(OR(LISTE!B105="",LISTE!I105="X"),"",CONCATENATE(LISTE!C105,"  ",LISTE!H105," P")),"")</f>
        <v/>
      </c>
      <c r="C101" s="178" t="str">
        <f>IF(MONTH(LISTE!G105)=5,IF(OR(LISTE!B105="",LISTE!I105="X"),"",LISTE!A105),"")</f>
        <v/>
      </c>
      <c r="D101" s="178" t="str">
        <f>IF(MONTH(LISTE!G105)=5,IF(OR(LISTE!B105="",LISTE!I105="X"),"",LISTE!I105),"")</f>
        <v/>
      </c>
    </row>
    <row r="102" spans="1:35" x14ac:dyDescent="0.25">
      <c r="A102" s="178" t="str">
        <f>IF(MONTH(LISTE!G106)=5,IF(OR(LISTE!B106="",LISTE!I106="X"),"",LISTE!B106),"")</f>
        <v/>
      </c>
      <c r="B102" s="178" t="str">
        <f>IF(MONTH(LISTE!G106)=5,IF(OR(LISTE!B106="",LISTE!I106="X"),"",CONCATENATE(LISTE!C106,"  ",LISTE!H106," P")),"")</f>
        <v/>
      </c>
      <c r="C102" s="178" t="str">
        <f>IF(MONTH(LISTE!G106)=5,IF(OR(LISTE!B106="",LISTE!I106="X"),"",LISTE!A106),"")</f>
        <v/>
      </c>
      <c r="D102" s="178" t="str">
        <f>IF(MONTH(LISTE!G106)=5,IF(OR(LISTE!B106="",LISTE!I106="X"),"",LISTE!I106),"")</f>
        <v/>
      </c>
    </row>
    <row r="103" spans="1:35" x14ac:dyDescent="0.25">
      <c r="A103" s="178" t="str">
        <f>IF(MONTH(LISTE!G107)=5,IF(OR(LISTE!B107="",LISTE!I107="X"),"",LISTE!B107),"")</f>
        <v/>
      </c>
      <c r="B103" s="178" t="str">
        <f>IF(MONTH(LISTE!G107)=5,IF(OR(LISTE!B107="",LISTE!I107="X"),"",CONCATENATE(LISTE!C107,"  ",LISTE!H107," P")),"")</f>
        <v/>
      </c>
      <c r="C103" s="178" t="str">
        <f>IF(MONTH(LISTE!G107)=5,IF(OR(LISTE!B107="",LISTE!I107="X"),"",LISTE!A107),"")</f>
        <v/>
      </c>
      <c r="D103" s="178" t="str">
        <f>IF(MONTH(LISTE!G107)=5,IF(OR(LISTE!B107="",LISTE!I107="X"),"",LISTE!I107),"")</f>
        <v/>
      </c>
    </row>
    <row r="104" spans="1:35" x14ac:dyDescent="0.25">
      <c r="A104" s="178" t="str">
        <f>IF(MONTH(LISTE!G108)=5,IF(OR(LISTE!B108="",LISTE!I108="X"),"",LISTE!B108),"")</f>
        <v/>
      </c>
      <c r="B104" s="178" t="str">
        <f>IF(MONTH(LISTE!G108)=5,IF(OR(LISTE!B108="",LISTE!I108="X"),"",CONCATENATE(LISTE!C108,"  ",LISTE!H108," P")),"")</f>
        <v/>
      </c>
      <c r="C104" s="178" t="str">
        <f>IF(MONTH(LISTE!G108)=5,IF(OR(LISTE!B108="",LISTE!I108="X"),"",LISTE!A108),"")</f>
        <v/>
      </c>
      <c r="D104" s="178" t="str">
        <f>IF(MONTH(LISTE!G108)=5,IF(OR(LISTE!B108="",LISTE!I108="X"),"",LISTE!I108),"")</f>
        <v/>
      </c>
    </row>
    <row r="105" spans="1:35" x14ac:dyDescent="0.25">
      <c r="A105" s="178" t="str">
        <f>IF(MONTH(LISTE!G109)=5,IF(OR(LISTE!B109="",LISTE!I109="X"),"",LISTE!B109),"")</f>
        <v/>
      </c>
      <c r="B105" s="178" t="str">
        <f>IF(MONTH(LISTE!G109)=5,IF(OR(LISTE!B109="",LISTE!I109="X"),"",CONCATENATE(LISTE!C109,"  ",LISTE!H109," P")),"")</f>
        <v/>
      </c>
      <c r="C105" s="178" t="str">
        <f>IF(MONTH(LISTE!G109)=5,IF(OR(LISTE!B109="",LISTE!I109="X"),"",LISTE!A109),"")</f>
        <v/>
      </c>
      <c r="D105" s="178" t="str">
        <f>IF(MONTH(LISTE!G109)=5,IF(OR(LISTE!B109="",LISTE!I109="X"),"",LISTE!I109),"")</f>
        <v/>
      </c>
    </row>
    <row r="106" spans="1:35" x14ac:dyDescent="0.25">
      <c r="A106" s="178" t="str">
        <f>IF(MONTH(LISTE!G110)=5,IF(OR(LISTE!B110="",LISTE!I110="X"),"",LISTE!B110),"")</f>
        <v/>
      </c>
      <c r="B106" s="178" t="str">
        <f>IF(MONTH(LISTE!G110)=5,IF(OR(LISTE!B110="",LISTE!I110="X"),"",CONCATENATE(LISTE!C110,"  ",LISTE!H110," P")),"")</f>
        <v/>
      </c>
      <c r="C106" s="178" t="str">
        <f>IF(MONTH(LISTE!G110)=5,IF(OR(LISTE!B110="",LISTE!I110="X"),"",LISTE!A110),"")</f>
        <v/>
      </c>
      <c r="D106" s="178" t="str">
        <f>IF(MONTH(LISTE!G110)=5,IF(OR(LISTE!B110="",LISTE!I110="X"),"",LISTE!I110),"")</f>
        <v/>
      </c>
    </row>
    <row r="107" spans="1:35" x14ac:dyDescent="0.25">
      <c r="A107" s="178" t="str">
        <f>IF(MONTH(LISTE!G111)=5,IF(OR(LISTE!B111="",LISTE!I111="X"),"",LISTE!B111),"")</f>
        <v/>
      </c>
      <c r="B107" s="178" t="str">
        <f>IF(MONTH(LISTE!G111)=5,IF(OR(LISTE!B111="",LISTE!I111="X"),"",CONCATENATE(LISTE!C111,"  ",LISTE!H111," P")),"")</f>
        <v/>
      </c>
      <c r="C107" s="178" t="str">
        <f>IF(MONTH(LISTE!G111)=5,IF(OR(LISTE!B111="",LISTE!I111="X"),"",LISTE!A111),"")</f>
        <v/>
      </c>
      <c r="D107" s="178" t="str">
        <f>IF(MONTH(LISTE!G111)=5,IF(OR(LISTE!B111="",LISTE!I111="X"),"",LISTE!I111),"")</f>
        <v/>
      </c>
    </row>
    <row r="108" spans="1:35" x14ac:dyDescent="0.25">
      <c r="A108" s="178" t="str">
        <f>IF(MONTH(LISTE!G112)=5,IF(OR(LISTE!B112="",LISTE!I112="X"),"",LISTE!B112),"")</f>
        <v/>
      </c>
      <c r="B108" s="178" t="str">
        <f>IF(MONTH(LISTE!G112)=5,IF(OR(LISTE!B112="",LISTE!I112="X"),"",CONCATENATE(LISTE!C112,"  ",LISTE!H112," P")),"")</f>
        <v/>
      </c>
      <c r="C108" s="178" t="str">
        <f>IF(MONTH(LISTE!G112)=5,IF(OR(LISTE!B112="",LISTE!I112="X"),"",LISTE!A112),"")</f>
        <v/>
      </c>
      <c r="D108" s="178" t="str">
        <f>IF(MONTH(LISTE!G112)=5,IF(OR(LISTE!B112="",LISTE!I112="X"),"",LISTE!I112),"")</f>
        <v/>
      </c>
    </row>
    <row r="109" spans="1:35" x14ac:dyDescent="0.25">
      <c r="A109" s="178" t="str">
        <f>IF(MONTH(LISTE!G113)=5,IF(OR(LISTE!B113="",LISTE!I113="X"),"",LISTE!B113),"")</f>
        <v/>
      </c>
      <c r="B109" s="178" t="str">
        <f>IF(MONTH(LISTE!G113)=5,IF(OR(LISTE!B113="",LISTE!I113="X"),"",CONCATENATE(LISTE!C113,"  ",LISTE!H113," P")),"")</f>
        <v/>
      </c>
      <c r="C109" s="178" t="str">
        <f>IF(MONTH(LISTE!G113)=5,IF(OR(LISTE!B113="",LISTE!I113="X"),"",LISTE!A113),"")</f>
        <v/>
      </c>
      <c r="D109" s="178" t="str">
        <f>IF(MONTH(LISTE!G113)=5,IF(OR(LISTE!B113="",LISTE!I113="X"),"",LISTE!I113),"")</f>
        <v/>
      </c>
    </row>
    <row r="110" spans="1:35" x14ac:dyDescent="0.25">
      <c r="A110" s="178" t="str">
        <f>IF(MONTH(LISTE!G114)=5,IF(OR(LISTE!B114="",LISTE!I114="X"),"",LISTE!B114),"")</f>
        <v/>
      </c>
      <c r="B110" s="178" t="str">
        <f>IF(MONTH(LISTE!G114)=5,IF(OR(LISTE!B114="",LISTE!I114="X"),"",CONCATENATE(LISTE!C114,"  ",LISTE!H114," P")),"")</f>
        <v/>
      </c>
      <c r="C110" s="178" t="str">
        <f>IF(MONTH(LISTE!G114)=5,IF(OR(LISTE!B114="",LISTE!I114="X"),"",LISTE!A114),"")</f>
        <v/>
      </c>
      <c r="D110" s="178" t="str">
        <f>IF(MONTH(LISTE!G114)=5,IF(OR(LISTE!B114="",LISTE!I114="X"),"",LISTE!I114),"")</f>
        <v/>
      </c>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5"/>
      <c r="AC110" s="175"/>
      <c r="AD110" s="175"/>
      <c r="AE110" s="175"/>
      <c r="AF110" s="175"/>
      <c r="AG110" s="175"/>
      <c r="AH110" s="175"/>
      <c r="AI110" s="175"/>
    </row>
    <row r="111" spans="1:35" x14ac:dyDescent="0.25">
      <c r="A111" s="178" t="str">
        <f>IF(MONTH(LISTE!G115)=5,IF(OR(LISTE!B115="",LISTE!I115="X"),"",LISTE!B115),"")</f>
        <v/>
      </c>
      <c r="B111" s="178" t="str">
        <f>IF(MONTH(LISTE!G115)=5,IF(OR(LISTE!B115="",LISTE!I115="X"),"",CONCATENATE(LISTE!C115,"  ",LISTE!H115," P")),"")</f>
        <v/>
      </c>
      <c r="C111" s="178" t="str">
        <f>IF(MONTH(LISTE!G115)=5,IF(OR(LISTE!B115="",LISTE!I115="X"),"",LISTE!A115),"")</f>
        <v/>
      </c>
      <c r="D111" s="178" t="str">
        <f>IF(MONTH(LISTE!G115)=5,IF(OR(LISTE!B115="",LISTE!I115="X"),"",LISTE!I115),"")</f>
        <v/>
      </c>
    </row>
    <row r="112" spans="1:35" x14ac:dyDescent="0.25">
      <c r="A112" s="178" t="str">
        <f>IF(MONTH(LISTE!G116)=5,IF(OR(LISTE!B116="",LISTE!I116="X"),"",LISTE!B116),"")</f>
        <v/>
      </c>
      <c r="B112" s="178" t="str">
        <f>IF(MONTH(LISTE!G116)=5,IF(OR(LISTE!B116="",LISTE!I116="X"),"",CONCATENATE(LISTE!C116,"  ",LISTE!H116," P")),"")</f>
        <v/>
      </c>
      <c r="C112" s="178" t="str">
        <f>IF(MONTH(LISTE!G116)=5,IF(OR(LISTE!B116="",LISTE!I116="X"),"",LISTE!A116),"")</f>
        <v/>
      </c>
      <c r="D112" s="178" t="str">
        <f>IF(MONTH(LISTE!G116)=5,IF(OR(LISTE!B116="",LISTE!I116="X"),"",LISTE!I116),"")</f>
        <v/>
      </c>
    </row>
    <row r="113" spans="1:4" x14ac:dyDescent="0.25">
      <c r="A113" s="178" t="str">
        <f>IF(MONTH(LISTE!G117)=5,IF(OR(LISTE!B117="",LISTE!I117="X"),"",LISTE!B117),"")</f>
        <v/>
      </c>
      <c r="B113" s="178" t="str">
        <f>IF(MONTH(LISTE!G117)=5,IF(OR(LISTE!B117="",LISTE!I117="X"),"",CONCATENATE(LISTE!C117,"  ",LISTE!H117," P")),"")</f>
        <v/>
      </c>
      <c r="C113" s="178" t="str">
        <f>IF(MONTH(LISTE!G117)=5,IF(OR(LISTE!B117="",LISTE!I117="X"),"",LISTE!A117),"")</f>
        <v/>
      </c>
      <c r="D113" s="178" t="str">
        <f>IF(MONTH(LISTE!G117)=5,IF(OR(LISTE!B117="",LISTE!I117="X"),"",LISTE!I117),"")</f>
        <v/>
      </c>
    </row>
    <row r="114" spans="1:4" x14ac:dyDescent="0.25">
      <c r="A114" s="178" t="str">
        <f>IF(MONTH(LISTE!G118)=5,IF(OR(LISTE!B118="",LISTE!I118="X"),"",LISTE!B118),"")</f>
        <v/>
      </c>
      <c r="B114" s="178" t="str">
        <f>IF(MONTH(LISTE!G118)=5,IF(OR(LISTE!B118="",LISTE!I118="X"),"",CONCATENATE(LISTE!C118,"  ",LISTE!H118," P")),"")</f>
        <v/>
      </c>
      <c r="C114" s="178" t="str">
        <f>IF(MONTH(LISTE!G118)=5,IF(OR(LISTE!B118="",LISTE!I118="X"),"",LISTE!A118),"")</f>
        <v/>
      </c>
      <c r="D114" s="178" t="str">
        <f>IF(MONTH(LISTE!G118)=5,IF(OR(LISTE!B118="",LISTE!I118="X"),"",LISTE!I118),"")</f>
        <v/>
      </c>
    </row>
    <row r="115" spans="1:4" x14ac:dyDescent="0.25">
      <c r="A115" s="178" t="str">
        <f>IF(MONTH(LISTE!G119)=5,IF(OR(LISTE!B119="",LISTE!I119="X"),"",LISTE!B119),"")</f>
        <v/>
      </c>
      <c r="B115" s="178" t="str">
        <f>IF(MONTH(LISTE!G119)=5,IF(OR(LISTE!B119="",LISTE!I119="X"),"",CONCATENATE(LISTE!C119,"  ",LISTE!H119," P")),"")</f>
        <v/>
      </c>
      <c r="C115" s="178" t="str">
        <f>IF(MONTH(LISTE!G119)=5,IF(OR(LISTE!B119="",LISTE!I119="X"),"",LISTE!A119),"")</f>
        <v/>
      </c>
      <c r="D115" s="178" t="str">
        <f>IF(MONTH(LISTE!G119)=5,IF(OR(LISTE!B119="",LISTE!I119="X"),"",LISTE!I119),"")</f>
        <v/>
      </c>
    </row>
    <row r="116" spans="1:4" x14ac:dyDescent="0.25">
      <c r="A116" s="178" t="str">
        <f>IF(MONTH(LISTE!G120)=5,IF(OR(LISTE!B120="",LISTE!I120="X"),"",LISTE!B120),"")</f>
        <v/>
      </c>
      <c r="B116" s="178" t="str">
        <f>IF(MONTH(LISTE!G120)=5,IF(OR(LISTE!B120="",LISTE!I120="X"),"",CONCATENATE(LISTE!C120,"  ",LISTE!H120," P")),"")</f>
        <v/>
      </c>
      <c r="C116" s="178" t="str">
        <f>IF(MONTH(LISTE!G120)=5,IF(OR(LISTE!B120="",LISTE!I120="X"),"",LISTE!A120),"")</f>
        <v/>
      </c>
      <c r="D116" s="178" t="str">
        <f>IF(MONTH(LISTE!G120)=5,IF(OR(LISTE!B120="",LISTE!I120="X"),"",LISTE!I120),"")</f>
        <v/>
      </c>
    </row>
    <row r="117" spans="1:4" x14ac:dyDescent="0.25">
      <c r="A117" s="178" t="str">
        <f>IF(MONTH(LISTE!G121)=5,IF(OR(LISTE!B121="",LISTE!I121="X"),"",LISTE!B121),"")</f>
        <v/>
      </c>
      <c r="B117" s="178" t="str">
        <f>IF(MONTH(LISTE!G121)=5,IF(OR(LISTE!B121="",LISTE!I121="X"),"",CONCATENATE(LISTE!C121,"  ",LISTE!H121," P")),"")</f>
        <v/>
      </c>
      <c r="C117" s="178" t="str">
        <f>IF(MONTH(LISTE!G121)=5,IF(OR(LISTE!B121="",LISTE!I121="X"),"",LISTE!A121),"")</f>
        <v/>
      </c>
      <c r="D117" s="178" t="str">
        <f>IF(MONTH(LISTE!G121)=5,IF(OR(LISTE!B121="",LISTE!I121="X"),"",LISTE!I121),"")</f>
        <v/>
      </c>
    </row>
    <row r="118" spans="1:4" x14ac:dyDescent="0.25">
      <c r="A118" s="178" t="str">
        <f>IF(MONTH(LISTE!G122)=5,IF(OR(LISTE!B122="",LISTE!I122="X"),"",LISTE!B122),"")</f>
        <v/>
      </c>
      <c r="B118" s="178" t="str">
        <f>IF(MONTH(LISTE!G122)=5,IF(OR(LISTE!B122="",LISTE!I122="X"),"",CONCATENATE(LISTE!C122,"  ",LISTE!H122," P")),"")</f>
        <v/>
      </c>
      <c r="C118" s="178" t="str">
        <f>IF(MONTH(LISTE!G122)=5,IF(OR(LISTE!B122="",LISTE!I122="X"),"",LISTE!A122),"")</f>
        <v/>
      </c>
      <c r="D118" s="178" t="str">
        <f>IF(MONTH(LISTE!G122)=5,IF(OR(LISTE!B122="",LISTE!I122="X"),"",LISTE!I122),"")</f>
        <v/>
      </c>
    </row>
    <row r="119" spans="1:4" x14ac:dyDescent="0.25">
      <c r="A119" s="178" t="str">
        <f>IF(MONTH(LISTE!G123)=5,IF(OR(LISTE!B123="",LISTE!I123="X"),"",LISTE!B123),"")</f>
        <v/>
      </c>
      <c r="B119" s="178" t="str">
        <f>IF(MONTH(LISTE!G123)=5,IF(OR(LISTE!B123="",LISTE!I123="X"),"",CONCATENATE(LISTE!C123,"  ",LISTE!H123," P")),"")</f>
        <v/>
      </c>
      <c r="C119" s="178" t="str">
        <f>IF(MONTH(LISTE!G123)=5,IF(OR(LISTE!B123="",LISTE!I123="X"),"",LISTE!A123),"")</f>
        <v/>
      </c>
      <c r="D119" s="178" t="str">
        <f>IF(MONTH(LISTE!G123)=5,IF(OR(LISTE!B123="",LISTE!I123="X"),"",LISTE!I123),"")</f>
        <v/>
      </c>
    </row>
    <row r="120" spans="1:4" x14ac:dyDescent="0.25">
      <c r="A120" s="178" t="str">
        <f>IF(MONTH(LISTE!G124)=5,IF(OR(LISTE!B124="",LISTE!I124="X"),"",LISTE!B124),"")</f>
        <v/>
      </c>
      <c r="B120" s="178" t="str">
        <f>IF(MONTH(LISTE!G124)=5,IF(OR(LISTE!B124="",LISTE!I124="X"),"",CONCATENATE(LISTE!C124,"  ",LISTE!H124," P")),"")</f>
        <v/>
      </c>
      <c r="C120" s="178" t="str">
        <f>IF(MONTH(LISTE!G124)=5,IF(OR(LISTE!B124="",LISTE!I124="X"),"",LISTE!A124),"")</f>
        <v/>
      </c>
      <c r="D120" s="178" t="str">
        <f>IF(MONTH(LISTE!G124)=5,IF(OR(LISTE!B124="",LISTE!I124="X"),"",LISTE!I124),"")</f>
        <v/>
      </c>
    </row>
    <row r="121" spans="1:4" x14ac:dyDescent="0.25">
      <c r="A121" s="178" t="str">
        <f>IF(MONTH(LISTE!G125)=5,IF(OR(LISTE!B125="",LISTE!I125="X"),"",LISTE!B125),"")</f>
        <v/>
      </c>
      <c r="B121" s="178" t="str">
        <f>IF(MONTH(LISTE!G125)=5,IF(OR(LISTE!B125="",LISTE!I125="X"),"",CONCATENATE(LISTE!C125,"  ",LISTE!H125," P")),"")</f>
        <v/>
      </c>
      <c r="C121" s="178" t="str">
        <f>IF(MONTH(LISTE!G125)=5,IF(OR(LISTE!B125="",LISTE!I125="X"),"",LISTE!A125),"")</f>
        <v/>
      </c>
      <c r="D121" s="178" t="str">
        <f>IF(MONTH(LISTE!G125)=5,IF(OR(LISTE!B125="",LISTE!I125="X"),"",LISTE!I125),"")</f>
        <v/>
      </c>
    </row>
    <row r="122" spans="1:4" x14ac:dyDescent="0.25">
      <c r="A122" s="178" t="str">
        <f>IF(MONTH(LISTE!G126)=5,IF(OR(LISTE!B126="",LISTE!I126="X"),"",LISTE!B126),"")</f>
        <v/>
      </c>
      <c r="B122" s="178" t="str">
        <f>IF(MONTH(LISTE!G126)=5,IF(OR(LISTE!B126="",LISTE!I126="X"),"",CONCATENATE(LISTE!C126,"  ",LISTE!H126," P")),"")</f>
        <v/>
      </c>
      <c r="C122" s="178" t="str">
        <f>IF(MONTH(LISTE!G126)=5,IF(OR(LISTE!B126="",LISTE!I126="X"),"",LISTE!A126),"")</f>
        <v/>
      </c>
      <c r="D122" s="178" t="str">
        <f>IF(MONTH(LISTE!G126)=5,IF(OR(LISTE!B126="",LISTE!I126="X"),"",LISTE!I126),"")</f>
        <v/>
      </c>
    </row>
    <row r="123" spans="1:4" x14ac:dyDescent="0.25">
      <c r="A123" s="178" t="str">
        <f>IF(MONTH(LISTE!G127)=5,IF(OR(LISTE!B127="",LISTE!I127="X"),"",LISTE!B127),"")</f>
        <v/>
      </c>
      <c r="B123" s="178" t="str">
        <f>IF(MONTH(LISTE!G127)=5,IF(OR(LISTE!B127="",LISTE!I127="X"),"",CONCATENATE(LISTE!C127,"  ",LISTE!H127," P")),"")</f>
        <v/>
      </c>
      <c r="C123" s="178" t="str">
        <f>IF(MONTH(LISTE!G127)=5,IF(OR(LISTE!B127="",LISTE!I127="X"),"",LISTE!A127),"")</f>
        <v/>
      </c>
      <c r="D123" s="178" t="str">
        <f>IF(MONTH(LISTE!G127)=5,IF(OR(LISTE!B127="",LISTE!I127="X"),"",LISTE!I127),"")</f>
        <v/>
      </c>
    </row>
    <row r="124" spans="1:4" x14ac:dyDescent="0.25">
      <c r="A124" s="178" t="str">
        <f>IF(MONTH(LISTE!G128)=5,IF(OR(LISTE!B128="",LISTE!I128="X"),"",LISTE!B128),"")</f>
        <v/>
      </c>
      <c r="B124" s="178" t="str">
        <f>IF(MONTH(LISTE!G128)=5,IF(OR(LISTE!B128="",LISTE!I128="X"),"",CONCATENATE(LISTE!C128,"  ",LISTE!H128," P")),"")</f>
        <v/>
      </c>
      <c r="C124" s="178" t="str">
        <f>IF(MONTH(LISTE!G128)=5,IF(OR(LISTE!B128="",LISTE!I128="X"),"",LISTE!A128),"")</f>
        <v/>
      </c>
      <c r="D124" s="178" t="str">
        <f>IF(MONTH(LISTE!G128)=5,IF(OR(LISTE!B128="",LISTE!I128="X"),"",LISTE!I128),"")</f>
        <v/>
      </c>
    </row>
    <row r="125" spans="1:4" x14ac:dyDescent="0.25">
      <c r="A125" s="178" t="str">
        <f>IF(MONTH(LISTE!G129)=5,IF(OR(LISTE!B129="",LISTE!I129="X"),"",LISTE!B129),"")</f>
        <v/>
      </c>
      <c r="B125" s="178" t="str">
        <f>IF(MONTH(LISTE!G129)=5,IF(OR(LISTE!B129="",LISTE!I129="X"),"",CONCATENATE(LISTE!C129,"  ",LISTE!H129," P")),"")</f>
        <v/>
      </c>
      <c r="C125" s="178" t="str">
        <f>IF(MONTH(LISTE!G129)=5,IF(OR(LISTE!B129="",LISTE!I129="X"),"",LISTE!A129),"")</f>
        <v/>
      </c>
      <c r="D125" s="178" t="str">
        <f>IF(MONTH(LISTE!G129)=5,IF(OR(LISTE!B129="",LISTE!I129="X"),"",LISTE!I129),"")</f>
        <v/>
      </c>
    </row>
    <row r="126" spans="1:4" x14ac:dyDescent="0.25">
      <c r="A126" s="178" t="str">
        <f>IF(MONTH(LISTE!G130)=5,IF(OR(LISTE!B130="",LISTE!I130="X"),"",LISTE!B130),"")</f>
        <v/>
      </c>
      <c r="B126" s="178" t="str">
        <f>IF(MONTH(LISTE!G130)=5,IF(OR(LISTE!B130="",LISTE!I130="X"),"",CONCATENATE(LISTE!C130,"  ",LISTE!H130," P")),"")</f>
        <v/>
      </c>
      <c r="C126" s="178" t="str">
        <f>IF(MONTH(LISTE!G130)=5,IF(OR(LISTE!B130="",LISTE!I130="X"),"",LISTE!A130),"")</f>
        <v/>
      </c>
      <c r="D126" s="178" t="str">
        <f>IF(MONTH(LISTE!G130)=5,IF(OR(LISTE!B130="",LISTE!I130="X"),"",LISTE!I130),"")</f>
        <v/>
      </c>
    </row>
    <row r="127" spans="1:4" x14ac:dyDescent="0.25">
      <c r="A127" s="178" t="str">
        <f>IF(MONTH(LISTE!G131)=5,IF(OR(LISTE!B131="",LISTE!I131="X"),"",LISTE!B131),"")</f>
        <v/>
      </c>
      <c r="B127" s="178" t="str">
        <f>IF(MONTH(LISTE!G131)=5,IF(OR(LISTE!B131="",LISTE!I131="X"),"",CONCATENATE(LISTE!C131,"  ",LISTE!H131," P")),"")</f>
        <v/>
      </c>
      <c r="C127" s="178" t="str">
        <f>IF(MONTH(LISTE!G131)=5,IF(OR(LISTE!B131="",LISTE!I131="X"),"",LISTE!A131),"")</f>
        <v/>
      </c>
      <c r="D127" s="178" t="str">
        <f>IF(MONTH(LISTE!G131)=5,IF(OR(LISTE!B131="",LISTE!I131="X"),"",LISTE!I131),"")</f>
        <v/>
      </c>
    </row>
    <row r="128" spans="1:4" x14ac:dyDescent="0.25">
      <c r="A128" s="178" t="str">
        <f>IF(MONTH(LISTE!G132)=5,IF(OR(LISTE!B132="",LISTE!I132="X"),"",LISTE!B132),"")</f>
        <v/>
      </c>
      <c r="B128" s="178" t="str">
        <f>IF(MONTH(LISTE!G132)=5,IF(OR(LISTE!B132="",LISTE!I132="X"),"",CONCATENATE(LISTE!C132,"  ",LISTE!H132," P")),"")</f>
        <v/>
      </c>
      <c r="C128" s="178" t="str">
        <f>IF(MONTH(LISTE!G132)=5,IF(OR(LISTE!B132="",LISTE!I132="X"),"",LISTE!A132),"")</f>
        <v/>
      </c>
      <c r="D128" s="178" t="str">
        <f>IF(MONTH(LISTE!G132)=5,IF(OR(LISTE!B132="",LISTE!I132="X"),"",LISTE!I132),"")</f>
        <v/>
      </c>
    </row>
    <row r="129" spans="1:4" x14ac:dyDescent="0.25">
      <c r="A129" s="178" t="str">
        <f>IF(MONTH(LISTE!G133)=5,IF(OR(LISTE!B133="",LISTE!I133="X"),"",LISTE!B133),"")</f>
        <v/>
      </c>
      <c r="B129" s="178" t="str">
        <f>IF(MONTH(LISTE!G133)=5,IF(OR(LISTE!B133="",LISTE!I133="X"),"",CONCATENATE(LISTE!C133,"  ",LISTE!H133," P")),"")</f>
        <v/>
      </c>
      <c r="C129" s="178" t="str">
        <f>IF(MONTH(LISTE!G133)=5,IF(OR(LISTE!B133="",LISTE!I133="X"),"",LISTE!A133),"")</f>
        <v/>
      </c>
      <c r="D129" s="178" t="str">
        <f>IF(MONTH(LISTE!G133)=5,IF(OR(LISTE!B133="",LISTE!I133="X"),"",LISTE!I133),"")</f>
        <v/>
      </c>
    </row>
    <row r="130" spans="1:4" x14ac:dyDescent="0.25">
      <c r="A130" s="178" t="str">
        <f>IF(MONTH(LISTE!G134)=5,IF(OR(LISTE!B134="",LISTE!I134="X"),"",LISTE!B134),"")</f>
        <v/>
      </c>
      <c r="B130" s="178" t="str">
        <f>IF(MONTH(LISTE!G134)=5,IF(OR(LISTE!B134="",LISTE!I134="X"),"",CONCATENATE(LISTE!C134,"  ",LISTE!H134," P")),"")</f>
        <v/>
      </c>
      <c r="C130" s="178" t="str">
        <f>IF(MONTH(LISTE!G134)=5,IF(OR(LISTE!B134="",LISTE!I134="X"),"",LISTE!A134),"")</f>
        <v/>
      </c>
      <c r="D130" s="178" t="str">
        <f>IF(MONTH(LISTE!G134)=5,IF(OR(LISTE!B134="",LISTE!I134="X"),"",LISTE!I134),"")</f>
        <v/>
      </c>
    </row>
    <row r="131" spans="1:4" x14ac:dyDescent="0.25">
      <c r="A131" s="178" t="str">
        <f>IF(MONTH(LISTE!G135)=5,IF(OR(LISTE!B135="",LISTE!I135="X"),"",LISTE!B135),"")</f>
        <v/>
      </c>
      <c r="B131" s="178" t="str">
        <f>IF(MONTH(LISTE!G135)=5,IF(OR(LISTE!B135="",LISTE!I135="X"),"",CONCATENATE(LISTE!C135,"  ",LISTE!H135," P")),"")</f>
        <v/>
      </c>
      <c r="C131" s="178" t="str">
        <f>IF(MONTH(LISTE!G135)=5,IF(OR(LISTE!B135="",LISTE!I135="X"),"",LISTE!A135),"")</f>
        <v/>
      </c>
      <c r="D131" s="178" t="str">
        <f>IF(MONTH(LISTE!G135)=5,IF(OR(LISTE!B135="",LISTE!I135="X"),"",LISTE!I135),"")</f>
        <v/>
      </c>
    </row>
    <row r="132" spans="1:4" x14ac:dyDescent="0.25">
      <c r="A132" s="178" t="str">
        <f>IF(MONTH(LISTE!G136)=5,IF(OR(LISTE!B136="",LISTE!I136="X"),"",LISTE!B136),"")</f>
        <v/>
      </c>
      <c r="B132" s="178" t="str">
        <f>IF(MONTH(LISTE!G136)=5,IF(OR(LISTE!B136="",LISTE!I136="X"),"",CONCATENATE(LISTE!C136,"  ",LISTE!H136," P")),"")</f>
        <v/>
      </c>
      <c r="C132" s="178" t="str">
        <f>IF(MONTH(LISTE!G136)=5,IF(OR(LISTE!B136="",LISTE!I136="X"),"",LISTE!A136),"")</f>
        <v/>
      </c>
      <c r="D132" s="178" t="str">
        <f>IF(MONTH(LISTE!G136)=5,IF(OR(LISTE!B136="",LISTE!I136="X"),"",LISTE!I136),"")</f>
        <v/>
      </c>
    </row>
    <row r="133" spans="1:4" x14ac:dyDescent="0.25">
      <c r="A133" s="178" t="str">
        <f>IF(MONTH(LISTE!G137)=5,IF(OR(LISTE!B137="",LISTE!I137="X"),"",LISTE!B137),"")</f>
        <v/>
      </c>
      <c r="B133" s="178" t="str">
        <f>IF(MONTH(LISTE!G137)=5,IF(OR(LISTE!B137="",LISTE!I137="X"),"",CONCATENATE(LISTE!C137,"  ",LISTE!H137," P")),"")</f>
        <v/>
      </c>
      <c r="C133" s="178" t="str">
        <f>IF(MONTH(LISTE!G137)=5,IF(OR(LISTE!B137="",LISTE!I137="X"),"",LISTE!A137),"")</f>
        <v/>
      </c>
      <c r="D133" s="178" t="str">
        <f>IF(MONTH(LISTE!G137)=5,IF(OR(LISTE!B137="",LISTE!I137="X"),"",LISTE!I137),"")</f>
        <v/>
      </c>
    </row>
    <row r="134" spans="1:4" x14ac:dyDescent="0.25">
      <c r="A134" s="178" t="str">
        <f>IF(MONTH(LISTE!G138)=5,IF(OR(LISTE!B138="",LISTE!I138="X"),"",LISTE!B138),"")</f>
        <v/>
      </c>
      <c r="B134" s="178" t="str">
        <f>IF(MONTH(LISTE!G138)=5,IF(OR(LISTE!B138="",LISTE!I138="X"),"",CONCATENATE(LISTE!C138,"  ",LISTE!H138," P")),"")</f>
        <v/>
      </c>
      <c r="C134" s="178" t="str">
        <f>IF(MONTH(LISTE!G138)=5,IF(OR(LISTE!B138="",LISTE!I138="X"),"",LISTE!A138),"")</f>
        <v/>
      </c>
      <c r="D134" s="178" t="str">
        <f>IF(MONTH(LISTE!G138)=5,IF(OR(LISTE!B138="",LISTE!I138="X"),"",LISTE!I138),"")</f>
        <v/>
      </c>
    </row>
    <row r="135" spans="1:4" x14ac:dyDescent="0.25">
      <c r="A135" s="178" t="str">
        <f>IF(MONTH(LISTE!G139)=5,IF(OR(LISTE!B139="",LISTE!I139="X"),"",LISTE!B139),"")</f>
        <v/>
      </c>
      <c r="B135" s="178" t="str">
        <f>IF(MONTH(LISTE!G139)=5,IF(OR(LISTE!B139="",LISTE!I139="X"),"",CONCATENATE(LISTE!C139,"  ",LISTE!H139," P")),"")</f>
        <v/>
      </c>
      <c r="C135" s="178" t="str">
        <f>IF(MONTH(LISTE!G139)=5,IF(OR(LISTE!B139="",LISTE!I139="X"),"",LISTE!A139),"")</f>
        <v/>
      </c>
      <c r="D135" s="178" t="str">
        <f>IF(MONTH(LISTE!G139)=5,IF(OR(LISTE!B139="",LISTE!I139="X"),"",LISTE!I139),"")</f>
        <v/>
      </c>
    </row>
    <row r="136" spans="1:4" x14ac:dyDescent="0.25">
      <c r="A136" s="178" t="str">
        <f>IF(MONTH(LISTE!G140)=5,IF(OR(LISTE!B140="",LISTE!I140="X"),"",LISTE!B140),"")</f>
        <v/>
      </c>
      <c r="B136" s="178" t="str">
        <f>IF(MONTH(LISTE!G140)=5,IF(OR(LISTE!B140="",LISTE!I140="X"),"",CONCATENATE(LISTE!C140,"  ",LISTE!H140," P")),"")</f>
        <v/>
      </c>
      <c r="C136" s="178" t="str">
        <f>IF(MONTH(LISTE!G140)=5,IF(OR(LISTE!B140="",LISTE!I140="X"),"",LISTE!A140),"")</f>
        <v/>
      </c>
      <c r="D136" s="178" t="str">
        <f>IF(MONTH(LISTE!G140)=5,IF(OR(LISTE!B140="",LISTE!I140="X"),"",LISTE!I140),"")</f>
        <v/>
      </c>
    </row>
    <row r="137" spans="1:4" x14ac:dyDescent="0.25">
      <c r="A137" s="178" t="str">
        <f>IF(MONTH(LISTE!G141)=5,IF(OR(LISTE!B141="",LISTE!I141="X"),"",LISTE!B141),"")</f>
        <v/>
      </c>
      <c r="B137" s="178" t="str">
        <f>IF(MONTH(LISTE!G141)=5,IF(OR(LISTE!B141="",LISTE!I141="X"),"",CONCATENATE(LISTE!C141,"  ",LISTE!H141," P")),"")</f>
        <v/>
      </c>
      <c r="C137" s="178" t="str">
        <f>IF(MONTH(LISTE!G141)=5,IF(OR(LISTE!B141="",LISTE!I141="X"),"",LISTE!A141),"")</f>
        <v/>
      </c>
      <c r="D137" s="178" t="str">
        <f>IF(MONTH(LISTE!G141)=5,IF(OR(LISTE!B141="",LISTE!I141="X"),"",LISTE!I141),"")</f>
        <v/>
      </c>
    </row>
    <row r="138" spans="1:4" x14ac:dyDescent="0.25">
      <c r="A138" s="178" t="str">
        <f>IF(MONTH(LISTE!G142)=5,IF(OR(LISTE!B142="",LISTE!I142="X"),"",LISTE!B142),"")</f>
        <v/>
      </c>
      <c r="B138" s="178" t="str">
        <f>IF(MONTH(LISTE!G142)=5,IF(OR(LISTE!B142="",LISTE!I142="X"),"",CONCATENATE(LISTE!C142,"  ",LISTE!H142," P")),"")</f>
        <v/>
      </c>
      <c r="C138" s="178" t="str">
        <f>IF(MONTH(LISTE!G142)=5,IF(OR(LISTE!B142="",LISTE!I142="X"),"",LISTE!A142),"")</f>
        <v/>
      </c>
      <c r="D138" s="178" t="str">
        <f>IF(MONTH(LISTE!G142)=5,IF(OR(LISTE!B142="",LISTE!I142="X"),"",LISTE!I142),"")</f>
        <v/>
      </c>
    </row>
    <row r="139" spans="1:4" x14ac:dyDescent="0.25">
      <c r="A139" s="178" t="str">
        <f>IF(MONTH(LISTE!G143)=5,IF(OR(LISTE!B143="",LISTE!I143="X"),"",LISTE!B143),"")</f>
        <v/>
      </c>
      <c r="B139" s="178" t="str">
        <f>IF(MONTH(LISTE!G143)=5,IF(OR(LISTE!B143="",LISTE!I143="X"),"",CONCATENATE(LISTE!C143,"  ",LISTE!H143," P")),"")</f>
        <v/>
      </c>
      <c r="C139" s="178" t="str">
        <f>IF(MONTH(LISTE!G143)=5,IF(OR(LISTE!B143="",LISTE!I143="X"),"",LISTE!A143),"")</f>
        <v/>
      </c>
      <c r="D139" s="178" t="str">
        <f>IF(MONTH(LISTE!G143)=5,IF(OR(LISTE!B143="",LISTE!I143="X"),"",LISTE!I143),"")</f>
        <v/>
      </c>
    </row>
    <row r="140" spans="1:4" x14ac:dyDescent="0.25">
      <c r="A140" s="178" t="str">
        <f>IF(MONTH(LISTE!G144)=5,IF(OR(LISTE!B144="",LISTE!I144="X"),"",LISTE!B144),"")</f>
        <v/>
      </c>
      <c r="B140" s="178" t="str">
        <f>IF(MONTH(LISTE!G144)=5,IF(OR(LISTE!B144="",LISTE!I144="X"),"",CONCATENATE(LISTE!C144,"  ",LISTE!H144," P")),"")</f>
        <v/>
      </c>
      <c r="C140" s="178" t="str">
        <f>IF(MONTH(LISTE!G144)=5,IF(OR(LISTE!B144="",LISTE!I144="X"),"",LISTE!A144),"")</f>
        <v/>
      </c>
      <c r="D140" s="178" t="str">
        <f>IF(MONTH(LISTE!G144)=5,IF(OR(LISTE!B144="",LISTE!I144="X"),"",LISTE!I144),"")</f>
        <v/>
      </c>
    </row>
    <row r="141" spans="1:4" x14ac:dyDescent="0.25">
      <c r="A141" s="178" t="str">
        <f>IF(MONTH(LISTE!G145)=5,IF(OR(LISTE!B145="",LISTE!I145="X"),"",LISTE!B145),"")</f>
        <v/>
      </c>
      <c r="B141" s="178" t="str">
        <f>IF(MONTH(LISTE!G145)=5,IF(OR(LISTE!B145="",LISTE!I145="X"),"",CONCATENATE(LISTE!C145,"  ",LISTE!H145," P")),"")</f>
        <v/>
      </c>
      <c r="C141" s="178" t="str">
        <f>IF(MONTH(LISTE!G145)=5,IF(OR(LISTE!B145="",LISTE!I145="X"),"",LISTE!A145),"")</f>
        <v/>
      </c>
      <c r="D141" s="178" t="str">
        <f>IF(MONTH(LISTE!G145)=5,IF(OR(LISTE!B145="",LISTE!I145="X"),"",LISTE!I145),"")</f>
        <v/>
      </c>
    </row>
    <row r="142" spans="1:4" x14ac:dyDescent="0.25">
      <c r="A142" s="178" t="str">
        <f>IF(MONTH(LISTE!G146)=5,IF(OR(LISTE!B146="",LISTE!I146="X"),"",LISTE!B146),"")</f>
        <v/>
      </c>
      <c r="B142" s="178" t="str">
        <f>IF(MONTH(LISTE!G146)=5,IF(OR(LISTE!B146="",LISTE!I146="X"),"",CONCATENATE(LISTE!C146,"  ",LISTE!H146," P")),"")</f>
        <v/>
      </c>
      <c r="C142" s="178" t="str">
        <f>IF(MONTH(LISTE!G146)=5,IF(OR(LISTE!B146="",LISTE!I146="X"),"",LISTE!A146),"")</f>
        <v/>
      </c>
      <c r="D142" s="178" t="str">
        <f>IF(MONTH(LISTE!G146)=5,IF(OR(LISTE!B146="",LISTE!I146="X"),"",LISTE!I146),"")</f>
        <v/>
      </c>
    </row>
    <row r="143" spans="1:4" x14ac:dyDescent="0.25">
      <c r="A143" s="178" t="str">
        <f>IF(MONTH(LISTE!G147)=5,IF(OR(LISTE!B147="",LISTE!I147="X"),"",LISTE!B147),"")</f>
        <v/>
      </c>
      <c r="B143" s="178" t="str">
        <f>IF(MONTH(LISTE!G147)=5,IF(OR(LISTE!B147="",LISTE!I147="X"),"",CONCATENATE(LISTE!C147,"  ",LISTE!H147," P")),"")</f>
        <v/>
      </c>
      <c r="C143" s="178" t="str">
        <f>IF(MONTH(LISTE!G147)=5,IF(OR(LISTE!B147="",LISTE!I147="X"),"",LISTE!A147),"")</f>
        <v/>
      </c>
      <c r="D143" s="178" t="str">
        <f>IF(MONTH(LISTE!G147)=5,IF(OR(LISTE!B147="",LISTE!I147="X"),"",LISTE!I147),"")</f>
        <v/>
      </c>
    </row>
    <row r="144" spans="1:4" x14ac:dyDescent="0.25">
      <c r="A144" s="178" t="str">
        <f>IF(MONTH(LISTE!G148)=5,IF(OR(LISTE!B148="",LISTE!I148="X"),"",LISTE!B148),"")</f>
        <v/>
      </c>
      <c r="B144" s="178" t="str">
        <f>IF(MONTH(LISTE!G148)=5,IF(OR(LISTE!B148="",LISTE!I148="X"),"",CONCATENATE(LISTE!C148,"  ",LISTE!H148," P")),"")</f>
        <v/>
      </c>
      <c r="C144" s="178" t="str">
        <f>IF(MONTH(LISTE!G148)=5,IF(OR(LISTE!B148="",LISTE!I148="X"),"",LISTE!A148),"")</f>
        <v/>
      </c>
      <c r="D144" s="178" t="str">
        <f>IF(MONTH(LISTE!G148)=5,IF(OR(LISTE!B148="",LISTE!I148="X"),"",LISTE!I148),"")</f>
        <v/>
      </c>
    </row>
    <row r="145" spans="1:4" x14ac:dyDescent="0.25">
      <c r="A145" s="178" t="str">
        <f>IF(MONTH(LISTE!G149)=5,IF(OR(LISTE!B149="",LISTE!I149="X"),"",LISTE!B149),"")</f>
        <v/>
      </c>
      <c r="B145" s="178" t="str">
        <f>IF(MONTH(LISTE!G149)=5,IF(OR(LISTE!B149="",LISTE!I149="X"),"",CONCATENATE(LISTE!C149,"  ",LISTE!H149," P")),"")</f>
        <v/>
      </c>
      <c r="C145" s="178" t="str">
        <f>IF(MONTH(LISTE!G149)=5,IF(OR(LISTE!B149="",LISTE!I149="X"),"",LISTE!A149),"")</f>
        <v/>
      </c>
      <c r="D145" s="178" t="str">
        <f>IF(MONTH(LISTE!G149)=5,IF(OR(LISTE!B149="",LISTE!I149="X"),"",LISTE!I149),"")</f>
        <v/>
      </c>
    </row>
    <row r="146" spans="1:4" x14ac:dyDescent="0.25">
      <c r="A146" s="178" t="str">
        <f>IF(MONTH(LISTE!G150)=5,IF(OR(LISTE!B150="",LISTE!I150="X"),"",LISTE!B150),"")</f>
        <v/>
      </c>
      <c r="B146" s="178" t="str">
        <f>IF(MONTH(LISTE!G150)=5,IF(OR(LISTE!B150="",LISTE!I150="X"),"",CONCATENATE(LISTE!C150,"  ",LISTE!H150," P")),"")</f>
        <v/>
      </c>
      <c r="C146" s="178" t="str">
        <f>IF(MONTH(LISTE!G150)=5,IF(OR(LISTE!B150="",LISTE!I150="X"),"",LISTE!A150),"")</f>
        <v/>
      </c>
      <c r="D146" s="178" t="str">
        <f>IF(MONTH(LISTE!G150)=5,IF(OR(LISTE!B150="",LISTE!I150="X"),"",LISTE!I150),"")</f>
        <v/>
      </c>
    </row>
    <row r="147" spans="1:4" x14ac:dyDescent="0.25">
      <c r="A147" s="178" t="str">
        <f>IF(MONTH(LISTE!G151)=5,IF(OR(LISTE!B151="",LISTE!I151="X"),"",LISTE!B151),"")</f>
        <v/>
      </c>
      <c r="B147" s="178" t="str">
        <f>IF(MONTH(LISTE!G151)=5,IF(OR(LISTE!B151="",LISTE!I151="X"),"",CONCATENATE(LISTE!C151,"  ",LISTE!H151," P")),"")</f>
        <v/>
      </c>
      <c r="C147" s="178" t="str">
        <f>IF(MONTH(LISTE!G151)=5,IF(OR(LISTE!B151="",LISTE!I151="X"),"",LISTE!A151),"")</f>
        <v/>
      </c>
      <c r="D147" s="178" t="str">
        <f>IF(MONTH(LISTE!G151)=5,IF(OR(LISTE!B151="",LISTE!I151="X"),"",LISTE!I151),"")</f>
        <v/>
      </c>
    </row>
    <row r="148" spans="1:4" x14ac:dyDescent="0.25">
      <c r="A148" s="178" t="str">
        <f>IF(MONTH(LISTE!G152)=5,IF(OR(LISTE!B152="",LISTE!I152="X"),"",LISTE!B152),"")</f>
        <v/>
      </c>
      <c r="B148" s="178" t="str">
        <f>IF(MONTH(LISTE!G152)=5,IF(OR(LISTE!B152="",LISTE!I152="X"),"",CONCATENATE(LISTE!C152,"  ",LISTE!H152," P")),"")</f>
        <v/>
      </c>
      <c r="C148" s="178" t="str">
        <f>IF(MONTH(LISTE!G152)=5,IF(OR(LISTE!B152="",LISTE!I152="X"),"",LISTE!A152),"")</f>
        <v/>
      </c>
      <c r="D148" s="178" t="str">
        <f>IF(MONTH(LISTE!G152)=5,IF(OR(LISTE!B152="",LISTE!I152="X"),"",LISTE!I152),"")</f>
        <v/>
      </c>
    </row>
    <row r="149" spans="1:4" x14ac:dyDescent="0.25">
      <c r="A149" s="178" t="str">
        <f>IF(MONTH(LISTE!G153)=5,IF(OR(LISTE!B153="",LISTE!I153="X"),"",LISTE!B153),"")</f>
        <v/>
      </c>
      <c r="B149" s="178" t="str">
        <f>IF(MONTH(LISTE!G153)=5,IF(OR(LISTE!B153="",LISTE!I153="X"),"",CONCATENATE(LISTE!C153,"  ",LISTE!H153," P")),"")</f>
        <v/>
      </c>
      <c r="C149" s="178" t="str">
        <f>IF(MONTH(LISTE!G153)=5,IF(OR(LISTE!B153="",LISTE!I153="X"),"",LISTE!A153),"")</f>
        <v/>
      </c>
      <c r="D149" s="178" t="str">
        <f>IF(MONTH(LISTE!G153)=5,IF(OR(LISTE!B153="",LISTE!I153="X"),"",LISTE!I153),"")</f>
        <v/>
      </c>
    </row>
    <row r="150" spans="1:4" x14ac:dyDescent="0.25">
      <c r="A150" s="178" t="str">
        <f>IF(MONTH(LISTE!G154)=5,IF(OR(LISTE!B154="",LISTE!I154="X"),"",LISTE!B154),"")</f>
        <v/>
      </c>
      <c r="B150" s="178" t="str">
        <f>IF(MONTH(LISTE!G154)=5,IF(OR(LISTE!B154="",LISTE!I154="X"),"",CONCATENATE(LISTE!C154,"  ",LISTE!H154," P")),"")</f>
        <v/>
      </c>
      <c r="C150" s="178" t="str">
        <f>IF(MONTH(LISTE!G154)=5,IF(OR(LISTE!B154="",LISTE!I154="X"),"",LISTE!A154),"")</f>
        <v/>
      </c>
      <c r="D150" s="178" t="str">
        <f>IF(MONTH(LISTE!G154)=5,IF(OR(LISTE!B154="",LISTE!I154="X"),"",LISTE!I154),"")</f>
        <v/>
      </c>
    </row>
    <row r="151" spans="1:4" x14ac:dyDescent="0.25">
      <c r="A151" s="178" t="str">
        <f>IF(MONTH(LISTE!G155)=5,IF(OR(LISTE!B155="",LISTE!I155="X"),"",LISTE!B155),"")</f>
        <v/>
      </c>
      <c r="B151" s="178" t="str">
        <f>IF(MONTH(LISTE!G155)=5,IF(OR(LISTE!B155="",LISTE!I155="X"),"",CONCATENATE(LISTE!C155,"  ",LISTE!H155," P")),"")</f>
        <v/>
      </c>
      <c r="C151" s="178" t="str">
        <f>IF(MONTH(LISTE!G155)=5,IF(OR(LISTE!B155="",LISTE!I155="X"),"",LISTE!A155),"")</f>
        <v/>
      </c>
      <c r="D151" s="178" t="str">
        <f>IF(MONTH(LISTE!G155)=5,IF(OR(LISTE!B155="",LISTE!I155="X"),"",LISTE!I155),"")</f>
        <v/>
      </c>
    </row>
    <row r="152" spans="1:4" x14ac:dyDescent="0.25">
      <c r="A152" s="178" t="str">
        <f>IF(MONTH(LISTE!G156)=5,IF(OR(LISTE!B156="",LISTE!I156="X"),"",LISTE!B156),"")</f>
        <v/>
      </c>
      <c r="B152" s="178" t="str">
        <f>IF(MONTH(LISTE!G156)=5,IF(OR(LISTE!B156="",LISTE!I156="X"),"",CONCATENATE(LISTE!C156,"  ",LISTE!H156," P")),"")</f>
        <v/>
      </c>
      <c r="C152" s="178" t="str">
        <f>IF(MONTH(LISTE!G156)=5,IF(OR(LISTE!B156="",LISTE!I156="X"),"",LISTE!A156),"")</f>
        <v/>
      </c>
      <c r="D152" s="178" t="str">
        <f>IF(MONTH(LISTE!G156)=5,IF(OR(LISTE!B156="",LISTE!I156="X"),"",LISTE!I156),"")</f>
        <v/>
      </c>
    </row>
    <row r="153" spans="1:4" x14ac:dyDescent="0.25">
      <c r="A153" s="178" t="str">
        <f>IF(MONTH(LISTE!G157)=5,IF(OR(LISTE!B157="",LISTE!I157="X"),"",LISTE!B157),"")</f>
        <v/>
      </c>
      <c r="B153" s="178" t="str">
        <f>IF(MONTH(LISTE!G157)=5,IF(OR(LISTE!B157="",LISTE!I157="X"),"",CONCATENATE(LISTE!C157,"  ",LISTE!H157," P")),"")</f>
        <v/>
      </c>
      <c r="C153" s="178" t="str">
        <f>IF(MONTH(LISTE!G157)=5,IF(OR(LISTE!B157="",LISTE!I157="X"),"",LISTE!A157),"")</f>
        <v/>
      </c>
      <c r="D153" s="178" t="str">
        <f>IF(MONTH(LISTE!G157)=5,IF(OR(LISTE!B157="",LISTE!I157="X"),"",LISTE!I157),"")</f>
        <v/>
      </c>
    </row>
    <row r="154" spans="1:4" x14ac:dyDescent="0.25">
      <c r="A154" s="178" t="str">
        <f>IF(MONTH(LISTE!G158)=5,IF(OR(LISTE!B158="",LISTE!I158="X"),"",LISTE!B158),"")</f>
        <v/>
      </c>
      <c r="B154" s="178" t="str">
        <f>IF(MONTH(LISTE!G158)=5,IF(OR(LISTE!B158="",LISTE!I158="X"),"",CONCATENATE(LISTE!C158,"  ",LISTE!H158," P")),"")</f>
        <v/>
      </c>
      <c r="C154" s="178" t="str">
        <f>IF(MONTH(LISTE!G158)=5,IF(OR(LISTE!B158="",LISTE!I158="X"),"",LISTE!A158),"")</f>
        <v/>
      </c>
      <c r="D154" s="178" t="str">
        <f>IF(MONTH(LISTE!G158)=5,IF(OR(LISTE!B158="",LISTE!I158="X"),"",LISTE!I158),"")</f>
        <v/>
      </c>
    </row>
    <row r="155" spans="1:4" x14ac:dyDescent="0.25">
      <c r="A155" s="178" t="str">
        <f>IF(MONTH(LISTE!G159)=5,IF(OR(LISTE!B159="",LISTE!I159="X"),"",LISTE!B159),"")</f>
        <v/>
      </c>
      <c r="B155" s="178" t="str">
        <f>IF(MONTH(LISTE!G159)=5,IF(OR(LISTE!B159="",LISTE!I159="X"),"",CONCATENATE(LISTE!C159,"  ",LISTE!H159," P")),"")</f>
        <v/>
      </c>
      <c r="C155" s="178" t="str">
        <f>IF(MONTH(LISTE!G159)=5,IF(OR(LISTE!B159="",LISTE!I159="X"),"",LISTE!A159),"")</f>
        <v/>
      </c>
      <c r="D155" s="178" t="str">
        <f>IF(MONTH(LISTE!G159)=5,IF(OR(LISTE!B159="",LISTE!I159="X"),"",LISTE!I159),"")</f>
        <v/>
      </c>
    </row>
    <row r="156" spans="1:4" x14ac:dyDescent="0.25">
      <c r="A156" s="178" t="str">
        <f>IF(MONTH(LISTE!G160)=5,IF(OR(LISTE!B160="",LISTE!I160="X"),"",LISTE!B160),"")</f>
        <v/>
      </c>
      <c r="B156" s="178" t="str">
        <f>IF(MONTH(LISTE!G160)=5,IF(OR(LISTE!B160="",LISTE!I160="X"),"",CONCATENATE(LISTE!C160,"  ",LISTE!H160," P")),"")</f>
        <v/>
      </c>
      <c r="C156" s="178" t="str">
        <f>IF(MONTH(LISTE!G160)=5,IF(OR(LISTE!B160="",LISTE!I160="X"),"",LISTE!A160),"")</f>
        <v/>
      </c>
      <c r="D156" s="178" t="str">
        <f>IF(MONTH(LISTE!G160)=5,IF(OR(LISTE!B160="",LISTE!I160="X"),"",LISTE!I160),"")</f>
        <v/>
      </c>
    </row>
    <row r="157" spans="1:4" x14ac:dyDescent="0.25">
      <c r="A157" s="178" t="str">
        <f>IF(MONTH(LISTE!G161)=5,IF(OR(LISTE!B161="",LISTE!I161="X"),"",LISTE!B161),"")</f>
        <v/>
      </c>
      <c r="B157" s="178" t="str">
        <f>IF(MONTH(LISTE!G161)=5,IF(OR(LISTE!B161="",LISTE!I161="X"),"",CONCATENATE(LISTE!C161,"  ",LISTE!H161," P")),"")</f>
        <v/>
      </c>
      <c r="C157" s="178" t="str">
        <f>IF(MONTH(LISTE!G161)=5,IF(OR(LISTE!B161="",LISTE!I161="X"),"",LISTE!A161),"")</f>
        <v/>
      </c>
      <c r="D157" s="178" t="str">
        <f>IF(MONTH(LISTE!G161)=5,IF(OR(LISTE!B161="",LISTE!I161="X"),"",LISTE!I161),"")</f>
        <v/>
      </c>
    </row>
    <row r="158" spans="1:4" x14ac:dyDescent="0.25">
      <c r="A158" s="178" t="str">
        <f>IF(MONTH(LISTE!G162)=5,IF(OR(LISTE!B162="",LISTE!I162="X"),"",LISTE!B162),"")</f>
        <v/>
      </c>
      <c r="B158" s="178" t="str">
        <f>IF(MONTH(LISTE!G162)=5,IF(OR(LISTE!B162="",LISTE!I162="X"),"",CONCATENATE(LISTE!C162,"  ",LISTE!H162," P")),"")</f>
        <v/>
      </c>
      <c r="C158" s="178" t="str">
        <f>IF(MONTH(LISTE!G162)=5,IF(OR(LISTE!B162="",LISTE!I162="X"),"",LISTE!A162),"")</f>
        <v/>
      </c>
      <c r="D158" s="178" t="str">
        <f>IF(MONTH(LISTE!G162)=5,IF(OR(LISTE!B162="",LISTE!I162="X"),"",LISTE!I162),"")</f>
        <v/>
      </c>
    </row>
    <row r="159" spans="1:4" x14ac:dyDescent="0.25">
      <c r="A159" s="178" t="str">
        <f>IF(MONTH(LISTE!G163)=5,IF(OR(LISTE!B163="",LISTE!I163="X"),"",LISTE!B163),"")</f>
        <v/>
      </c>
      <c r="B159" s="178" t="str">
        <f>IF(MONTH(LISTE!G163)=5,IF(OR(LISTE!B163="",LISTE!I163="X"),"",CONCATENATE(LISTE!C163,"  ",LISTE!H163," P")),"")</f>
        <v/>
      </c>
      <c r="C159" s="178" t="str">
        <f>IF(MONTH(LISTE!G163)=5,IF(OR(LISTE!B163="",LISTE!I163="X"),"",LISTE!A163),"")</f>
        <v/>
      </c>
      <c r="D159" s="178" t="str">
        <f>IF(MONTH(LISTE!G163)=5,IF(OR(LISTE!B163="",LISTE!I163="X"),"",LISTE!I163),"")</f>
        <v/>
      </c>
    </row>
    <row r="160" spans="1:4" x14ac:dyDescent="0.25">
      <c r="A160" s="178" t="str">
        <f>IF(MONTH(LISTE!G164)=5,IF(OR(LISTE!B164="",LISTE!I164="X"),"",LISTE!B164),"")</f>
        <v/>
      </c>
      <c r="B160" s="178" t="str">
        <f>IF(MONTH(LISTE!G164)=5,IF(OR(LISTE!B164="",LISTE!I164="X"),"",CONCATENATE(LISTE!C164,"  ",LISTE!H164," P")),"")</f>
        <v/>
      </c>
      <c r="C160" s="178" t="str">
        <f>IF(MONTH(LISTE!G164)=5,IF(OR(LISTE!B164="",LISTE!I164="X"),"",LISTE!A164),"")</f>
        <v/>
      </c>
      <c r="D160" s="178" t="str">
        <f>IF(MONTH(LISTE!G164)=5,IF(OR(LISTE!B164="",LISTE!I164="X"),"",LISTE!I164),"")</f>
        <v/>
      </c>
    </row>
    <row r="161" spans="1:4" x14ac:dyDescent="0.25">
      <c r="A161" s="178" t="str">
        <f>IF(MONTH(LISTE!G165)=5,IF(OR(LISTE!B165="",LISTE!I165="X"),"",LISTE!B165),"")</f>
        <v/>
      </c>
      <c r="B161" s="178" t="str">
        <f>IF(MONTH(LISTE!G165)=5,IF(OR(LISTE!B165="",LISTE!I165="X"),"",CONCATENATE(LISTE!C165,"  ",LISTE!H165," P")),"")</f>
        <v/>
      </c>
      <c r="C161" s="178" t="str">
        <f>IF(MONTH(LISTE!G165)=5,IF(OR(LISTE!B165="",LISTE!I165="X"),"",LISTE!A165),"")</f>
        <v/>
      </c>
      <c r="D161" s="178" t="str">
        <f>IF(MONTH(LISTE!G165)=5,IF(OR(LISTE!B165="",LISTE!I165="X"),"",LISTE!I165),"")</f>
        <v/>
      </c>
    </row>
    <row r="162" spans="1:4" x14ac:dyDescent="0.25">
      <c r="A162" s="178" t="str">
        <f>IF(MONTH(LISTE!G166)=5,IF(OR(LISTE!B166="",LISTE!I166="X"),"",LISTE!B166),"")</f>
        <v/>
      </c>
      <c r="B162" s="178" t="str">
        <f>IF(MONTH(LISTE!G166)=5,IF(OR(LISTE!B166="",LISTE!I166="X"),"",CONCATENATE(LISTE!C166,"  ",LISTE!H166," P")),"")</f>
        <v/>
      </c>
      <c r="C162" s="178" t="str">
        <f>IF(MONTH(LISTE!G166)=5,IF(OR(LISTE!B166="",LISTE!I166="X"),"",LISTE!A166),"")</f>
        <v/>
      </c>
      <c r="D162" s="178" t="str">
        <f>IF(MONTH(LISTE!G166)=5,IF(OR(LISTE!B166="",LISTE!I166="X"),"",LISTE!I166),"")</f>
        <v/>
      </c>
    </row>
    <row r="163" spans="1:4" x14ac:dyDescent="0.25">
      <c r="A163" s="178" t="str">
        <f>IF(MONTH(LISTE!G167)=5,IF(OR(LISTE!B167="",LISTE!I167="X"),"",LISTE!B167),"")</f>
        <v/>
      </c>
      <c r="B163" s="178" t="str">
        <f>IF(MONTH(LISTE!G167)=5,IF(OR(LISTE!B167="",LISTE!I167="X"),"",CONCATENATE(LISTE!C167,"  ",LISTE!H167," P")),"")</f>
        <v/>
      </c>
      <c r="C163" s="178" t="str">
        <f>IF(MONTH(LISTE!G167)=5,IF(OR(LISTE!B167="",LISTE!I167="X"),"",LISTE!A167),"")</f>
        <v/>
      </c>
      <c r="D163" s="178" t="str">
        <f>IF(MONTH(LISTE!G167)=5,IF(OR(LISTE!B167="",LISTE!I167="X"),"",LISTE!I167),"")</f>
        <v/>
      </c>
    </row>
    <row r="164" spans="1:4" x14ac:dyDescent="0.25">
      <c r="A164" s="178" t="str">
        <f>IF(MONTH(LISTE!G168)=5,IF(OR(LISTE!B168="",LISTE!I168="X"),"",LISTE!B168),"")</f>
        <v/>
      </c>
      <c r="B164" s="178" t="str">
        <f>IF(MONTH(LISTE!G168)=5,IF(OR(LISTE!B168="",LISTE!I168="X"),"",CONCATENATE(LISTE!C168,"  ",LISTE!H168," P")),"")</f>
        <v/>
      </c>
      <c r="C164" s="178" t="str">
        <f>IF(MONTH(LISTE!G168)=5,IF(OR(LISTE!B168="",LISTE!I168="X"),"",LISTE!A168),"")</f>
        <v/>
      </c>
      <c r="D164" s="178" t="str">
        <f>IF(MONTH(LISTE!G168)=5,IF(OR(LISTE!B168="",LISTE!I168="X"),"",LISTE!I168),"")</f>
        <v/>
      </c>
    </row>
    <row r="165" spans="1:4" x14ac:dyDescent="0.25">
      <c r="A165" s="178" t="str">
        <f>IF(MONTH(LISTE!G169)=5,IF(OR(LISTE!B169="",LISTE!I169="X"),"",LISTE!B169),"")</f>
        <v/>
      </c>
      <c r="B165" s="178" t="str">
        <f>IF(MONTH(LISTE!G169)=5,IF(OR(LISTE!B169="",LISTE!I169="X"),"",CONCATENATE(LISTE!C169,"  ",LISTE!H169," P")),"")</f>
        <v/>
      </c>
      <c r="C165" s="178" t="str">
        <f>IF(MONTH(LISTE!G169)=5,IF(OR(LISTE!B169="",LISTE!I169="X"),"",LISTE!A169),"")</f>
        <v/>
      </c>
      <c r="D165" s="178" t="str">
        <f>IF(MONTH(LISTE!G169)=5,IF(OR(LISTE!B169="",LISTE!I169="X"),"",LISTE!I169),"")</f>
        <v/>
      </c>
    </row>
    <row r="166" spans="1:4" x14ac:dyDescent="0.25">
      <c r="A166" s="178" t="str">
        <f>IF(MONTH(LISTE!G170)=5,IF(OR(LISTE!B170="",LISTE!I170="X"),"",LISTE!B170),"")</f>
        <v/>
      </c>
      <c r="B166" s="178" t="str">
        <f>IF(MONTH(LISTE!G170)=5,IF(OR(LISTE!B170="",LISTE!I170="X"),"",CONCATENATE(LISTE!C170,"  ",LISTE!H170," P")),"")</f>
        <v/>
      </c>
      <c r="C166" s="178" t="str">
        <f>IF(MONTH(LISTE!G170)=5,IF(OR(LISTE!B170="",LISTE!I170="X"),"",LISTE!A170),"")</f>
        <v/>
      </c>
      <c r="D166" s="178" t="str">
        <f>IF(MONTH(LISTE!G170)=5,IF(OR(LISTE!B170="",LISTE!I170="X"),"",LISTE!I170),"")</f>
        <v/>
      </c>
    </row>
    <row r="167" spans="1:4" x14ac:dyDescent="0.25">
      <c r="A167" s="178" t="str">
        <f>IF(MONTH(LISTE!G171)=5,IF(OR(LISTE!B171="",LISTE!I171="X"),"",LISTE!B171),"")</f>
        <v/>
      </c>
      <c r="B167" s="178" t="str">
        <f>IF(MONTH(LISTE!G171)=5,IF(OR(LISTE!B171="",LISTE!I171="X"),"",CONCATENATE(LISTE!C171,"  ",LISTE!H171," P")),"")</f>
        <v/>
      </c>
      <c r="C167" s="178" t="str">
        <f>IF(MONTH(LISTE!G171)=5,IF(OR(LISTE!B171="",LISTE!I171="X"),"",LISTE!A171),"")</f>
        <v/>
      </c>
      <c r="D167" s="178" t="str">
        <f>IF(MONTH(LISTE!G171)=5,IF(OR(LISTE!B171="",LISTE!I171="X"),"",LISTE!I171),"")</f>
        <v/>
      </c>
    </row>
    <row r="168" spans="1:4" x14ac:dyDescent="0.25">
      <c r="A168" s="178" t="str">
        <f>IF(MONTH(LISTE!G172)=5,IF(OR(LISTE!B172="",LISTE!I172="X"),"",LISTE!B172),"")</f>
        <v/>
      </c>
      <c r="B168" s="178" t="str">
        <f>IF(MONTH(LISTE!G172)=5,IF(OR(LISTE!B172="",LISTE!I172="X"),"",CONCATENATE(LISTE!C172,"  ",LISTE!H172," P")),"")</f>
        <v/>
      </c>
      <c r="C168" s="178" t="str">
        <f>IF(MONTH(LISTE!G172)=5,IF(OR(LISTE!B172="",LISTE!I172="X"),"",LISTE!A172),"")</f>
        <v/>
      </c>
      <c r="D168" s="178" t="str">
        <f>IF(MONTH(LISTE!G172)=5,IF(OR(LISTE!B172="",LISTE!I172="X"),"",LISTE!I172),"")</f>
        <v/>
      </c>
    </row>
    <row r="169" spans="1:4" x14ac:dyDescent="0.25">
      <c r="A169" s="178" t="str">
        <f>IF(MONTH(LISTE!G173)=5,IF(OR(LISTE!B173="",LISTE!I173="X"),"",LISTE!B173),"")</f>
        <v/>
      </c>
      <c r="B169" s="178" t="str">
        <f>IF(MONTH(LISTE!G173)=5,IF(OR(LISTE!B173="",LISTE!I173="X"),"",CONCATENATE(LISTE!C173,"  ",LISTE!H173," P")),"")</f>
        <v/>
      </c>
      <c r="C169" s="178" t="str">
        <f>IF(MONTH(LISTE!G173)=5,IF(OR(LISTE!B173="",LISTE!I173="X"),"",LISTE!A173),"")</f>
        <v/>
      </c>
      <c r="D169" s="178" t="str">
        <f>IF(MONTH(LISTE!G173)=5,IF(OR(LISTE!B173="",LISTE!I173="X"),"",LISTE!I173),"")</f>
        <v/>
      </c>
    </row>
    <row r="170" spans="1:4" x14ac:dyDescent="0.25">
      <c r="A170" s="178" t="str">
        <f>IF(MONTH(LISTE!G174)=5,IF(OR(LISTE!B174="",LISTE!I174="X"),"",LISTE!B174),"")</f>
        <v/>
      </c>
      <c r="B170" s="178" t="str">
        <f>IF(MONTH(LISTE!G174)=5,IF(OR(LISTE!B174="",LISTE!I174="X"),"",CONCATENATE(LISTE!C174,"  ",LISTE!H174," P")),"")</f>
        <v/>
      </c>
      <c r="C170" s="178" t="str">
        <f>IF(MONTH(LISTE!G174)=5,IF(OR(LISTE!B174="",LISTE!I174="X"),"",LISTE!A174),"")</f>
        <v/>
      </c>
      <c r="D170" s="178" t="str">
        <f>IF(MONTH(LISTE!G174)=5,IF(OR(LISTE!B174="",LISTE!I174="X"),"",LISTE!I174),"")</f>
        <v/>
      </c>
    </row>
    <row r="171" spans="1:4" x14ac:dyDescent="0.25">
      <c r="A171" s="178" t="str">
        <f>IF(MONTH(LISTE!G175)=5,IF(OR(LISTE!B175="",LISTE!I175="X"),"",LISTE!B175),"")</f>
        <v/>
      </c>
      <c r="B171" s="178" t="str">
        <f>IF(MONTH(LISTE!G175)=5,IF(OR(LISTE!B175="",LISTE!I175="X"),"",CONCATENATE(LISTE!C175,"  ",LISTE!H175," P")),"")</f>
        <v/>
      </c>
      <c r="C171" s="178" t="str">
        <f>IF(MONTH(LISTE!G175)=5,IF(OR(LISTE!B175="",LISTE!I175="X"),"",LISTE!A175),"")</f>
        <v/>
      </c>
      <c r="D171" s="178" t="str">
        <f>IF(MONTH(LISTE!G175)=5,IF(OR(LISTE!B175="",LISTE!I175="X"),"",LISTE!I175),"")</f>
        <v/>
      </c>
    </row>
    <row r="172" spans="1:4" x14ac:dyDescent="0.25">
      <c r="A172" s="178" t="str">
        <f>IF(MONTH(LISTE!G176)=5,IF(OR(LISTE!B176="",LISTE!I176="X"),"",LISTE!B176),"")</f>
        <v/>
      </c>
      <c r="B172" s="178" t="str">
        <f>IF(MONTH(LISTE!G176)=5,IF(OR(LISTE!B176="",LISTE!I176="X"),"",CONCATENATE(LISTE!C176,"  ",LISTE!H176," P")),"")</f>
        <v/>
      </c>
      <c r="C172" s="178" t="str">
        <f>IF(MONTH(LISTE!G176)=5,IF(OR(LISTE!B176="",LISTE!I176="X"),"",LISTE!A176),"")</f>
        <v/>
      </c>
      <c r="D172" s="178" t="str">
        <f>IF(MONTH(LISTE!G176)=5,IF(OR(LISTE!B176="",LISTE!I176="X"),"",LISTE!I176),"")</f>
        <v/>
      </c>
    </row>
    <row r="173" spans="1:4" x14ac:dyDescent="0.25">
      <c r="A173" s="178" t="str">
        <f>IF(MONTH(LISTE!G177)=5,IF(OR(LISTE!B177="",LISTE!I177="X"),"",LISTE!B177),"")</f>
        <v/>
      </c>
      <c r="B173" s="178" t="str">
        <f>IF(MONTH(LISTE!G177)=5,IF(OR(LISTE!B177="",LISTE!I177="X"),"",CONCATENATE(LISTE!C177,"  ",LISTE!H177," P")),"")</f>
        <v/>
      </c>
      <c r="C173" s="178" t="str">
        <f>IF(MONTH(LISTE!G177)=5,IF(OR(LISTE!B177="",LISTE!I177="X"),"",LISTE!A177),"")</f>
        <v/>
      </c>
      <c r="D173" s="178" t="str">
        <f>IF(MONTH(LISTE!G177)=5,IF(OR(LISTE!B177="",LISTE!I177="X"),"",LISTE!I177),"")</f>
        <v/>
      </c>
    </row>
    <row r="174" spans="1:4" x14ac:dyDescent="0.25">
      <c r="A174" s="178" t="str">
        <f>IF(MONTH(LISTE!G178)=5,IF(OR(LISTE!B178="",LISTE!I178="X"),"",LISTE!B178),"")</f>
        <v/>
      </c>
      <c r="B174" s="178" t="str">
        <f>IF(MONTH(LISTE!G178)=5,IF(OR(LISTE!B178="",LISTE!I178="X"),"",CONCATENATE(LISTE!C178,"  ",LISTE!H178," P")),"")</f>
        <v/>
      </c>
      <c r="C174" s="178" t="str">
        <f>IF(MONTH(LISTE!G178)=5,IF(OR(LISTE!B178="",LISTE!I178="X"),"",LISTE!A178),"")</f>
        <v/>
      </c>
      <c r="D174" s="178" t="str">
        <f>IF(MONTH(LISTE!G178)=5,IF(OR(LISTE!B178="",LISTE!I178="X"),"",LISTE!I178),"")</f>
        <v/>
      </c>
    </row>
    <row r="175" spans="1:4" x14ac:dyDescent="0.25">
      <c r="A175" s="178" t="str">
        <f>IF(MONTH(LISTE!G179)=5,IF(OR(LISTE!B179="",LISTE!I179="X"),"",LISTE!B179),"")</f>
        <v/>
      </c>
      <c r="B175" s="178" t="str">
        <f>IF(MONTH(LISTE!G179)=5,IF(OR(LISTE!B179="",LISTE!I179="X"),"",CONCATENATE(LISTE!C179,"  ",LISTE!H179," P")),"")</f>
        <v/>
      </c>
      <c r="C175" s="178" t="str">
        <f>IF(MONTH(LISTE!G179)=5,IF(OR(LISTE!B179="",LISTE!I179="X"),"",LISTE!A179),"")</f>
        <v/>
      </c>
      <c r="D175" s="178" t="str">
        <f>IF(MONTH(LISTE!G179)=5,IF(OR(LISTE!B179="",LISTE!I179="X"),"",LISTE!I179),"")</f>
        <v/>
      </c>
    </row>
    <row r="176" spans="1:4" x14ac:dyDescent="0.25">
      <c r="A176" s="178" t="str">
        <f>IF(MONTH(LISTE!G180)=5,IF(OR(LISTE!B180="",LISTE!I180="X"),"",LISTE!B180),"")</f>
        <v/>
      </c>
      <c r="B176" s="178" t="str">
        <f>IF(MONTH(LISTE!G180)=5,IF(OR(LISTE!B180="",LISTE!I180="X"),"",CONCATENATE(LISTE!C180,"  ",LISTE!H180," P")),"")</f>
        <v/>
      </c>
      <c r="C176" s="178" t="str">
        <f>IF(MONTH(LISTE!G180)=5,IF(OR(LISTE!B180="",LISTE!I180="X"),"",LISTE!A180),"")</f>
        <v/>
      </c>
      <c r="D176" s="178" t="str">
        <f>IF(MONTH(LISTE!G180)=5,IF(OR(LISTE!B180="",LISTE!I180="X"),"",LISTE!I180),"")</f>
        <v/>
      </c>
    </row>
    <row r="177" spans="1:4" x14ac:dyDescent="0.25">
      <c r="A177" s="178" t="str">
        <f>IF(MONTH(LISTE!G181)=5,IF(OR(LISTE!B181="",LISTE!I181="X"),"",LISTE!B181),"")</f>
        <v/>
      </c>
      <c r="B177" s="178" t="str">
        <f>IF(MONTH(LISTE!G181)=5,IF(OR(LISTE!B181="",LISTE!I181="X"),"",CONCATENATE(LISTE!C181,"  ",LISTE!H181," P")),"")</f>
        <v/>
      </c>
      <c r="C177" s="178" t="str">
        <f>IF(MONTH(LISTE!G181)=5,IF(OR(LISTE!B181="",LISTE!I181="X"),"",LISTE!A181),"")</f>
        <v/>
      </c>
      <c r="D177" s="178" t="str">
        <f>IF(MONTH(LISTE!G181)=5,IF(OR(LISTE!B181="",LISTE!I181="X"),"",LISTE!I181),"")</f>
        <v/>
      </c>
    </row>
    <row r="178" spans="1:4" x14ac:dyDescent="0.25">
      <c r="A178" s="178" t="str">
        <f>IF(MONTH(LISTE!G182)=5,IF(OR(LISTE!B182="",LISTE!I182="X"),"",LISTE!B182),"")</f>
        <v/>
      </c>
      <c r="B178" s="178" t="str">
        <f>IF(MONTH(LISTE!G182)=5,IF(OR(LISTE!B182="",LISTE!I182="X"),"",CONCATENATE(LISTE!C182,"  ",LISTE!H182," P")),"")</f>
        <v/>
      </c>
      <c r="C178" s="178" t="str">
        <f>IF(MONTH(LISTE!G182)=5,IF(OR(LISTE!B182="",LISTE!I182="X"),"",LISTE!A182),"")</f>
        <v/>
      </c>
      <c r="D178" s="178" t="str">
        <f>IF(MONTH(LISTE!G182)=5,IF(OR(LISTE!B182="",LISTE!I182="X"),"",LISTE!I182),"")</f>
        <v/>
      </c>
    </row>
    <row r="179" spans="1:4" x14ac:dyDescent="0.25">
      <c r="A179" s="178" t="str">
        <f>IF(MONTH(LISTE!G183)=5,IF(OR(LISTE!B183="",LISTE!I183="X"),"",LISTE!B183),"")</f>
        <v/>
      </c>
      <c r="B179" s="178" t="str">
        <f>IF(MONTH(LISTE!G183)=5,IF(OR(LISTE!B183="",LISTE!I183="X"),"",CONCATENATE(LISTE!C183,"  ",LISTE!H183," P")),"")</f>
        <v/>
      </c>
      <c r="C179" s="178" t="str">
        <f>IF(MONTH(LISTE!G183)=5,IF(OR(LISTE!B183="",LISTE!I183="X"),"",LISTE!A183),"")</f>
        <v/>
      </c>
      <c r="D179" s="178" t="str">
        <f>IF(MONTH(LISTE!G183)=5,IF(OR(LISTE!B183="",LISTE!I183="X"),"",LISTE!I183),"")</f>
        <v/>
      </c>
    </row>
    <row r="180" spans="1:4" x14ac:dyDescent="0.25">
      <c r="A180" s="178" t="str">
        <f>IF(MONTH(LISTE!G184)=5,IF(OR(LISTE!B184="",LISTE!I184="X"),"",LISTE!B184),"")</f>
        <v/>
      </c>
      <c r="B180" s="178" t="str">
        <f>IF(MONTH(LISTE!G184)=5,IF(OR(LISTE!B184="",LISTE!I184="X"),"",CONCATENATE(LISTE!C184,"  ",LISTE!H184," P")),"")</f>
        <v/>
      </c>
      <c r="C180" s="178" t="str">
        <f>IF(MONTH(LISTE!G184)=5,IF(OR(LISTE!B184="",LISTE!I184="X"),"",LISTE!A184),"")</f>
        <v/>
      </c>
      <c r="D180" s="178" t="str">
        <f>IF(MONTH(LISTE!G184)=5,IF(OR(LISTE!B184="",LISTE!I184="X"),"",LISTE!I184),"")</f>
        <v/>
      </c>
    </row>
    <row r="181" spans="1:4" x14ac:dyDescent="0.25">
      <c r="A181" s="178" t="str">
        <f>IF(MONTH(LISTE!G185)=5,IF(OR(LISTE!B185="",LISTE!I185="X"),"",LISTE!B185),"")</f>
        <v/>
      </c>
      <c r="B181" s="178" t="str">
        <f>IF(MONTH(LISTE!G185)=5,IF(OR(LISTE!B185="",LISTE!I185="X"),"",CONCATENATE(LISTE!C185,"  ",LISTE!H185," P")),"")</f>
        <v/>
      </c>
      <c r="C181" s="178" t="str">
        <f>IF(MONTH(LISTE!G185)=5,IF(OR(LISTE!B185="",LISTE!I185="X"),"",LISTE!A185),"")</f>
        <v/>
      </c>
      <c r="D181" s="178" t="str">
        <f>IF(MONTH(LISTE!G185)=5,IF(OR(LISTE!B185="",LISTE!I185="X"),"",LISTE!I185),"")</f>
        <v/>
      </c>
    </row>
    <row r="182" spans="1:4" x14ac:dyDescent="0.25">
      <c r="A182" s="178" t="str">
        <f>IF(MONTH(LISTE!G186)=5,IF(OR(LISTE!B186="",LISTE!I186="X"),"",LISTE!B186),"")</f>
        <v/>
      </c>
      <c r="B182" s="178" t="str">
        <f>IF(MONTH(LISTE!G186)=5,IF(OR(LISTE!B186="",LISTE!I186="X"),"",CONCATENATE(LISTE!C186,"  ",LISTE!H186," P")),"")</f>
        <v/>
      </c>
      <c r="C182" s="178" t="str">
        <f>IF(MONTH(LISTE!G186)=5,IF(OR(LISTE!B186="",LISTE!I186="X"),"",LISTE!A186),"")</f>
        <v/>
      </c>
      <c r="D182" s="178" t="str">
        <f>IF(MONTH(LISTE!G186)=5,IF(OR(LISTE!B186="",LISTE!I186="X"),"",LISTE!I186),"")</f>
        <v/>
      </c>
    </row>
    <row r="183" spans="1:4" x14ac:dyDescent="0.25">
      <c r="A183" s="178" t="str">
        <f>IF(MONTH(LISTE!G187)=5,IF(OR(LISTE!B187="",LISTE!I187="X"),"",LISTE!B187),"")</f>
        <v/>
      </c>
      <c r="B183" s="178" t="str">
        <f>IF(MONTH(LISTE!G187)=5,IF(OR(LISTE!B187="",LISTE!I187="X"),"",CONCATENATE(LISTE!C187,"  ",LISTE!H187," P")),"")</f>
        <v/>
      </c>
      <c r="C183" s="178" t="str">
        <f>IF(MONTH(LISTE!G187)=5,IF(OR(LISTE!B187="",LISTE!I187="X"),"",LISTE!A187),"")</f>
        <v/>
      </c>
      <c r="D183" s="178" t="str">
        <f>IF(MONTH(LISTE!G187)=5,IF(OR(LISTE!B187="",LISTE!I187="X"),"",LISTE!I187),"")</f>
        <v/>
      </c>
    </row>
    <row r="184" spans="1:4" x14ac:dyDescent="0.25">
      <c r="A184" s="178" t="str">
        <f>IF(MONTH(LISTE!G188)=5,IF(OR(LISTE!B188="",LISTE!I188="X"),"",LISTE!B188),"")</f>
        <v/>
      </c>
      <c r="B184" s="178" t="str">
        <f>IF(MONTH(LISTE!G188)=5,IF(OR(LISTE!B188="",LISTE!I188="X"),"",CONCATENATE(LISTE!C188,"  ",LISTE!H188," P")),"")</f>
        <v/>
      </c>
      <c r="C184" s="178" t="str">
        <f>IF(MONTH(LISTE!G188)=5,IF(OR(LISTE!B188="",LISTE!I188="X"),"",LISTE!A188),"")</f>
        <v/>
      </c>
      <c r="D184" s="178" t="str">
        <f>IF(MONTH(LISTE!G188)=5,IF(OR(LISTE!B188="",LISTE!I188="X"),"",LISTE!I188),"")</f>
        <v/>
      </c>
    </row>
    <row r="185" spans="1:4" x14ac:dyDescent="0.25">
      <c r="A185" s="178" t="str">
        <f>IF(MONTH(LISTE!G189)=5,IF(OR(LISTE!B189="",LISTE!I189="X"),"",LISTE!B189),"")</f>
        <v/>
      </c>
      <c r="B185" s="178" t="str">
        <f>IF(MONTH(LISTE!G189)=5,IF(OR(LISTE!B189="",LISTE!I189="X"),"",CONCATENATE(LISTE!C189,"  ",LISTE!H189," P")),"")</f>
        <v/>
      </c>
      <c r="C185" s="178" t="str">
        <f>IF(MONTH(LISTE!G189)=5,IF(OR(LISTE!B189="",LISTE!I189="X"),"",LISTE!A189),"")</f>
        <v/>
      </c>
      <c r="D185" s="178" t="str">
        <f>IF(MONTH(LISTE!G189)=5,IF(OR(LISTE!B189="",LISTE!I189="X"),"",LISTE!I189),"")</f>
        <v/>
      </c>
    </row>
    <row r="186" spans="1:4" x14ac:dyDescent="0.25">
      <c r="A186" s="178" t="str">
        <f>IF(MONTH(LISTE!G190)=5,IF(OR(LISTE!B190="",LISTE!I190="X"),"",LISTE!B190),"")</f>
        <v/>
      </c>
      <c r="B186" s="178" t="str">
        <f>IF(MONTH(LISTE!G190)=5,IF(OR(LISTE!B190="",LISTE!I190="X"),"",CONCATENATE(LISTE!C190,"  ",LISTE!H190," P")),"")</f>
        <v/>
      </c>
      <c r="C186" s="178" t="str">
        <f>IF(MONTH(LISTE!G190)=5,IF(OR(LISTE!B190="",LISTE!I190="X"),"",LISTE!A190),"")</f>
        <v/>
      </c>
      <c r="D186" s="178" t="str">
        <f>IF(MONTH(LISTE!G190)=5,IF(OR(LISTE!B190="",LISTE!I190="X"),"",LISTE!I190),"")</f>
        <v/>
      </c>
    </row>
    <row r="187" spans="1:4" x14ac:dyDescent="0.25">
      <c r="A187" s="178" t="str">
        <f>IF(MONTH(LISTE!G191)=5,IF(OR(LISTE!B191="",LISTE!I191="X"),"",LISTE!B191),"")</f>
        <v/>
      </c>
      <c r="B187" s="178" t="str">
        <f>IF(MONTH(LISTE!G191)=5,IF(OR(LISTE!B191="",LISTE!I191="X"),"",CONCATENATE(LISTE!C191,"  ",LISTE!H191," P")),"")</f>
        <v/>
      </c>
      <c r="C187" s="178" t="str">
        <f>IF(MONTH(LISTE!G191)=5,IF(OR(LISTE!B191="",LISTE!I191="X"),"",LISTE!A191),"")</f>
        <v/>
      </c>
      <c r="D187" s="178" t="str">
        <f>IF(MONTH(LISTE!G191)=5,IF(OR(LISTE!B191="",LISTE!I191="X"),"",LISTE!I191),"")</f>
        <v/>
      </c>
    </row>
    <row r="188" spans="1:4" x14ac:dyDescent="0.25">
      <c r="A188" s="178" t="str">
        <f>IF(MONTH(LISTE!G192)=5,IF(OR(LISTE!B192="",LISTE!I192="X"),"",LISTE!B192),"")</f>
        <v/>
      </c>
      <c r="B188" s="178" t="str">
        <f>IF(MONTH(LISTE!G192)=5,IF(OR(LISTE!B192="",LISTE!I192="X"),"",CONCATENATE(LISTE!C192,"  ",LISTE!H192," P")),"")</f>
        <v/>
      </c>
      <c r="C188" s="178" t="str">
        <f>IF(MONTH(LISTE!G192)=5,IF(OR(LISTE!B192="",LISTE!I192="X"),"",LISTE!A192),"")</f>
        <v/>
      </c>
      <c r="D188" s="178" t="str">
        <f>IF(MONTH(LISTE!G192)=5,IF(OR(LISTE!B192="",LISTE!I192="X"),"",LISTE!I192),"")</f>
        <v/>
      </c>
    </row>
    <row r="189" spans="1:4" x14ac:dyDescent="0.25">
      <c r="A189" s="178" t="str">
        <f>IF(MONTH(LISTE!G193)=5,IF(OR(LISTE!B193="",LISTE!I193="X"),"",LISTE!B193),"")</f>
        <v/>
      </c>
      <c r="B189" s="178" t="str">
        <f>IF(MONTH(LISTE!G193)=5,IF(OR(LISTE!B193="",LISTE!I193="X"),"",CONCATENATE(LISTE!C193,"  ",LISTE!H193," P")),"")</f>
        <v/>
      </c>
      <c r="C189" s="178" t="str">
        <f>IF(MONTH(LISTE!G193)=5,IF(OR(LISTE!B193="",LISTE!I193="X"),"",LISTE!A193),"")</f>
        <v/>
      </c>
      <c r="D189" s="178" t="str">
        <f>IF(MONTH(LISTE!G193)=5,IF(OR(LISTE!B193="",LISTE!I193="X"),"",LISTE!I193),"")</f>
        <v/>
      </c>
    </row>
    <row r="190" spans="1:4" x14ac:dyDescent="0.25">
      <c r="A190" s="178" t="str">
        <f>IF(MONTH(LISTE!G194)=5,IF(OR(LISTE!B194="",LISTE!I194="X"),"",LISTE!B194),"")</f>
        <v/>
      </c>
      <c r="B190" s="178" t="str">
        <f>IF(MONTH(LISTE!G194)=5,IF(OR(LISTE!B194="",LISTE!I194="X"),"",CONCATENATE(LISTE!C194,"  ",LISTE!H194," P")),"")</f>
        <v/>
      </c>
      <c r="C190" s="178" t="str">
        <f>IF(MONTH(LISTE!G194)=5,IF(OR(LISTE!B194="",LISTE!I194="X"),"",LISTE!A194),"")</f>
        <v/>
      </c>
      <c r="D190" s="178" t="str">
        <f>IF(MONTH(LISTE!G194)=5,IF(OR(LISTE!B194="",LISTE!I194="X"),"",LISTE!I194),"")</f>
        <v/>
      </c>
    </row>
    <row r="191" spans="1:4" x14ac:dyDescent="0.25">
      <c r="A191" s="178" t="str">
        <f>IF(MONTH(LISTE!G195)=5,IF(OR(LISTE!B195="",LISTE!I195="X"),"",LISTE!B195),"")</f>
        <v/>
      </c>
      <c r="B191" s="178" t="str">
        <f>IF(MONTH(LISTE!G195)=5,IF(OR(LISTE!B195="",LISTE!I195="X"),"",CONCATENATE(LISTE!C195,"  ",LISTE!H195," P")),"")</f>
        <v/>
      </c>
      <c r="C191" s="178" t="str">
        <f>IF(MONTH(LISTE!G195)=5,IF(OR(LISTE!B195="",LISTE!I195="X"),"",LISTE!A195),"")</f>
        <v/>
      </c>
      <c r="D191" s="178" t="str">
        <f>IF(MONTH(LISTE!G195)=5,IF(OR(LISTE!B195="",LISTE!I195="X"),"",LISTE!I195),"")</f>
        <v/>
      </c>
    </row>
    <row r="192" spans="1:4" x14ac:dyDescent="0.25">
      <c r="A192" s="178" t="str">
        <f>IF(MONTH(LISTE!G196)=5,IF(OR(LISTE!B196="",LISTE!I196="X"),"",LISTE!B196),"")</f>
        <v/>
      </c>
      <c r="B192" s="178" t="str">
        <f>IF(MONTH(LISTE!G196)=5,IF(OR(LISTE!B196="",LISTE!I196="X"),"",CONCATENATE(LISTE!C196,"  ",LISTE!H196," P")),"")</f>
        <v/>
      </c>
      <c r="C192" s="178" t="str">
        <f>IF(MONTH(LISTE!G196)=5,IF(OR(LISTE!B196="",LISTE!I196="X"),"",LISTE!A196),"")</f>
        <v/>
      </c>
      <c r="D192" s="178" t="str">
        <f>IF(MONTH(LISTE!G196)=5,IF(OR(LISTE!B196="",LISTE!I196="X"),"",LISTE!I196),"")</f>
        <v/>
      </c>
    </row>
    <row r="193" spans="1:4" x14ac:dyDescent="0.25">
      <c r="A193" s="178" t="str">
        <f>IF(MONTH(LISTE!G197)=5,IF(OR(LISTE!B197="",LISTE!I197="X"),"",LISTE!B197),"")</f>
        <v/>
      </c>
      <c r="B193" s="178" t="str">
        <f>IF(MONTH(LISTE!G197)=5,IF(OR(LISTE!B197="",LISTE!I197="X"),"",CONCATENATE(LISTE!C197,"  ",LISTE!H197," P")),"")</f>
        <v/>
      </c>
      <c r="C193" s="178" t="str">
        <f>IF(MONTH(LISTE!G197)=5,IF(OR(LISTE!B197="",LISTE!I197="X"),"",LISTE!A197),"")</f>
        <v/>
      </c>
      <c r="D193" s="178" t="str">
        <f>IF(MONTH(LISTE!G197)=5,IF(OR(LISTE!B197="",LISTE!I197="X"),"",LISTE!I197),"")</f>
        <v/>
      </c>
    </row>
    <row r="194" spans="1:4" x14ac:dyDescent="0.25">
      <c r="A194" s="178" t="str">
        <f>IF(MONTH(LISTE!G198)=5,IF(OR(LISTE!B198="",LISTE!I198="X"),"",LISTE!B198),"")</f>
        <v/>
      </c>
      <c r="B194" s="178" t="str">
        <f>IF(MONTH(LISTE!G198)=5,IF(OR(LISTE!B198="",LISTE!I198="X"),"",CONCATENATE(LISTE!C198,"  ",LISTE!H198," P")),"")</f>
        <v/>
      </c>
      <c r="C194" s="178" t="str">
        <f>IF(MONTH(LISTE!G198)=5,IF(OR(LISTE!B198="",LISTE!I198="X"),"",LISTE!A198),"")</f>
        <v/>
      </c>
      <c r="D194" s="178" t="str">
        <f>IF(MONTH(LISTE!G198)=5,IF(OR(LISTE!B198="",LISTE!I198="X"),"",LISTE!I198),"")</f>
        <v/>
      </c>
    </row>
    <row r="195" spans="1:4" x14ac:dyDescent="0.25">
      <c r="A195" s="178" t="str">
        <f>IF(MONTH(LISTE!G199)=5,IF(OR(LISTE!B199="",LISTE!I199="X"),"",LISTE!B199),"")</f>
        <v/>
      </c>
      <c r="B195" s="178" t="str">
        <f>IF(MONTH(LISTE!G199)=5,IF(OR(LISTE!B199="",LISTE!I199="X"),"",CONCATENATE(LISTE!C199,"  ",LISTE!H199," P")),"")</f>
        <v/>
      </c>
      <c r="C195" s="178" t="str">
        <f>IF(MONTH(LISTE!G199)=5,IF(OR(LISTE!B199="",LISTE!I199="X"),"",LISTE!A199),"")</f>
        <v/>
      </c>
      <c r="D195" s="178" t="str">
        <f>IF(MONTH(LISTE!G199)=5,IF(OR(LISTE!B199="",LISTE!I199="X"),"",LISTE!I199),"")</f>
        <v/>
      </c>
    </row>
    <row r="196" spans="1:4" x14ac:dyDescent="0.25">
      <c r="A196" s="178" t="str">
        <f>IF(MONTH(LISTE!G200)=5,IF(OR(LISTE!B200="",LISTE!I200="X"),"",LISTE!B200),"")</f>
        <v/>
      </c>
      <c r="B196" s="178" t="str">
        <f>IF(MONTH(LISTE!G200)=5,IF(OR(LISTE!B200="",LISTE!I200="X"),"",CONCATENATE(LISTE!C200,"  ",LISTE!H200," P")),"")</f>
        <v/>
      </c>
      <c r="C196" s="178" t="str">
        <f>IF(MONTH(LISTE!G200)=5,IF(OR(LISTE!B200="",LISTE!I200="X"),"",LISTE!A200),"")</f>
        <v/>
      </c>
      <c r="D196" s="178" t="str">
        <f>IF(MONTH(LISTE!G200)=5,IF(OR(LISTE!B200="",LISTE!I200="X"),"",LISTE!I200),"")</f>
        <v/>
      </c>
    </row>
    <row r="197" spans="1:4" x14ac:dyDescent="0.25">
      <c r="A197" s="178" t="str">
        <f>IF(MONTH(LISTE!G201)=5,IF(OR(LISTE!B201="",LISTE!I201="X"),"",LISTE!B201),"")</f>
        <v/>
      </c>
      <c r="B197" s="178" t="str">
        <f>IF(MONTH(LISTE!G201)=5,IF(OR(LISTE!B201="",LISTE!I201="X"),"",CONCATENATE(LISTE!C201,"  ",LISTE!H201," P")),"")</f>
        <v/>
      </c>
      <c r="C197" s="178" t="str">
        <f>IF(MONTH(LISTE!G201)=5,IF(OR(LISTE!B201="",LISTE!I201="X"),"",LISTE!A201),"")</f>
        <v/>
      </c>
      <c r="D197" s="178" t="str">
        <f>IF(MONTH(LISTE!G201)=5,IF(OR(LISTE!B201="",LISTE!I201="X"),"",LISTE!I201),"")</f>
        <v/>
      </c>
    </row>
    <row r="198" spans="1:4" x14ac:dyDescent="0.25">
      <c r="A198" s="178" t="str">
        <f>IF(MONTH(LISTE!G202)=5,IF(OR(LISTE!B202="",LISTE!I202="X"),"",LISTE!B202),"")</f>
        <v/>
      </c>
      <c r="B198" s="178" t="str">
        <f>IF(MONTH(LISTE!G202)=5,IF(OR(LISTE!B202="",LISTE!I202="X"),"",CONCATENATE(LISTE!C202,"  ",LISTE!H202," P")),"")</f>
        <v/>
      </c>
      <c r="C198" s="178" t="str">
        <f>IF(MONTH(LISTE!G202)=5,IF(OR(LISTE!B202="",LISTE!I202="X"),"",LISTE!A202),"")</f>
        <v/>
      </c>
      <c r="D198" s="178" t="str">
        <f>IF(MONTH(LISTE!G202)=5,IF(OR(LISTE!B202="",LISTE!I202="X"),"",LISTE!I202),"")</f>
        <v/>
      </c>
    </row>
    <row r="199" spans="1:4" x14ac:dyDescent="0.25">
      <c r="A199" s="178" t="str">
        <f>IF(MONTH(LISTE!G203)=5,IF(OR(LISTE!B203="",LISTE!I203="X"),"",LISTE!B203),"")</f>
        <v/>
      </c>
      <c r="B199" s="178" t="str">
        <f>IF(MONTH(LISTE!G203)=5,IF(OR(LISTE!B203="",LISTE!I203="X"),"",CONCATENATE(LISTE!C203,"  ",LISTE!H203," P")),"")</f>
        <v/>
      </c>
      <c r="C199" s="178" t="str">
        <f>IF(MONTH(LISTE!G203)=5,IF(OR(LISTE!B203="",LISTE!I203="X"),"",LISTE!A203),"")</f>
        <v/>
      </c>
      <c r="D199" s="178" t="str">
        <f>IF(MONTH(LISTE!G203)=5,IF(OR(LISTE!B203="",LISTE!I203="X"),"",LISTE!I203),"")</f>
        <v/>
      </c>
    </row>
    <row r="200" spans="1:4" x14ac:dyDescent="0.25">
      <c r="A200" s="178" t="str">
        <f>IF(MONTH(LISTE!G204)=5,IF(OR(LISTE!B204="",LISTE!I204="X"),"",LISTE!B204),"")</f>
        <v/>
      </c>
      <c r="B200" s="178" t="str">
        <f>IF(MONTH(LISTE!G204)=5,IF(OR(LISTE!B204="",LISTE!I204="X"),"",CONCATENATE(LISTE!C204,"  ",LISTE!H204," P")),"")</f>
        <v/>
      </c>
      <c r="C200" s="178" t="str">
        <f>IF(MONTH(LISTE!G204)=5,IF(OR(LISTE!B204="",LISTE!I204="X"),"",LISTE!A204),"")</f>
        <v/>
      </c>
      <c r="D200" s="178" t="str">
        <f>IF(MONTH(LISTE!G204)=5,IF(OR(LISTE!B204="",LISTE!I204="X"),"",LISTE!I204),"")</f>
        <v/>
      </c>
    </row>
    <row r="201" spans="1:4" x14ac:dyDescent="0.25">
      <c r="A201" s="178" t="str">
        <f>IF(MONTH(LISTE!G205)=5,IF(OR(LISTE!B205="",LISTE!I205="X"),"",LISTE!B205),"")</f>
        <v/>
      </c>
      <c r="B201" s="178" t="str">
        <f>IF(MONTH(LISTE!G205)=5,IF(OR(LISTE!B205="",LISTE!I205="X"),"",CONCATENATE(LISTE!C205,"  ",LISTE!H205," P")),"")</f>
        <v/>
      </c>
      <c r="C201" s="178" t="str">
        <f>IF(MONTH(LISTE!G205)=5,IF(OR(LISTE!B205="",LISTE!I205="X"),"",LISTE!A205),"")</f>
        <v/>
      </c>
      <c r="D201" s="178" t="str">
        <f>IF(MONTH(LISTE!G205)=5,IF(OR(LISTE!B205="",LISTE!I205="X"),"",LISTE!I205),"")</f>
        <v/>
      </c>
    </row>
    <row r="202" spans="1:4" x14ac:dyDescent="0.25">
      <c r="A202" s="178" t="str">
        <f>IF(MONTH(LISTE!G206)=5,IF(OR(LISTE!B206="",LISTE!I206="X"),"",LISTE!B206),"")</f>
        <v/>
      </c>
      <c r="B202" s="178" t="str">
        <f>IF(MONTH(LISTE!G206)=5,IF(OR(LISTE!B206="",LISTE!I206="X"),"",CONCATENATE(LISTE!C206,"  ",LISTE!H206," P")),"")</f>
        <v/>
      </c>
      <c r="C202" s="178" t="str">
        <f>IF(MONTH(LISTE!G206)=5,IF(OR(LISTE!B206="",LISTE!I206="X"),"",LISTE!A206),"")</f>
        <v/>
      </c>
      <c r="D202" s="178" t="str">
        <f>IF(MONTH(LISTE!G206)=5,IF(OR(LISTE!B206="",LISTE!I206="X"),"",LISTE!I206),"")</f>
        <v/>
      </c>
    </row>
    <row r="203" spans="1:4" x14ac:dyDescent="0.25">
      <c r="A203" s="178" t="str">
        <f>IF(MONTH(LISTE!G207)=5,IF(OR(LISTE!B207="",LISTE!I207="X"),"",LISTE!B207),"")</f>
        <v/>
      </c>
      <c r="B203" s="178" t="str">
        <f>IF(MONTH(LISTE!G207)=5,IF(OR(LISTE!B207="",LISTE!I207="X"),"",CONCATENATE(LISTE!C207,"  ",LISTE!H207," P")),"")</f>
        <v/>
      </c>
      <c r="C203" s="178" t="str">
        <f>IF(MONTH(LISTE!G207)=5,IF(OR(LISTE!B207="",LISTE!I207="X"),"",LISTE!A207),"")</f>
        <v/>
      </c>
      <c r="D203" s="178" t="str">
        <f>IF(MONTH(LISTE!G207)=5,IF(OR(LISTE!B207="",LISTE!I207="X"),"",LISTE!I207),"")</f>
        <v/>
      </c>
    </row>
    <row r="204" spans="1:4" x14ac:dyDescent="0.25">
      <c r="A204" s="178" t="str">
        <f>IF(MONTH(LISTE!G208)=5,IF(OR(LISTE!B208="",LISTE!I208="X"),"",LISTE!B208),"")</f>
        <v/>
      </c>
      <c r="B204" s="178" t="str">
        <f>IF(MONTH(LISTE!G208)=5,IF(OR(LISTE!B208="",LISTE!I208="X"),"",CONCATENATE(LISTE!C208,"  ",LISTE!H208," P")),"")</f>
        <v/>
      </c>
      <c r="C204" s="178" t="str">
        <f>IF(MONTH(LISTE!G208)=5,IF(OR(LISTE!B208="",LISTE!I208="X"),"",LISTE!A208),"")</f>
        <v/>
      </c>
      <c r="D204" s="178" t="str">
        <f>IF(MONTH(LISTE!G208)=5,IF(OR(LISTE!B208="",LISTE!I208="X"),"",LISTE!I208),"")</f>
        <v/>
      </c>
    </row>
    <row r="205" spans="1:4" x14ac:dyDescent="0.25">
      <c r="A205" s="178" t="str">
        <f>IF(MONTH(LISTE!G209)=5,IF(OR(LISTE!B209="",LISTE!I209="X"),"",LISTE!B209),"")</f>
        <v/>
      </c>
      <c r="B205" s="178" t="str">
        <f>IF(MONTH(LISTE!G209)=5,IF(OR(LISTE!B209="",LISTE!I209="X"),"",CONCATENATE(LISTE!C209,"  ",LISTE!H209," P")),"")</f>
        <v/>
      </c>
      <c r="C205" s="178" t="str">
        <f>IF(MONTH(LISTE!G209)=5,IF(OR(LISTE!B209="",LISTE!I209="X"),"",LISTE!A209),"")</f>
        <v/>
      </c>
      <c r="D205" s="178" t="str">
        <f>IF(MONTH(LISTE!G209)=5,IF(OR(LISTE!B209="",LISTE!I209="X"),"",LISTE!I209),"")</f>
        <v/>
      </c>
    </row>
    <row r="206" spans="1:4" x14ac:dyDescent="0.25">
      <c r="A206" s="178" t="str">
        <f>IF(MONTH(LISTE!G210)=5,IF(OR(LISTE!B210="",LISTE!I210="X"),"",LISTE!B210),"")</f>
        <v/>
      </c>
      <c r="B206" s="178" t="str">
        <f>IF(MONTH(LISTE!G210)=5,IF(OR(LISTE!B210="",LISTE!I210="X"),"",CONCATENATE(LISTE!C210,"  ",LISTE!H210," P")),"")</f>
        <v/>
      </c>
      <c r="C206" s="178" t="str">
        <f>IF(MONTH(LISTE!G210)=5,IF(OR(LISTE!B210="",LISTE!I210="X"),"",LISTE!A210),"")</f>
        <v/>
      </c>
      <c r="D206" s="178" t="str">
        <f>IF(MONTH(LISTE!G210)=5,IF(OR(LISTE!B210="",LISTE!I210="X"),"",LISTE!I210),"")</f>
        <v/>
      </c>
    </row>
    <row r="207" spans="1:4" x14ac:dyDescent="0.25">
      <c r="A207" s="178" t="str">
        <f>IF(MONTH(LISTE!G211)=5,IF(OR(LISTE!B211="",LISTE!I211="X"),"",LISTE!B211),"")</f>
        <v/>
      </c>
      <c r="B207" s="178" t="str">
        <f>IF(MONTH(LISTE!G211)=5,IF(OR(LISTE!B211="",LISTE!I211="X"),"",CONCATENATE(LISTE!C211,"  ",LISTE!H211," P")),"")</f>
        <v/>
      </c>
      <c r="C207" s="178" t="str">
        <f>IF(MONTH(LISTE!G211)=5,IF(OR(LISTE!B211="",LISTE!I211="X"),"",LISTE!A211),"")</f>
        <v/>
      </c>
      <c r="D207" s="178" t="str">
        <f>IF(MONTH(LISTE!G211)=5,IF(OR(LISTE!B211="",LISTE!I211="X"),"",LISTE!I211),"")</f>
        <v/>
      </c>
    </row>
    <row r="208" spans="1:4" x14ac:dyDescent="0.25">
      <c r="A208" s="178" t="str">
        <f>IF(MONTH(LISTE!G212)=5,IF(OR(LISTE!B212="",LISTE!I212="X"),"",LISTE!B212),"")</f>
        <v/>
      </c>
      <c r="B208" s="178" t="str">
        <f>IF(MONTH(LISTE!G212)=5,IF(OR(LISTE!B212="",LISTE!I212="X"),"",CONCATENATE(LISTE!C212,"  ",LISTE!H212," P")),"")</f>
        <v/>
      </c>
      <c r="C208" s="178" t="str">
        <f>IF(MONTH(LISTE!G212)=5,IF(OR(LISTE!B212="",LISTE!I212="X"),"",LISTE!A212),"")</f>
        <v/>
      </c>
      <c r="D208" s="178" t="str">
        <f>IF(MONTH(LISTE!G212)=5,IF(OR(LISTE!B212="",LISTE!I212="X"),"",LISTE!I212),"")</f>
        <v/>
      </c>
    </row>
    <row r="209" spans="1:4" x14ac:dyDescent="0.25">
      <c r="A209" s="178" t="str">
        <f>IF(MONTH(LISTE!G213)=5,IF(OR(LISTE!B213="",LISTE!I213="X"),"",LISTE!B213),"")</f>
        <v/>
      </c>
      <c r="B209" s="178" t="str">
        <f>IF(MONTH(LISTE!G213)=5,IF(OR(LISTE!B213="",LISTE!I213="X"),"",CONCATENATE(LISTE!C213,"  ",LISTE!H213," P")),"")</f>
        <v/>
      </c>
      <c r="C209" s="178" t="str">
        <f>IF(MONTH(LISTE!G213)=5,IF(OR(LISTE!B213="",LISTE!I213="X"),"",LISTE!A213),"")</f>
        <v/>
      </c>
      <c r="D209" s="178" t="str">
        <f>IF(MONTH(LISTE!G213)=5,IF(OR(LISTE!B213="",LISTE!I213="X"),"",LISTE!I213),"")</f>
        <v/>
      </c>
    </row>
    <row r="210" spans="1:4" s="175" customFormat="1" x14ac:dyDescent="0.25">
      <c r="A210" s="178" t="str">
        <f>IF(MONTH(LISTE!G214)=5,IF(OR(LISTE!B214="",LISTE!I214="X"),"",LISTE!B214),"")</f>
        <v/>
      </c>
      <c r="B210" s="178" t="str">
        <f>IF(MONTH(LISTE!G214)=5,IF(OR(LISTE!B214="",LISTE!I214="X"),"",CONCATENATE(LISTE!C214,"  ",LISTE!H214," P")),"")</f>
        <v/>
      </c>
      <c r="C210" s="178" t="str">
        <f>IF(MONTH(LISTE!G214)=5,IF(OR(LISTE!B214="",LISTE!I214="X"),"",LISTE!A214),"")</f>
        <v/>
      </c>
      <c r="D210" s="178" t="str">
        <f>IF(MONTH(LISTE!G214)=5,IF(OR(LISTE!B214="",LISTE!I214="X"),"",LISTE!I214),"")</f>
        <v/>
      </c>
    </row>
  </sheetData>
  <sortState xmlns:xlrd2="http://schemas.microsoft.com/office/spreadsheetml/2017/richdata2" ref="A5:AI67">
    <sortCondition ref="C5:C67"/>
  </sortState>
  <mergeCells count="1">
    <mergeCell ref="E1:AI1"/>
  </mergeCells>
  <pageMargins left="0.25" right="0.25"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BE866-BE67-4AB9-9C9E-243057A3BC06}">
  <dimension ref="A1:AM210"/>
  <sheetViews>
    <sheetView workbookViewId="0">
      <selection activeCell="AE21" sqref="AE21"/>
    </sheetView>
  </sheetViews>
  <sheetFormatPr baseColWidth="10" defaultColWidth="11.296875" defaultRowHeight="13.8" x14ac:dyDescent="0.25"/>
  <cols>
    <col min="1" max="1" width="12.69921875" style="15" customWidth="1"/>
    <col min="2" max="2" width="13" style="15" customWidth="1"/>
    <col min="3" max="3" width="3.69921875" style="15" customWidth="1"/>
    <col min="4" max="4" width="1.8984375" style="15" customWidth="1"/>
    <col min="5" max="35" width="3.19921875" customWidth="1"/>
    <col min="36" max="39" width="11.19921875" style="175"/>
  </cols>
  <sheetData>
    <row r="1" spans="1:39" ht="28.2" customHeight="1" x14ac:dyDescent="0.25">
      <c r="C1" s="219"/>
      <c r="E1" s="840" t="str">
        <f>CONCATENATE("MOIS DE JUIN ",annee)</f>
        <v>MOIS DE JUIN 2022</v>
      </c>
      <c r="F1" s="840"/>
      <c r="G1" s="840"/>
      <c r="H1" s="840"/>
      <c r="I1" s="840"/>
      <c r="J1" s="840"/>
      <c r="K1" s="840"/>
      <c r="L1" s="840"/>
      <c r="M1" s="840"/>
      <c r="N1" s="840"/>
      <c r="O1" s="840"/>
      <c r="P1" s="840"/>
      <c r="Q1" s="840"/>
      <c r="R1" s="840"/>
      <c r="S1" s="840"/>
      <c r="T1" s="840"/>
      <c r="U1" s="840"/>
      <c r="V1" s="840"/>
      <c r="W1" s="840"/>
      <c r="X1" s="840"/>
      <c r="Y1" s="840"/>
      <c r="Z1" s="840"/>
      <c r="AA1" s="840"/>
      <c r="AB1" s="840"/>
      <c r="AC1" s="840"/>
      <c r="AD1" s="840"/>
      <c r="AE1" s="840"/>
      <c r="AF1" s="840"/>
      <c r="AG1" s="840"/>
      <c r="AH1" s="840"/>
      <c r="AI1" s="840"/>
    </row>
    <row r="2" spans="1:39" s="15" customFormat="1" x14ac:dyDescent="0.25">
      <c r="C2" s="192" t="s">
        <v>344</v>
      </c>
      <c r="E2" s="177">
        <v>1</v>
      </c>
      <c r="F2" s="177">
        <v>2</v>
      </c>
      <c r="G2" s="177">
        <v>3</v>
      </c>
      <c r="H2" s="177">
        <v>4</v>
      </c>
      <c r="I2" s="177">
        <v>5</v>
      </c>
      <c r="J2" s="177">
        <v>6</v>
      </c>
      <c r="K2" s="177">
        <v>7</v>
      </c>
      <c r="L2" s="177">
        <v>8</v>
      </c>
      <c r="M2" s="177">
        <v>9</v>
      </c>
      <c r="N2" s="177">
        <v>10</v>
      </c>
      <c r="O2" s="177">
        <v>11</v>
      </c>
      <c r="P2" s="177">
        <v>12</v>
      </c>
      <c r="Q2" s="177">
        <v>13</v>
      </c>
      <c r="R2" s="177">
        <v>14</v>
      </c>
      <c r="S2" s="177">
        <v>15</v>
      </c>
      <c r="T2" s="177">
        <v>16</v>
      </c>
      <c r="U2" s="177">
        <v>17</v>
      </c>
      <c r="V2" s="177">
        <v>18</v>
      </c>
      <c r="W2" s="177">
        <v>19</v>
      </c>
      <c r="X2" s="177">
        <v>20</v>
      </c>
      <c r="Y2" s="177">
        <v>21</v>
      </c>
      <c r="Z2" s="177">
        <v>22</v>
      </c>
      <c r="AA2" s="177">
        <v>23</v>
      </c>
      <c r="AB2" s="177">
        <v>24</v>
      </c>
      <c r="AC2" s="177">
        <v>25</v>
      </c>
      <c r="AD2" s="177">
        <v>26</v>
      </c>
      <c r="AE2" s="177">
        <v>27</v>
      </c>
      <c r="AF2" s="177">
        <v>28</v>
      </c>
      <c r="AG2" s="177">
        <v>29</v>
      </c>
      <c r="AH2" s="177">
        <v>30</v>
      </c>
      <c r="AI2" s="177">
        <v>31</v>
      </c>
      <c r="AJ2" s="176"/>
      <c r="AK2" s="176"/>
      <c r="AL2" s="176"/>
      <c r="AM2" s="176"/>
    </row>
    <row r="3" spans="1:39" s="15" customFormat="1" x14ac:dyDescent="0.25">
      <c r="C3" s="181" t="s">
        <v>345</v>
      </c>
      <c r="E3" s="177" t="s">
        <v>351</v>
      </c>
      <c r="F3" s="177" t="s">
        <v>347</v>
      </c>
      <c r="G3" s="177" t="s">
        <v>348</v>
      </c>
      <c r="H3" s="177" t="s">
        <v>257</v>
      </c>
      <c r="I3" s="177" t="s">
        <v>349</v>
      </c>
      <c r="J3" s="177" t="s">
        <v>350</v>
      </c>
      <c r="K3" s="177" t="s">
        <v>351</v>
      </c>
      <c r="L3" s="177" t="s">
        <v>351</v>
      </c>
      <c r="M3" s="177" t="s">
        <v>347</v>
      </c>
      <c r="N3" s="177" t="s">
        <v>348</v>
      </c>
      <c r="O3" s="177" t="s">
        <v>257</v>
      </c>
      <c r="P3" s="177" t="s">
        <v>349</v>
      </c>
      <c r="Q3" s="177" t="s">
        <v>350</v>
      </c>
      <c r="R3" s="177" t="s">
        <v>351</v>
      </c>
      <c r="S3" s="177" t="s">
        <v>351</v>
      </c>
      <c r="T3" s="177" t="s">
        <v>347</v>
      </c>
      <c r="U3" s="177" t="s">
        <v>348</v>
      </c>
      <c r="V3" s="177" t="s">
        <v>257</v>
      </c>
      <c r="W3" s="177" t="s">
        <v>349</v>
      </c>
      <c r="X3" s="177" t="s">
        <v>350</v>
      </c>
      <c r="Y3" s="177" t="s">
        <v>351</v>
      </c>
      <c r="Z3" s="177" t="s">
        <v>351</v>
      </c>
      <c r="AA3" s="177" t="s">
        <v>347</v>
      </c>
      <c r="AB3" s="177" t="s">
        <v>348</v>
      </c>
      <c r="AC3" s="177" t="s">
        <v>257</v>
      </c>
      <c r="AD3" s="177" t="s">
        <v>349</v>
      </c>
      <c r="AE3" s="177" t="s">
        <v>350</v>
      </c>
      <c r="AF3" s="177" t="s">
        <v>351</v>
      </c>
      <c r="AG3" s="177" t="s">
        <v>351</v>
      </c>
      <c r="AH3" s="177" t="s">
        <v>347</v>
      </c>
      <c r="AI3" s="177" t="s">
        <v>348</v>
      </c>
      <c r="AJ3" s="174"/>
      <c r="AK3" s="174"/>
      <c r="AL3" s="174"/>
      <c r="AM3" s="174"/>
    </row>
    <row r="4" spans="1:39" s="15" customFormat="1" ht="14.4" thickBot="1" x14ac:dyDescent="0.3">
      <c r="A4" s="280"/>
      <c r="B4" s="280"/>
      <c r="C4" s="350" t="s">
        <v>342</v>
      </c>
      <c r="D4" s="280"/>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174"/>
      <c r="AK4" s="174"/>
      <c r="AL4" s="174"/>
      <c r="AM4" s="174"/>
    </row>
    <row r="5" spans="1:39" ht="14.4" thickTop="1" x14ac:dyDescent="0.25">
      <c r="A5" s="190" t="str">
        <f>IF(MONTH(LISTE!G63)=6,IF(OR(LISTE!B63="",LISTE!I158="X"),"",LISTE!B63),"")</f>
        <v xml:space="preserve">Quenault </v>
      </c>
      <c r="B5" s="190" t="str">
        <f>IF(MONTH(LISTE!G63)=6,IF(OR(LISTE!B63="",LISTE!I63="X"),"",CONCATENATE(LISTE!C63,"  ",LISTE!H63," P")),"")</f>
        <v>Gérard  2 P</v>
      </c>
      <c r="C5" s="351">
        <f>IF(MONTH(LISTE!G63)=6,IF(OR(LISTE!B63="",LISTE!I63="X"),"",LISTE!A63),"")</f>
        <v>55</v>
      </c>
      <c r="D5" s="190" t="str">
        <f>IF(MONTH(LISTE!G63)=6,IF(OR(LISTE!B63="",LISTE!I63="X"),"",LISTE!I63),"")</f>
        <v>O</v>
      </c>
      <c r="E5" s="488"/>
      <c r="F5" s="488"/>
      <c r="G5" s="182"/>
      <c r="H5" s="182"/>
      <c r="I5" s="182"/>
      <c r="J5" s="182"/>
      <c r="K5" s="182"/>
      <c r="L5" s="182"/>
      <c r="M5" s="182"/>
      <c r="N5" s="182"/>
      <c r="O5" s="182"/>
      <c r="P5" s="182"/>
      <c r="Q5" s="182"/>
      <c r="R5" s="182"/>
      <c r="S5" s="182"/>
      <c r="T5" s="514"/>
      <c r="U5" s="521"/>
      <c r="V5" s="521"/>
      <c r="W5" s="514"/>
      <c r="X5" s="521"/>
      <c r="Y5" s="514"/>
      <c r="Z5" s="182"/>
      <c r="AA5" s="182"/>
      <c r="AB5" s="181" t="s">
        <v>345</v>
      </c>
      <c r="AC5" s="181" t="s">
        <v>345</v>
      </c>
      <c r="AD5" s="182"/>
      <c r="AE5" s="182"/>
      <c r="AF5" s="521"/>
      <c r="AG5" s="514"/>
      <c r="AH5" s="488"/>
      <c r="AI5" s="488"/>
    </row>
    <row r="6" spans="1:39" x14ac:dyDescent="0.25">
      <c r="A6" s="178" t="str">
        <f>IF(MONTH(LISTE!G53)=6,IF(OR(LISTE!B53="",LISTE!I53="X"),"",LISTE!B53),"")</f>
        <v/>
      </c>
      <c r="B6" s="178" t="str">
        <f>IF(MONTH(LISTE!G53)=6,IF(OR(LISTE!B53="",LISTE!I53="X"),"",CONCATENATE(LISTE!C53,"  ",LISTE!H53," P")),"")</f>
        <v/>
      </c>
      <c r="C6" s="178" t="str">
        <f>IF(MONTH(LISTE!G53)=6,IF(OR(LISTE!B53="",LISTE!I53="X"),"",LISTE!A53),"")</f>
        <v/>
      </c>
      <c r="D6" s="178" t="str">
        <f>IF(MONTH(LISTE!G53)=6,IF(OR(LISTE!B53="",LISTE!I53="X"),"",LISTE!I53),"")</f>
        <v/>
      </c>
      <c r="E6" s="179"/>
      <c r="F6" s="179"/>
      <c r="G6" s="179"/>
      <c r="H6" s="179"/>
      <c r="I6" s="179"/>
      <c r="J6" s="179"/>
      <c r="K6" s="179"/>
      <c r="L6" s="179"/>
      <c r="M6" s="179"/>
      <c r="N6" s="179"/>
      <c r="O6" s="179"/>
      <c r="P6" s="179"/>
      <c r="Q6" s="179"/>
      <c r="R6" s="179"/>
      <c r="S6" s="179"/>
      <c r="T6" s="515"/>
      <c r="U6" s="179"/>
      <c r="V6" s="179"/>
      <c r="W6" s="515"/>
      <c r="X6" s="179"/>
      <c r="Y6" s="515"/>
      <c r="Z6" s="179"/>
      <c r="AA6" s="179"/>
      <c r="AB6" s="179"/>
      <c r="AC6" s="179"/>
      <c r="AD6" s="179"/>
      <c r="AE6" s="179"/>
      <c r="AF6" s="179"/>
      <c r="AG6" s="515"/>
      <c r="AH6" s="179"/>
      <c r="AI6" s="179"/>
    </row>
    <row r="7" spans="1:39" x14ac:dyDescent="0.25">
      <c r="A7" s="178" t="str">
        <f>IF(MONTH(LISTE!G54)=6,IF(OR(LISTE!B54="",LISTE!I53="X"),"",LISTE!B54),"")</f>
        <v/>
      </c>
      <c r="B7" s="178" t="str">
        <f>IF(MONTH(LISTE!G54)=6,IF(OR(LISTE!B54="",LISTE!I54="X"),"",CONCATENATE(LISTE!C54,"  ",LISTE!H54," P")),"")</f>
        <v/>
      </c>
      <c r="C7" s="178" t="str">
        <f>IF(MONTH(LISTE!G54)=6,IF(OR(LISTE!B54="",LISTE!I54="X"),"",LISTE!A54),"")</f>
        <v/>
      </c>
      <c r="D7" s="178" t="str">
        <f>IF(MONTH(LISTE!G54)=6,IF(OR(LISTE!B54="",LISTE!I54="X"),"",LISTE!I54),"")</f>
        <v/>
      </c>
      <c r="E7" s="179"/>
      <c r="F7" s="179"/>
      <c r="G7" s="179"/>
      <c r="H7" s="179"/>
      <c r="I7" s="179"/>
      <c r="J7" s="179"/>
      <c r="K7" s="179"/>
      <c r="L7" s="179"/>
      <c r="M7" s="179"/>
      <c r="N7" s="179"/>
      <c r="O7" s="179"/>
      <c r="P7" s="179"/>
      <c r="Q7" s="179"/>
      <c r="R7" s="179"/>
      <c r="S7" s="179"/>
      <c r="T7" s="515"/>
      <c r="U7" s="179"/>
      <c r="V7" s="179"/>
      <c r="W7" s="515"/>
      <c r="X7" s="179"/>
      <c r="Y7" s="515"/>
      <c r="Z7" s="179"/>
      <c r="AA7" s="179"/>
      <c r="AB7" s="179"/>
      <c r="AC7" s="179"/>
      <c r="AD7" s="179"/>
      <c r="AE7" s="179"/>
      <c r="AF7" s="179"/>
      <c r="AG7" s="515"/>
      <c r="AH7" s="179"/>
      <c r="AI7" s="179"/>
    </row>
    <row r="8" spans="1:39" x14ac:dyDescent="0.25">
      <c r="A8" s="178" t="str">
        <f>IF(MONTH(LISTE!G15)=6,IF(OR(LISTE!B15="",LISTE!I15="X"),"",LISTE!B15),"")</f>
        <v/>
      </c>
      <c r="B8" s="178" t="str">
        <f>IF(MONTH(LISTE!G15)=6,IF(OR(LISTE!B15="",LISTE!I15="X"),"",CONCATENATE(LISTE!C15,"  ",LISTE!H15," P")),"")</f>
        <v/>
      </c>
      <c r="C8" s="178" t="str">
        <f>IF(MONTH(LISTE!G15)=6,IF(OR(LISTE!B15="",LISTE!I15="X"),"",LISTE!A15),"")</f>
        <v/>
      </c>
      <c r="D8" s="178" t="str">
        <f>IF(MONTH(LISTE!G15)=6,IF(OR(LISTE!B15="",LISTE!I15="X"),"",LISTE!I15),"")</f>
        <v/>
      </c>
      <c r="E8" s="342"/>
      <c r="F8" s="342"/>
      <c r="G8" s="184"/>
      <c r="H8" s="184"/>
      <c r="I8" s="184"/>
      <c r="J8" s="184"/>
      <c r="K8" s="184"/>
      <c r="L8" s="184"/>
      <c r="M8" s="184"/>
      <c r="N8" s="184"/>
      <c r="O8" s="184"/>
      <c r="P8" s="184"/>
      <c r="Q8" s="184"/>
      <c r="R8" s="184"/>
      <c r="S8" s="184"/>
      <c r="T8" s="516"/>
      <c r="U8" s="184"/>
      <c r="V8" s="184"/>
      <c r="W8" s="516"/>
      <c r="X8" s="184"/>
      <c r="Y8" s="516"/>
      <c r="Z8" s="184"/>
      <c r="AA8" s="184"/>
      <c r="AB8" s="184"/>
      <c r="AC8" s="184"/>
      <c r="AD8" s="184"/>
      <c r="AE8" s="184"/>
      <c r="AF8" s="184"/>
      <c r="AG8" s="516"/>
      <c r="AH8" s="342"/>
      <c r="AI8" s="342"/>
    </row>
    <row r="9" spans="1:39" x14ac:dyDescent="0.25">
      <c r="A9" s="178" t="str">
        <f>IF(MONTH(LISTE!G9)=6,IF(OR(LISTE!B9="",LISTE!I9="X"),"",LISTE!B9),"")</f>
        <v/>
      </c>
      <c r="B9" s="178" t="str">
        <f>IF(MONTH(LISTE!G9)=6,IF(OR(LISTE!B9="",LISTE!I9="X"),"",CONCATENATE(LISTE!C9,"  ",LISTE!H9," P")),"")</f>
        <v/>
      </c>
      <c r="C9" s="178" t="str">
        <f>IF(MONTH(LISTE!G92)=6,IF(OR(LISTE!B9="",LISTE!I9="X"),"",LISTE!A9),"")</f>
        <v/>
      </c>
      <c r="D9" s="178" t="str">
        <f>IF(MONTH(LISTE!G92)=6,IF(OR(LISTE!B9="",LISTE!I9="X"),"",LISTE!I9),"")</f>
        <v/>
      </c>
      <c r="E9" s="184"/>
      <c r="F9" s="184"/>
      <c r="G9" s="184"/>
      <c r="H9" s="184"/>
      <c r="I9" s="184"/>
      <c r="J9" s="184"/>
      <c r="K9" s="184"/>
      <c r="L9" s="184"/>
      <c r="M9" s="184"/>
      <c r="N9" s="184"/>
      <c r="O9" s="184"/>
      <c r="P9" s="184"/>
      <c r="Q9" s="184"/>
      <c r="R9" s="184"/>
      <c r="S9" s="184"/>
      <c r="T9" s="516"/>
      <c r="U9" s="184"/>
      <c r="V9" s="184"/>
      <c r="W9" s="516"/>
      <c r="X9" s="184"/>
      <c r="Y9" s="184"/>
      <c r="Z9" s="184"/>
      <c r="AA9" s="184"/>
      <c r="AB9" s="184"/>
      <c r="AC9" s="184"/>
      <c r="AD9" s="184"/>
      <c r="AE9" s="184"/>
      <c r="AF9" s="184"/>
      <c r="AG9" s="184"/>
      <c r="AH9" s="184"/>
      <c r="AI9" s="184"/>
    </row>
    <row r="10" spans="1:39" x14ac:dyDescent="0.25">
      <c r="A10" s="178" t="str">
        <f>IF(MONTH(LISTE!G10)=6,IF(OR(LISTE!B10="",LISTE!I105="X"),"",LISTE!B10),"")</f>
        <v/>
      </c>
      <c r="B10" s="178" t="str">
        <f>IF(MONTH(LISTE!G10)=6,IF(OR(LISTE!B10="",LISTE!I10="X"),"",CONCATENATE(LISTE!C10,"  ",LISTE!H10," P")),"")</f>
        <v/>
      </c>
      <c r="C10" s="178" t="str">
        <f>IF(MONTH(LISTE!G10)=6,IF(OR(LISTE!B10="",LISTE!I10="X"),"",LISTE!A10),"")</f>
        <v/>
      </c>
      <c r="D10" s="178" t="str">
        <f>IF(MONTH(LISTE!G10)=6,IF(OR(LISTE!B10="",LISTE!I10="X"),"",LISTE!I10),"")</f>
        <v/>
      </c>
      <c r="E10" s="184"/>
      <c r="F10" s="184"/>
      <c r="G10" s="184"/>
      <c r="H10" s="184"/>
      <c r="I10" s="184"/>
      <c r="J10" s="184"/>
      <c r="K10" s="184"/>
      <c r="L10" s="184"/>
      <c r="M10" s="184"/>
      <c r="N10" s="184"/>
      <c r="O10" s="184"/>
      <c r="P10" s="184"/>
      <c r="Q10" s="184"/>
      <c r="R10" s="184"/>
      <c r="S10" s="184"/>
      <c r="T10" s="516"/>
      <c r="U10" s="184"/>
      <c r="V10" s="184"/>
      <c r="W10" s="516"/>
      <c r="X10" s="184"/>
      <c r="Y10" s="184"/>
      <c r="Z10" s="184"/>
      <c r="AA10" s="184"/>
      <c r="AB10" s="184"/>
      <c r="AC10" s="184"/>
      <c r="AD10" s="184"/>
      <c r="AE10" s="184"/>
      <c r="AF10" s="184"/>
      <c r="AG10" s="184"/>
      <c r="AH10" s="184"/>
      <c r="AI10" s="184"/>
    </row>
    <row r="11" spans="1:39" x14ac:dyDescent="0.25">
      <c r="A11" s="178" t="str">
        <f>IF(MONTH(LISTE!G11)=6,IF(OR(LISTE!B11="",LISTE!I106="X"),"",LISTE!B11),"")</f>
        <v/>
      </c>
      <c r="B11" s="178" t="str">
        <f>IF(MONTH(LISTE!G11)=6,IF(OR(LISTE!B11="",LISTE!I11="X"),"",CONCATENATE(LISTE!C11,"  ",LISTE!H11," P")),"")</f>
        <v/>
      </c>
      <c r="C11" s="178" t="str">
        <f>IF(MONTH(LISTE!G11)=6,IF(OR(LISTE!B11="",LISTE!I11="X"),"",LISTE!A11),"")</f>
        <v/>
      </c>
      <c r="D11" s="178" t="str">
        <f>IF(MONTH(LISTE!G11)=6,IF(OR(LISTE!B11="",LISTE!I11="X"),"",LISTE!I11),"")</f>
        <v/>
      </c>
      <c r="E11" s="342"/>
      <c r="F11" s="342"/>
      <c r="G11" s="342"/>
      <c r="H11" s="342"/>
      <c r="I11" s="342"/>
      <c r="J11" s="342"/>
      <c r="K11" s="342"/>
      <c r="L11" s="342"/>
      <c r="M11" s="342"/>
      <c r="N11" s="342"/>
      <c r="O11" s="342"/>
      <c r="P11" s="342"/>
      <c r="Q11" s="342"/>
      <c r="R11" s="342"/>
      <c r="S11" s="342"/>
      <c r="T11" s="516"/>
      <c r="U11" s="342"/>
      <c r="V11" s="342"/>
      <c r="W11" s="517"/>
      <c r="X11" s="342"/>
      <c r="Y11" s="184"/>
      <c r="Z11" s="184"/>
      <c r="AA11" s="184"/>
      <c r="AB11" s="184"/>
      <c r="AC11" s="342"/>
      <c r="AD11" s="342"/>
      <c r="AE11" s="342"/>
      <c r="AF11" s="342"/>
      <c r="AG11" s="342"/>
      <c r="AH11" s="342"/>
      <c r="AI11" s="342"/>
    </row>
    <row r="12" spans="1:39" x14ac:dyDescent="0.25">
      <c r="A12" s="178" t="str">
        <f>IF(MONTH(LISTE!G12)=6,IF(OR(LISTE!B12="",LISTE!I107="X"),"",LISTE!B12),"")</f>
        <v/>
      </c>
      <c r="B12" s="178" t="str">
        <f>IF(MONTH(LISTE!G12)=6,IF(OR(LISTE!B12="",LISTE!I12="X"),"",CONCATENATE(LISTE!C12,"  ",LISTE!H12," P")),"")</f>
        <v/>
      </c>
      <c r="C12" s="178" t="str">
        <f>IF(MONTH(LISTE!G12)=6,IF(OR(LISTE!B12="",LISTE!I12="X"),"",LISTE!A12),"")</f>
        <v/>
      </c>
      <c r="D12" s="178" t="str">
        <f>IF(MONTH(LISTE!G12)=6,IF(OR(LISTE!B12="",LISTE!I12="X"),"",LISTE!I12),"")</f>
        <v/>
      </c>
      <c r="E12" s="342"/>
      <c r="F12" s="342"/>
      <c r="G12" s="342"/>
      <c r="H12" s="342"/>
      <c r="I12" s="342"/>
      <c r="J12" s="342"/>
      <c r="K12" s="342"/>
      <c r="L12" s="342"/>
      <c r="M12" s="342"/>
      <c r="N12" s="184"/>
      <c r="O12" s="184"/>
      <c r="P12" s="342"/>
      <c r="Q12" s="342"/>
      <c r="R12" s="342"/>
      <c r="S12" s="342"/>
      <c r="T12" s="517"/>
      <c r="U12" s="342"/>
      <c r="V12" s="342"/>
      <c r="W12" s="517"/>
      <c r="X12" s="342"/>
      <c r="Y12" s="342"/>
      <c r="Z12" s="342"/>
      <c r="AA12" s="342"/>
      <c r="AB12" s="342"/>
      <c r="AC12" s="342"/>
      <c r="AD12" s="342"/>
      <c r="AE12" s="342"/>
      <c r="AF12" s="342"/>
      <c r="AG12" s="342"/>
      <c r="AH12" s="342"/>
      <c r="AI12" s="342"/>
    </row>
    <row r="13" spans="1:39" x14ac:dyDescent="0.25">
      <c r="A13" s="178" t="str">
        <f>IF(MONTH(LISTE!G13)=6,IF(OR(LISTE!B13="",LISTE!I108="X"),"",LISTE!B13),"")</f>
        <v/>
      </c>
      <c r="B13" s="178" t="str">
        <f>IF(MONTH(LISTE!G13)=6,IF(OR(LISTE!B13="",LISTE!I13="X"),"",CONCATENATE(LISTE!C13,"  ",LISTE!H13," P")),"")</f>
        <v/>
      </c>
      <c r="C13" s="178" t="str">
        <f>IF(MONTH(LISTE!G13)=6,IF(OR(LISTE!B13="",LISTE!I13="X"),"",LISTE!A13),"")</f>
        <v/>
      </c>
      <c r="D13" s="178" t="str">
        <f>IF(MONTH(LISTE!G13)=6,IF(OR(LISTE!B13="",LISTE!I13="X"),"",LISTE!I13),"")</f>
        <v/>
      </c>
      <c r="E13" s="342"/>
      <c r="F13" s="342"/>
      <c r="G13" s="342"/>
      <c r="H13" s="342"/>
      <c r="I13" s="342"/>
      <c r="J13" s="342"/>
      <c r="K13" s="342"/>
      <c r="L13" s="342"/>
      <c r="M13" s="342"/>
      <c r="N13" s="342"/>
      <c r="O13" s="342"/>
      <c r="P13" s="342"/>
      <c r="Q13" s="342"/>
      <c r="R13" s="184"/>
      <c r="S13" s="342"/>
      <c r="T13" s="516"/>
      <c r="U13" s="342"/>
      <c r="V13" s="340"/>
      <c r="W13" s="517"/>
      <c r="X13" s="342"/>
      <c r="Y13" s="342"/>
      <c r="Z13" s="342"/>
      <c r="AA13" s="342"/>
      <c r="AB13" s="342"/>
      <c r="AC13" s="342"/>
      <c r="AD13" s="342"/>
      <c r="AE13" s="342"/>
      <c r="AF13" s="342"/>
      <c r="AG13" s="342"/>
      <c r="AH13" s="184"/>
      <c r="AI13" s="342"/>
    </row>
    <row r="14" spans="1:39" x14ac:dyDescent="0.25">
      <c r="A14" s="178" t="str">
        <f>IF(MONTH(LISTE!G14)=6,IF(OR(LISTE!B14="",LISTE!I109="X"),"",LISTE!B14),"")</f>
        <v/>
      </c>
      <c r="B14" s="178" t="str">
        <f>IF(MONTH(LISTE!G14)=6,IF(OR(LISTE!B14="",LISTE!I14="X"),"",CONCATENATE(LISTE!C14,"  ",LISTE!H14," P")),"")</f>
        <v/>
      </c>
      <c r="C14" s="178" t="str">
        <f>IF(MONTH(LISTE!G14)=6,IF(OR(LISTE!B14="",LISTE!I14="X"),"",LISTE!A14),"")</f>
        <v/>
      </c>
      <c r="D14" s="178" t="str">
        <f>IF(MONTH(LISTE!G14)=6,IF(OR(LISTE!B14="",LISTE!I14="X"),"",LISTE!I14),"")</f>
        <v/>
      </c>
      <c r="E14" s="342"/>
      <c r="F14" s="342"/>
      <c r="G14" s="342"/>
      <c r="H14" s="342"/>
      <c r="I14" s="342"/>
      <c r="J14" s="342"/>
      <c r="K14" s="342"/>
      <c r="L14" s="342"/>
      <c r="M14" s="342"/>
      <c r="N14" s="342"/>
      <c r="O14" s="342"/>
      <c r="P14" s="342"/>
      <c r="Q14" s="342"/>
      <c r="R14" s="184"/>
      <c r="S14" s="342"/>
      <c r="T14" s="184"/>
      <c r="U14" s="342"/>
      <c r="V14" s="342"/>
      <c r="W14" s="342"/>
      <c r="X14" s="342"/>
      <c r="Y14" s="342"/>
      <c r="Z14" s="342"/>
      <c r="AA14" s="342"/>
      <c r="AB14" s="342"/>
      <c r="AC14" s="342"/>
      <c r="AD14" s="342"/>
      <c r="AE14" s="342"/>
      <c r="AF14" s="342"/>
      <c r="AG14" s="342"/>
      <c r="AH14" s="342"/>
      <c r="AI14" s="342"/>
    </row>
    <row r="15" spans="1:39" x14ac:dyDescent="0.25">
      <c r="A15" s="178" t="str">
        <f>IF(MONTH(LISTE!G16)=6,IF(OR(LISTE!B16="",LISTE!I111="X"),"",LISTE!B16),"")</f>
        <v/>
      </c>
      <c r="B15" s="178" t="str">
        <f>IF(MONTH(LISTE!G16)=6,IF(OR(LISTE!B16="",LISTE!I16="X"),"",CONCATENATE(LISTE!C16,"  ",LISTE!H16," P")),"")</f>
        <v/>
      </c>
      <c r="C15" s="178" t="str">
        <f>IF(MONTH(LISTE!G16)=6,IF(OR(LISTE!B16="",LISTE!I16="X"),"",LISTE!A16),"")</f>
        <v/>
      </c>
      <c r="D15" s="178" t="str">
        <f>IF(MONTH(LISTE!G16)=6,IF(OR(LISTE!B16="",LISTE!I16="X"),"",LISTE!I16),"")</f>
        <v/>
      </c>
      <c r="E15" s="342"/>
      <c r="F15" s="342"/>
      <c r="G15" s="342"/>
      <c r="H15" s="342"/>
      <c r="I15" s="342"/>
      <c r="J15" s="342"/>
      <c r="K15" s="342"/>
      <c r="L15" s="342"/>
      <c r="M15" s="342"/>
      <c r="N15" s="342"/>
      <c r="O15" s="342"/>
      <c r="P15" s="342"/>
      <c r="Q15" s="342"/>
      <c r="R15" s="342"/>
      <c r="S15" s="342"/>
      <c r="T15" s="342"/>
      <c r="U15" s="342"/>
      <c r="V15" s="342"/>
      <c r="W15" s="342"/>
      <c r="X15" s="184"/>
      <c r="Y15" s="184"/>
      <c r="Z15" s="184"/>
      <c r="AA15" s="184"/>
      <c r="AB15" s="342"/>
      <c r="AC15" s="342"/>
      <c r="AD15" s="342"/>
      <c r="AE15" s="342"/>
      <c r="AF15" s="342"/>
      <c r="AG15" s="342"/>
      <c r="AH15" s="342"/>
      <c r="AI15" s="342"/>
    </row>
    <row r="16" spans="1:39" x14ac:dyDescent="0.25">
      <c r="A16" s="178" t="str">
        <f>IF(MONTH(LISTE!G17)=6,IF(OR(LISTE!B17="",LISTE!I112="X"),"",LISTE!B17),"")</f>
        <v/>
      </c>
      <c r="B16" s="178" t="str">
        <f>IF(MONTH(LISTE!G17)=6,IF(OR(LISTE!B17="",LISTE!I17="X"),"",CONCATENATE(LISTE!C17,"  ",LISTE!H17," P")),"")</f>
        <v/>
      </c>
      <c r="C16" s="178" t="str">
        <f>IF(MONTH(LISTE!G17)=6,IF(OR(LISTE!B17="",LISTE!I17="X"),"",LISTE!A17),"")</f>
        <v/>
      </c>
      <c r="D16" s="178" t="str">
        <f>IF(MONTH(LISTE!G17)=6,IF(OR(LISTE!B17="",LISTE!I17="X"),"",LISTE!I17),"")</f>
        <v/>
      </c>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184"/>
    </row>
    <row r="17" spans="1:35" x14ac:dyDescent="0.25">
      <c r="A17" s="178" t="str">
        <f>IF(MONTH(LISTE!G18)=6,IF(OR(LISTE!B18="",LISTE!I113="X"),"",LISTE!B18),"")</f>
        <v/>
      </c>
      <c r="B17" s="178" t="str">
        <f>IF(MONTH(LISTE!G18)=6,IF(OR(LISTE!B18="",LISTE!I18="X"),"",CONCATENATE(LISTE!C18,"  ",LISTE!H18," P")),"")</f>
        <v/>
      </c>
      <c r="C17" s="178" t="str">
        <f>IF(MONTH(LISTE!G18)=6,IF(OR(LISTE!B18="",LISTE!I18="X"),"",LISTE!A18),"")</f>
        <v/>
      </c>
      <c r="D17" s="178" t="str">
        <f>IF(MONTH(LISTE!G18)=6,IF(OR(LISTE!B18="",LISTE!I18="X"),"",LISTE!I18),"")</f>
        <v/>
      </c>
      <c r="E17" s="342"/>
      <c r="F17" s="184"/>
      <c r="G17" s="184"/>
      <c r="H17" s="184"/>
      <c r="I17" s="184"/>
      <c r="J17" s="184"/>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35" x14ac:dyDescent="0.25">
      <c r="A18" s="178" t="str">
        <f>IF(MONTH(LISTE!G19)=6,IF(OR(LISTE!B19="",LISTE!I114="X"),"",LISTE!B19),"")</f>
        <v/>
      </c>
      <c r="B18" s="178" t="str">
        <f>IF(MONTH(LISTE!G19)=6,IF(OR(LISTE!B19="",LISTE!I19="X"),"",CONCATENATE(LISTE!C19,"  ",LISTE!H19," P")),"")</f>
        <v/>
      </c>
      <c r="C18" s="178" t="str">
        <f>IF(MONTH(LISTE!G19)=6,IF(OR(LISTE!B19="",LISTE!I19="X"),"",LISTE!A19),"")</f>
        <v/>
      </c>
      <c r="D18" s="178" t="str">
        <f>IF(MONTH(LISTE!G19)=6,IF(OR(LISTE!B19="",LISTE!I19="X"),"",LISTE!I19),"")</f>
        <v/>
      </c>
      <c r="E18" s="184"/>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35" x14ac:dyDescent="0.25">
      <c r="A19" s="178" t="str">
        <f>IF(MONTH(LISTE!G20)=6,IF(OR(LISTE!B20="",LISTE!I115="X"),"",LISTE!B20),"")</f>
        <v/>
      </c>
      <c r="B19" s="178" t="str">
        <f>IF(MONTH(LISTE!G20)=6,IF(OR(LISTE!B20="",LISTE!I20="X"),"",CONCATENATE(LISTE!C20,"  ",LISTE!H20," P")),"")</f>
        <v/>
      </c>
      <c r="C19" s="178" t="str">
        <f>IF(MONTH(LISTE!G20)=6,IF(OR(LISTE!B20="",LISTE!I20="X"),"",LISTE!A20),"")</f>
        <v/>
      </c>
      <c r="D19" s="178" t="str">
        <f>IF(MONTH(LISTE!G20)=6,IF(OR(LISTE!B20="",LISTE!I20="X"),"",LISTE!I20),"")</f>
        <v/>
      </c>
      <c r="E19" s="342"/>
      <c r="F19" s="342"/>
      <c r="G19" s="342"/>
      <c r="H19" s="342"/>
      <c r="I19" s="342"/>
      <c r="J19" s="342"/>
      <c r="K19" s="382"/>
      <c r="L19" s="382"/>
      <c r="M19" s="342"/>
      <c r="N19" s="342"/>
      <c r="O19" s="342"/>
      <c r="P19" s="342"/>
      <c r="Q19" s="342"/>
      <c r="R19" s="342"/>
      <c r="S19" s="342"/>
      <c r="T19" s="342"/>
      <c r="U19" s="342"/>
      <c r="V19" s="342"/>
      <c r="W19" s="342"/>
      <c r="X19" s="342"/>
      <c r="Y19" s="342"/>
      <c r="Z19" s="342"/>
      <c r="AA19" s="342"/>
      <c r="AB19" s="342"/>
      <c r="AC19" s="184"/>
      <c r="AD19" s="184"/>
      <c r="AE19" s="184"/>
      <c r="AF19" s="342"/>
      <c r="AG19" s="342"/>
      <c r="AH19" s="342"/>
      <c r="AI19" s="342"/>
    </row>
    <row r="20" spans="1:35" x14ac:dyDescent="0.25">
      <c r="A20" s="178" t="str">
        <f>IF(MONTH(LISTE!G21)=6,IF(OR(LISTE!B21="",LISTE!I116="X"),"",LISTE!B21),"")</f>
        <v/>
      </c>
      <c r="B20" s="178" t="str">
        <f>IF(MONTH(LISTE!G21)=6,IF(OR(LISTE!B21="",LISTE!I21="X"),"",CONCATENATE(LISTE!C21,"  ",LISTE!H21," P")),"")</f>
        <v/>
      </c>
      <c r="C20" s="178" t="str">
        <f>IF(MONTH(LISTE!G21)=6,IF(OR(LISTE!B21="",LISTE!I21="X"),"",LISTE!A21),"")</f>
        <v/>
      </c>
      <c r="D20" s="178" t="str">
        <f>IF(MONTH(LISTE!G21)=6,IF(OR(LISTE!B21="",LISTE!I21="X"),"",LISTE!I21),"")</f>
        <v/>
      </c>
      <c r="E20" s="342"/>
      <c r="F20" s="342"/>
      <c r="G20" s="342"/>
      <c r="H20" s="342"/>
      <c r="I20" s="342"/>
      <c r="J20" s="342"/>
      <c r="K20" s="342"/>
      <c r="L20" s="342"/>
      <c r="M20" s="342"/>
      <c r="N20" s="342"/>
      <c r="O20" s="342"/>
      <c r="P20" s="342"/>
      <c r="Q20" s="342"/>
      <c r="R20" s="342"/>
      <c r="S20" s="342"/>
      <c r="T20" s="342"/>
      <c r="U20" s="342"/>
      <c r="V20" s="342"/>
      <c r="W20" s="342"/>
      <c r="X20" s="342"/>
      <c r="Y20" s="342"/>
      <c r="Z20" s="342"/>
      <c r="AA20" s="342"/>
      <c r="AB20" s="342"/>
      <c r="AC20" s="342"/>
      <c r="AD20" s="342"/>
      <c r="AE20" s="342"/>
      <c r="AF20" s="184"/>
      <c r="AG20" s="184"/>
      <c r="AH20" s="342"/>
      <c r="AI20" s="342"/>
    </row>
    <row r="21" spans="1:35" x14ac:dyDescent="0.25">
      <c r="A21" s="178" t="str">
        <f>IF(MONTH(LISTE!G22)=6,IF(OR(LISTE!B22="",LISTE!I117="X"),"",LISTE!B22),"")</f>
        <v/>
      </c>
      <c r="B21" s="178" t="str">
        <f>IF(MONTH(LISTE!G22)=6,IF(OR(LISTE!B22="",LISTE!I22="X"),"",CONCATENATE(LISTE!C22,"  ",LISTE!H22," P")),"")</f>
        <v/>
      </c>
      <c r="C21" s="178" t="str">
        <f>IF(MONTH(LISTE!G22)=6,IF(OR(LISTE!B22="",LISTE!I22="X"),"",LISTE!A22),"")</f>
        <v/>
      </c>
      <c r="D21" s="178" t="str">
        <f>IF(MONTH(LISTE!G22)=6,IF(OR(LISTE!B22="",LISTE!I22="X"),"",LISTE!I22),"")</f>
        <v/>
      </c>
      <c r="E21" s="184"/>
      <c r="F21" s="184"/>
      <c r="G21" s="184"/>
      <c r="H21" s="184"/>
      <c r="I21" s="184"/>
      <c r="J21" s="184"/>
      <c r="K21" s="184"/>
      <c r="L21" s="184"/>
      <c r="M21" s="184"/>
      <c r="N21" s="184"/>
      <c r="O21" s="184"/>
      <c r="P21" s="184"/>
      <c r="Q21" s="184"/>
      <c r="R21" s="184"/>
      <c r="S21" s="184"/>
      <c r="T21" s="342"/>
      <c r="U21" s="342"/>
      <c r="V21" s="342"/>
      <c r="W21" s="342"/>
      <c r="X21" s="342"/>
      <c r="Y21" s="342"/>
      <c r="Z21" s="342"/>
      <c r="AA21" s="342"/>
      <c r="AB21" s="342"/>
      <c r="AC21" s="342"/>
      <c r="AD21" s="342"/>
      <c r="AE21" s="342"/>
      <c r="AF21" s="342"/>
      <c r="AG21" s="342"/>
      <c r="AH21" s="342"/>
      <c r="AI21" s="342"/>
    </row>
    <row r="22" spans="1:35" x14ac:dyDescent="0.25">
      <c r="A22" s="178" t="str">
        <f>IF(MONTH(LISTE!G23)=6,IF(OR(LISTE!B23="",LISTE!I118="X"),"",LISTE!B23),"")</f>
        <v/>
      </c>
      <c r="B22" s="178" t="str">
        <f>IF(MONTH(LISTE!G23)=6,IF(OR(LISTE!B23="",LISTE!I23="X"),"",CONCATENATE(LISTE!C23,"  ",LISTE!H23," P")),"")</f>
        <v/>
      </c>
      <c r="C22" s="178" t="str">
        <f>IF(MONTH(LISTE!G23)=6,IF(OR(LISTE!B23="",LISTE!I23="X"),"",LISTE!A23),"")</f>
        <v/>
      </c>
      <c r="D22" s="178" t="str">
        <f>IF(MONTH(LISTE!G23)=6,IF(OR(LISTE!B23="",LISTE!I23="X"),"",LISTE!I23),"")</f>
        <v/>
      </c>
      <c r="E22" s="342"/>
      <c r="F22" s="342"/>
      <c r="G22" s="342"/>
      <c r="H22" s="342"/>
      <c r="I22" s="342"/>
      <c r="J22" s="342"/>
      <c r="K22" s="184"/>
      <c r="L22" s="184"/>
      <c r="M22" s="342"/>
      <c r="N22" s="342"/>
      <c r="O22" s="342"/>
      <c r="P22" s="342"/>
      <c r="Q22" s="342"/>
      <c r="R22" s="342"/>
      <c r="S22" s="342"/>
      <c r="T22" s="342"/>
      <c r="U22" s="342"/>
      <c r="V22" s="342"/>
      <c r="W22" s="342"/>
      <c r="X22" s="342"/>
      <c r="Y22" s="342"/>
      <c r="Z22" s="342"/>
      <c r="AA22" s="342"/>
      <c r="AB22" s="342"/>
      <c r="AC22" s="342"/>
      <c r="AD22" s="342"/>
      <c r="AE22" s="342"/>
      <c r="AF22" s="342"/>
      <c r="AG22" s="342"/>
      <c r="AH22" s="342"/>
      <c r="AI22" s="342"/>
    </row>
    <row r="23" spans="1:35" x14ac:dyDescent="0.25">
      <c r="A23" s="178" t="str">
        <f>IF(MONTH(LISTE!G24)=6,IF(OR(LISTE!B24="",LISTE!I119="X"),"",LISTE!B24),"")</f>
        <v/>
      </c>
      <c r="B23" s="178" t="str">
        <f>IF(MONTH(LISTE!G24)=6,IF(OR(LISTE!B24="",LISTE!I24="X"),"",CONCATENATE(LISTE!C24,"  ",LISTE!H24," P")),"")</f>
        <v/>
      </c>
      <c r="C23" s="178" t="str">
        <f>IF(MONTH(LISTE!G24)=6,IF(OR(LISTE!B24="",LISTE!I24="X"),"",LISTE!A24),"")</f>
        <v/>
      </c>
      <c r="D23" s="178" t="str">
        <f>IF(MONTH(LISTE!G24)=6,IF(OR(LISTE!B24="",LISTE!I24="X"),"",LISTE!I24),"")</f>
        <v/>
      </c>
      <c r="E23" s="342"/>
      <c r="F23" s="342"/>
      <c r="G23" s="342"/>
      <c r="H23" s="342"/>
      <c r="I23" s="342"/>
      <c r="J23" s="342"/>
      <c r="K23" s="342"/>
      <c r="L23" s="342"/>
      <c r="M23" s="342"/>
      <c r="N23" s="342"/>
      <c r="O23" s="342"/>
      <c r="P23" s="342"/>
      <c r="Q23" s="342"/>
      <c r="R23" s="342"/>
      <c r="S23" s="342"/>
      <c r="T23" s="342"/>
      <c r="U23" s="342"/>
      <c r="V23" s="342"/>
      <c r="W23" s="342"/>
      <c r="X23" s="184"/>
      <c r="Y23" s="184"/>
      <c r="Z23" s="184"/>
      <c r="AA23" s="184"/>
      <c r="AB23" s="342"/>
      <c r="AC23" s="342"/>
      <c r="AD23" s="342"/>
      <c r="AE23" s="342"/>
      <c r="AF23" s="342"/>
      <c r="AG23" s="342"/>
      <c r="AH23" s="342"/>
      <c r="AI23" s="342"/>
    </row>
    <row r="24" spans="1:35" x14ac:dyDescent="0.25">
      <c r="A24" s="178" t="str">
        <f>IF(MONTH(LISTE!G25)=6,IF(OR(LISTE!B25="",LISTE!I120="X"),"",LISTE!B25),"")</f>
        <v/>
      </c>
      <c r="B24" s="178" t="str">
        <f>IF(MONTH(LISTE!G25)=6,IF(OR(LISTE!B25="",LISTE!I25="X"),"",CONCATENATE(LISTE!C25,"  ",LISTE!H25," P")),"")</f>
        <v/>
      </c>
      <c r="C24" s="178" t="str">
        <f>IF(MONTH(LISTE!G25)=6,IF(OR(LISTE!B25="",LISTE!I25="X"),"",LISTE!A25),"")</f>
        <v/>
      </c>
      <c r="D24" s="178" t="str">
        <f>IF(MONTH(LISTE!G25)=6,IF(OR(LISTE!B25="",LISTE!I25="X"),"",LISTE!I25),"")</f>
        <v/>
      </c>
      <c r="E24" s="342"/>
      <c r="F24" s="342"/>
      <c r="G24" s="342"/>
      <c r="H24" s="342"/>
      <c r="I24" s="342"/>
      <c r="J24" s="342"/>
      <c r="K24" s="342"/>
      <c r="L24" s="342"/>
      <c r="M24" s="342"/>
      <c r="N24" s="342"/>
      <c r="O24" s="342"/>
      <c r="P24" s="342"/>
      <c r="Q24" s="342"/>
      <c r="R24" s="342"/>
      <c r="S24" s="342"/>
      <c r="T24" s="342"/>
      <c r="U24" s="342"/>
      <c r="V24" s="342"/>
      <c r="W24" s="342"/>
      <c r="X24" s="342"/>
      <c r="Y24" s="342"/>
      <c r="Z24" s="342"/>
      <c r="AA24" s="342"/>
      <c r="AB24" s="342"/>
      <c r="AC24" s="342"/>
      <c r="AD24" s="342"/>
      <c r="AE24" s="342"/>
      <c r="AF24" s="342"/>
      <c r="AG24" s="342"/>
      <c r="AH24" s="342"/>
      <c r="AI24" s="342"/>
    </row>
    <row r="25" spans="1:35" x14ac:dyDescent="0.25">
      <c r="A25" s="178" t="str">
        <f>IF(MONTH(LISTE!G26)=6,IF(OR(LISTE!B26="",LISTE!I121="X"),"",LISTE!B26),"")</f>
        <v/>
      </c>
      <c r="B25" s="178" t="str">
        <f>IF(MONTH(LISTE!G26)=6,IF(OR(LISTE!B26="",LISTE!I26="X"),"",CONCATENATE(LISTE!C26,"  ",LISTE!H26," P")),"")</f>
        <v/>
      </c>
      <c r="C25" s="178" t="str">
        <f>IF(MONTH(LISTE!G26)=6,IF(OR(LISTE!B26="",LISTE!I26="X"),"",LISTE!A26),"")</f>
        <v/>
      </c>
      <c r="D25" s="178" t="str">
        <f>IF(MONTH(LISTE!G26)=6,IF(OR(LISTE!B26="",LISTE!I26="X"),"",LISTE!I26),"")</f>
        <v/>
      </c>
      <c r="E25" s="342"/>
      <c r="F25" s="342"/>
      <c r="G25" s="342"/>
      <c r="H25" s="342"/>
      <c r="I25" s="342"/>
      <c r="J25" s="342"/>
      <c r="K25" s="342"/>
      <c r="L25" s="342"/>
      <c r="M25" s="342"/>
      <c r="N25" s="342"/>
      <c r="O25" s="342"/>
      <c r="P25" s="342"/>
      <c r="Q25" s="342"/>
      <c r="R25" s="184"/>
      <c r="S25" s="184"/>
      <c r="T25" s="184"/>
      <c r="U25" s="184"/>
      <c r="V25" s="184"/>
      <c r="W25" s="184"/>
      <c r="X25" s="184"/>
      <c r="Y25" s="184"/>
      <c r="Z25" s="184"/>
      <c r="AA25" s="184"/>
      <c r="AB25" s="184"/>
      <c r="AC25" s="184"/>
      <c r="AD25" s="184"/>
      <c r="AE25" s="184"/>
      <c r="AF25" s="184"/>
      <c r="AG25" s="184"/>
      <c r="AH25" s="184"/>
      <c r="AI25" s="184"/>
    </row>
    <row r="26" spans="1:35" x14ac:dyDescent="0.25">
      <c r="A26" s="178" t="str">
        <f>IF(MONTH(LISTE!G27)=6,IF(OR(LISTE!B27="",LISTE!I122="X"),"",LISTE!B27),"")</f>
        <v/>
      </c>
      <c r="B26" s="178" t="str">
        <f>IF(MONTH(LISTE!G27)=6,IF(OR(LISTE!B27="",LISTE!I27="X"),"",CONCATENATE(LISTE!C27,"  ",LISTE!H27," P")),"")</f>
        <v/>
      </c>
      <c r="C26" s="178" t="str">
        <f>IF(MONTH(LISTE!G27)=6,IF(OR(LISTE!B27="",LISTE!I27="X"),"",LISTE!A27),"")</f>
        <v/>
      </c>
      <c r="D26" s="178" t="str">
        <f>IF(MONTH(LISTE!G27)=6,IF(OR(LISTE!B27="",LISTE!I27="X"),"",LISTE!I27),"")</f>
        <v/>
      </c>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79"/>
      <c r="AD26" s="179"/>
      <c r="AE26" s="179"/>
      <c r="AF26" s="179"/>
      <c r="AG26" s="182"/>
      <c r="AH26" s="182"/>
      <c r="AI26" s="182"/>
    </row>
    <row r="27" spans="1:35" x14ac:dyDescent="0.25">
      <c r="A27" s="178" t="str">
        <f>IF(MONTH(LISTE!G28)=6,IF(OR(LISTE!B28="",LISTE!I123="X"),"",LISTE!B28),"")</f>
        <v/>
      </c>
      <c r="B27" s="178" t="str">
        <f>IF(MONTH(LISTE!G28)=6,IF(OR(LISTE!B28="",LISTE!I28="X"),"",CONCATENATE(LISTE!C28,"  ",LISTE!H28," P")),"")</f>
        <v/>
      </c>
      <c r="C27" s="178" t="str">
        <f>IF(MONTH(LISTE!G28)=6,IF(OR(LISTE!B28="",LISTE!I28="X"),"",LISTE!A28),"")</f>
        <v/>
      </c>
      <c r="D27" s="178" t="str">
        <f>IF(MONTH(LISTE!G28)=6,IF(OR(LISTE!B28="",LISTE!I28="X"),"",LISTE!I28),"")</f>
        <v/>
      </c>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row>
    <row r="28" spans="1:35" x14ac:dyDescent="0.25">
      <c r="A28" s="178" t="str">
        <f>IF(MONTH(LISTE!G29)=6,IF(OR(LISTE!B29="",LISTE!I124="X"),"",LISTE!B29),"")</f>
        <v/>
      </c>
      <c r="B28" s="178" t="str">
        <f>IF(MONTH(LISTE!G29)=6,IF(OR(LISTE!B29="",LISTE!I29="X"),"",CONCATENATE(LISTE!C29,"  ",LISTE!H29," P")),"")</f>
        <v/>
      </c>
      <c r="C28" s="178" t="str">
        <f>IF(MONTH(LISTE!G29)=6,IF(OR(LISTE!B29="",LISTE!I29="X"),"",LISTE!A29),"")</f>
        <v/>
      </c>
      <c r="D28" s="178" t="str">
        <f>IF(MONTH(LISTE!G29)=6,IF(OR(LISTE!B29="",LISTE!I29="X"),"",LISTE!I29),"")</f>
        <v/>
      </c>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row>
    <row r="29" spans="1:35" x14ac:dyDescent="0.25">
      <c r="A29" s="178" t="str">
        <f>IF(MONTH(LISTE!G30)=6,IF(OR(LISTE!B30="",LISTE!I125="X"),"",LISTE!B30),"")</f>
        <v/>
      </c>
      <c r="B29" s="178" t="str">
        <f>IF(MONTH(LISTE!G30)=6,IF(OR(LISTE!B30="",LISTE!I30="X"),"",CONCATENATE(LISTE!C30,"  ",LISTE!H30," P")),"")</f>
        <v/>
      </c>
      <c r="C29" s="178" t="str">
        <f>IF(MONTH(LISTE!G30)=6,IF(OR(LISTE!B30="",LISTE!I30="X"),"",LISTE!A30),"")</f>
        <v/>
      </c>
      <c r="D29" s="178" t="str">
        <f>IF(MONTH(LISTE!G30)=6,IF(OR(LISTE!B30="",LISTE!I30="X"),"",LISTE!I30),"")</f>
        <v/>
      </c>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row>
    <row r="30" spans="1:35" x14ac:dyDescent="0.25">
      <c r="A30" s="178" t="str">
        <f>IF(MONTH(LISTE!G31)=6,IF(OR(LISTE!B31="",LISTE!I126="X"),"",LISTE!B31),"")</f>
        <v/>
      </c>
      <c r="B30" s="178" t="str">
        <f>IF(MONTH(LISTE!G31)=6,IF(OR(LISTE!B31="",LISTE!I31="X"),"",CONCATENATE(LISTE!C31,"  ",LISTE!H31," P")),"")</f>
        <v/>
      </c>
      <c r="C30" s="178" t="str">
        <f>IF(MONTH(LISTE!G31)=6,IF(OR(LISTE!B31="",LISTE!I31="X"),"",LISTE!A31),"")</f>
        <v/>
      </c>
      <c r="D30" s="178" t="str">
        <f>IF(MONTH(LISTE!G31)=6,IF(OR(LISTE!B31="",LISTE!I31="X"),"",LISTE!I31),"")</f>
        <v/>
      </c>
      <c r="E30" s="179"/>
      <c r="F30" s="179"/>
      <c r="G30" s="179"/>
      <c r="H30" s="179"/>
      <c r="I30" s="179"/>
      <c r="J30" s="179"/>
      <c r="K30" s="179"/>
      <c r="L30" s="179"/>
      <c r="M30" s="179"/>
      <c r="N30" s="179"/>
      <c r="O30" s="179"/>
      <c r="P30" s="179"/>
      <c r="Q30" s="179"/>
      <c r="R30" s="179"/>
      <c r="S30" s="179"/>
      <c r="T30" s="179"/>
      <c r="U30" s="182"/>
      <c r="V30" s="182"/>
      <c r="W30" s="182"/>
      <c r="X30" s="182"/>
      <c r="Y30" s="179"/>
      <c r="Z30" s="179"/>
      <c r="AA30" s="179"/>
      <c r="AB30" s="179"/>
      <c r="AC30" s="179"/>
      <c r="AD30" s="179"/>
      <c r="AE30" s="179"/>
      <c r="AF30" s="179"/>
      <c r="AG30" s="179"/>
      <c r="AH30" s="179"/>
      <c r="AI30" s="179"/>
    </row>
    <row r="31" spans="1:35" x14ac:dyDescent="0.25">
      <c r="A31" s="178" t="str">
        <f>IF(MONTH(LISTE!G32)=6,IF(OR(LISTE!B32="",LISTE!I127="X"),"",LISTE!B32),"")</f>
        <v/>
      </c>
      <c r="B31" s="178" t="str">
        <f>IF(MONTH(LISTE!G32)=6,IF(OR(LISTE!B32="",LISTE!I32="X"),"",CONCATENATE(LISTE!C32,"  ",LISTE!H32," P")),"")</f>
        <v/>
      </c>
      <c r="C31" s="178" t="str">
        <f>IF(MONTH(LISTE!G32)=6,IF(OR(LISTE!B32="",LISTE!I32="X"),"",LISTE!A32),"")</f>
        <v/>
      </c>
      <c r="D31" s="178" t="str">
        <f>IF(MONTH(LISTE!G32)=6,IF(OR(LISTE!B32="",LISTE!I32="X"),"",LISTE!I32),"")</f>
        <v/>
      </c>
      <c r="E31" s="179"/>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79"/>
      <c r="AH31" s="179"/>
      <c r="AI31" s="179"/>
    </row>
    <row r="32" spans="1:35" x14ac:dyDescent="0.25">
      <c r="A32" s="178" t="str">
        <f>IF(MONTH(LISTE!G33)=6,IF(OR(LISTE!B33="",LISTE!I128="X"),"",LISTE!B33),"")</f>
        <v/>
      </c>
      <c r="B32" s="178" t="str">
        <f>IF(MONTH(LISTE!G33)=6,IF(OR(LISTE!B33="",LISTE!I33="X"),"",CONCATENATE(LISTE!C33,"  ",LISTE!H33," P")),"")</f>
        <v/>
      </c>
      <c r="C32" s="178" t="str">
        <f>IF(MONTH(LISTE!G33)=6,IF(OR(LISTE!B33="",LISTE!I33="X"),"",LISTE!A33),"")</f>
        <v/>
      </c>
      <c r="D32" s="178" t="str">
        <f>IF(MONTH(LISTE!G33)=6,IF(OR(LISTE!B33="",LISTE!I33="X"),"",LISTE!I33),"")</f>
        <v/>
      </c>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row>
    <row r="33" spans="1:35" x14ac:dyDescent="0.25">
      <c r="A33" s="178" t="str">
        <f>IF(MONTH(LISTE!G34)=6,IF(OR(LISTE!B34="",LISTE!I129="X"),"",LISTE!B34),"")</f>
        <v/>
      </c>
      <c r="B33" s="178" t="str">
        <f>IF(MONTH(LISTE!G34)=6,IF(OR(LISTE!B34="",LISTE!I34="X"),"",CONCATENATE(LISTE!C34,"  ",LISTE!H34," P")),"")</f>
        <v/>
      </c>
      <c r="C33" s="178" t="str">
        <f>IF(MONTH(LISTE!G34)=6,IF(OR(LISTE!B34="",LISTE!I34="X"),"",LISTE!A34),"")</f>
        <v/>
      </c>
      <c r="D33" s="178" t="str">
        <f>IF(MONTH(LISTE!G34)=6,IF(OR(LISTE!B34="",LISTE!I34="X"),"",LISTE!I34),"")</f>
        <v/>
      </c>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row>
    <row r="34" spans="1:35" x14ac:dyDescent="0.25">
      <c r="A34" s="178" t="str">
        <f>IF(MONTH(LISTE!G35)=6,IF(OR(LISTE!B35="",LISTE!I130="X"),"",LISTE!B35),"")</f>
        <v/>
      </c>
      <c r="B34" s="178" t="str">
        <f>IF(MONTH(LISTE!G35)=6,IF(OR(LISTE!B35="",LISTE!I35="X"),"",CONCATENATE(LISTE!C35,"  ",LISTE!H35," P")),"")</f>
        <v/>
      </c>
      <c r="C34" s="178" t="str">
        <f>IF(MONTH(LISTE!G35)=6,IF(OR(LISTE!B35="",LISTE!I35="X"),"",LISTE!A35),"")</f>
        <v/>
      </c>
      <c r="D34" s="178" t="str">
        <f>IF(MONTH(LISTE!G35)=6,IF(OR(LISTE!B35="",LISTE!I35="X"),"",LISTE!I35),"")</f>
        <v/>
      </c>
      <c r="E34" s="179"/>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row>
    <row r="35" spans="1:35" x14ac:dyDescent="0.25">
      <c r="A35" s="178" t="str">
        <f>IF(MONTH(LISTE!G36)=6,IF(OR(LISTE!B36="",LISTE!I131="X"),"",LISTE!B36),"")</f>
        <v/>
      </c>
      <c r="B35" s="178" t="str">
        <f>IF(MONTH(LISTE!G36)=6,IF(OR(LISTE!B36="",LISTE!I36="X"),"",CONCATENATE(LISTE!C36,"  ",LISTE!H36," P")),"")</f>
        <v/>
      </c>
      <c r="C35" s="178" t="str">
        <f>IF(MONTH(LISTE!G36)=6,IF(OR(LISTE!B36="",LISTE!I36="X"),"",LISTE!A36),"")</f>
        <v/>
      </c>
      <c r="D35" s="178" t="str">
        <f>IF(MONTH(LISTE!G36)=6,IF(OR(LISTE!B36="",LISTE!I36="X"),"",LISTE!I36),"")</f>
        <v/>
      </c>
      <c r="E35" s="179"/>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row>
    <row r="36" spans="1:35" x14ac:dyDescent="0.25">
      <c r="A36" s="178" t="str">
        <f>IF(MONTH(LISTE!G37)=6,IF(OR(LISTE!B37="",LISTE!I132="X"),"",LISTE!B37),"")</f>
        <v/>
      </c>
      <c r="B36" s="178" t="str">
        <f>IF(MONTH(LISTE!G37)=6,IF(OR(LISTE!B37="",LISTE!I37="X"),"",CONCATENATE(LISTE!C37,"  ",LISTE!H37," P")),"")</f>
        <v/>
      </c>
      <c r="C36" s="178" t="str">
        <f>IF(MONTH(LISTE!G37)=6,IF(OR(LISTE!B37="",LISTE!I37="X"),"",LISTE!A37),"")</f>
        <v/>
      </c>
      <c r="D36" s="178" t="str">
        <f>IF(MONTH(LISTE!G37)=6,IF(OR(LISTE!B37="",LISTE!I37="X"),"",LISTE!I37),"")</f>
        <v/>
      </c>
      <c r="E36" s="182"/>
      <c r="F36" s="175"/>
      <c r="G36" s="175"/>
      <c r="H36" s="175"/>
      <c r="I36" s="175"/>
      <c r="J36" s="175"/>
      <c r="K36" s="175"/>
      <c r="L36" s="175"/>
      <c r="M36" s="175"/>
      <c r="N36" s="175"/>
      <c r="O36" s="175"/>
      <c r="P36" s="175"/>
      <c r="Q36" s="175"/>
      <c r="R36" s="175"/>
      <c r="S36" s="484"/>
      <c r="T36" s="484"/>
      <c r="U36" s="484"/>
      <c r="V36" s="484"/>
      <c r="W36" s="484"/>
      <c r="X36" s="484"/>
      <c r="Y36" s="484"/>
      <c r="Z36" s="484"/>
      <c r="AA36" s="484"/>
      <c r="AB36" s="484"/>
      <c r="AC36" s="484"/>
      <c r="AD36" s="484"/>
      <c r="AE36" s="484"/>
      <c r="AF36" s="484"/>
      <c r="AG36" s="484"/>
      <c r="AH36" s="175"/>
      <c r="AI36" s="175"/>
    </row>
    <row r="37" spans="1:35" x14ac:dyDescent="0.25">
      <c r="A37" s="178" t="str">
        <f>IF(MONTH(LISTE!G38)=6,IF(OR(LISTE!B38="",LISTE!I133="X"),"",LISTE!B38),"")</f>
        <v/>
      </c>
      <c r="B37" s="178" t="str">
        <f>IF(MONTH(LISTE!G38)=6,IF(OR(LISTE!B38="",LISTE!I38="X"),"",CONCATENATE(LISTE!C38,"  ",LISTE!H38," P")),"")</f>
        <v/>
      </c>
      <c r="C37" s="178" t="str">
        <f>IF(MONTH(LISTE!G38)=6,IF(OR(LISTE!B38="",LISTE!I38="X"),"",LISTE!A38),"")</f>
        <v/>
      </c>
      <c r="D37" s="178" t="str">
        <f>IF(MONTH(LISTE!G38)=6,IF(OR(LISTE!B38="",LISTE!I38="X"),"",LISTE!I38),"")</f>
        <v/>
      </c>
      <c r="E37" s="17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row>
    <row r="38" spans="1:35" x14ac:dyDescent="0.25">
      <c r="A38" s="178" t="str">
        <f>IF(MONTH(LISTE!G39)=6,IF(OR(LISTE!B39="",LISTE!I134="X"),"",LISTE!B39),"")</f>
        <v/>
      </c>
      <c r="B38" s="178" t="str">
        <f>IF(MONTH(LISTE!G39)=6,IF(OR(LISTE!B39="",LISTE!I39="X"),"",CONCATENATE(LISTE!C39,"  ",LISTE!H39," P")),"")</f>
        <v/>
      </c>
      <c r="C38" s="178" t="str">
        <f>IF(MONTH(LISTE!G39)=6,IF(OR(LISTE!B39="",LISTE!I39="X"),"",LISTE!A39),"")</f>
        <v/>
      </c>
      <c r="D38" s="178" t="str">
        <f>IF(MONTH(LISTE!G39)=6,IF(OR(LISTE!B39="",LISTE!I39="X"),"",LISTE!I39),"")</f>
        <v/>
      </c>
      <c r="E38" s="17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row>
    <row r="39" spans="1:35" x14ac:dyDescent="0.25">
      <c r="A39" s="178" t="str">
        <f>IF(MONTH(LISTE!G40)=6,IF(OR(LISTE!B40="",LISTE!I135="X"),"",LISTE!B40),"")</f>
        <v/>
      </c>
      <c r="B39" s="178" t="str">
        <f>IF(MONTH(LISTE!G40)=6,IF(OR(LISTE!B40="",LISTE!I40="X"),"",CONCATENATE(LISTE!C40,"  ",LISTE!H40," P")),"")</f>
        <v/>
      </c>
      <c r="C39" s="178" t="str">
        <f>IF(MONTH(LISTE!G40)=6,IF(OR(LISTE!B40="",LISTE!I40="X"),"",LISTE!A40),"")</f>
        <v/>
      </c>
      <c r="D39" s="178" t="str">
        <f>IF(MONTH(LISTE!G40)=6,IF(OR(LISTE!B40="",LISTE!I40="X"),"",LISTE!I40),"")</f>
        <v/>
      </c>
      <c r="E39" s="17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row>
    <row r="40" spans="1:35" x14ac:dyDescent="0.25">
      <c r="A40" s="178" t="str">
        <f>IF(MONTH(LISTE!G41)=6,IF(OR(LISTE!B41="",LISTE!I136="X"),"",LISTE!B41),"")</f>
        <v/>
      </c>
      <c r="B40" s="178" t="str">
        <f>IF(MONTH(LISTE!G41)=6,IF(OR(LISTE!B41="",LISTE!I41="X"),"",CONCATENATE(LISTE!C41,"  ",LISTE!H41," P")),"")</f>
        <v/>
      </c>
      <c r="C40" s="178" t="str">
        <f>IF(MONTH(LISTE!G41)=6,IF(OR(LISTE!B41="",LISTE!I41="X"),"",LISTE!A41),"")</f>
        <v/>
      </c>
      <c r="D40" s="178" t="str">
        <f>IF(MONTH(LISTE!G41)=6,IF(OR(LISTE!B41="",LISTE!I41="X"),"",LISTE!I41),"")</f>
        <v/>
      </c>
      <c r="E40" s="17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row>
    <row r="41" spans="1:35" x14ac:dyDescent="0.25">
      <c r="A41" s="178" t="str">
        <f>IF(MONTH(LISTE!G42)=6,IF(OR(LISTE!B42="",LISTE!I137="X"),"",LISTE!B42),"")</f>
        <v/>
      </c>
      <c r="B41" s="178" t="str">
        <f>IF(MONTH(LISTE!G42)=6,IF(OR(LISTE!B42="",LISTE!I42="X"),"",CONCATENATE(LISTE!C42,"  ",LISTE!H42," P")),"")</f>
        <v/>
      </c>
      <c r="C41" s="178" t="str">
        <f>IF(MONTH(LISTE!G42)=6,IF(OR(LISTE!B42="",LISTE!I42="X"),"",LISTE!A42),"")</f>
        <v/>
      </c>
      <c r="D41" s="178" t="str">
        <f>IF(MONTH(LISTE!G42)=6,IF(OR(LISTE!B42="",LISTE!I42="X"),"",LISTE!I42),"")</f>
        <v/>
      </c>
      <c r="E41" s="17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row>
    <row r="42" spans="1:35" x14ac:dyDescent="0.25">
      <c r="A42" s="178" t="str">
        <f>IF(MONTH(LISTE!G43)=6,IF(OR(LISTE!B43="",LISTE!I138="X"),"",LISTE!B43),"")</f>
        <v/>
      </c>
      <c r="B42" s="178" t="str">
        <f>IF(MONTH(LISTE!G43)=6,IF(OR(LISTE!B43="",LISTE!I43="X"),"",CONCATENATE(LISTE!C43,"  ",LISTE!H43," P")),"")</f>
        <v/>
      </c>
      <c r="C42" s="178" t="str">
        <f>IF(MONTH(LISTE!G43)=6,IF(OR(LISTE!B43="",LISTE!I43="X"),"",LISTE!A43),"")</f>
        <v/>
      </c>
      <c r="D42" s="178" t="str">
        <f>IF(MONTH(LISTE!G43)=6,IF(OR(LISTE!B43="",LISTE!I43="X"),"",LISTE!I43),"")</f>
        <v/>
      </c>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row>
    <row r="43" spans="1:35" x14ac:dyDescent="0.25">
      <c r="A43" s="178" t="str">
        <f>IF(MONTH(LISTE!G44)=6,IF(OR(LISTE!B44="",LISTE!I139="X"),"",LISTE!B44),"")</f>
        <v/>
      </c>
      <c r="B43" s="178" t="str">
        <f>IF(MONTH(LISTE!G44)=6,IF(OR(LISTE!B44="",LISTE!I44="X"),"",CONCATENATE(LISTE!C44,"  ",LISTE!H44," P")),"")</f>
        <v/>
      </c>
      <c r="C43" s="178" t="str">
        <f>IF(MONTH(LISTE!G44)=6,IF(OR(LISTE!B44="",LISTE!I44="X"),"",LISTE!A44),"")</f>
        <v/>
      </c>
      <c r="D43" s="178" t="str">
        <f>IF(MONTH(LISTE!G44)=6,IF(OR(LISTE!B44="",LISTE!I44="X"),"",LISTE!I44),"")</f>
        <v/>
      </c>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row>
    <row r="44" spans="1:35" x14ac:dyDescent="0.25">
      <c r="A44" s="178" t="str">
        <f>IF(MONTH(LISTE!G45)=6,IF(OR(LISTE!B45="",LISTE!I140="X"),"",LISTE!B45),"")</f>
        <v/>
      </c>
      <c r="B44" s="178" t="str">
        <f>IF(MONTH(LISTE!G45)=6,IF(OR(LISTE!B45="",LISTE!I45="X"),"",CONCATENATE(LISTE!C45,"  ",LISTE!H45," P")),"")</f>
        <v/>
      </c>
      <c r="C44" s="178" t="str">
        <f>IF(MONTH(LISTE!G45)=6,IF(OR(LISTE!B45="",LISTE!I45="X"),"",LISTE!A45),"")</f>
        <v/>
      </c>
      <c r="D44" s="178" t="str">
        <f>IF(MONTH(LISTE!G45)=6,IF(OR(LISTE!B45="",LISTE!I45="X"),"",LISTE!I45),"")</f>
        <v/>
      </c>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row>
    <row r="45" spans="1:35" x14ac:dyDescent="0.25">
      <c r="A45" s="178" t="str">
        <f>IF(MONTH(LISTE!G46)=6,IF(OR(LISTE!B46="",LISTE!I141="X"),"",LISTE!B46),"")</f>
        <v/>
      </c>
      <c r="B45" s="178" t="str">
        <f>IF(MONTH(LISTE!G46)=6,IF(OR(LISTE!B46="",LISTE!I46="X"),"",CONCATENATE(LISTE!C46,"  ",LISTE!H46," P")),"")</f>
        <v/>
      </c>
      <c r="C45" s="178" t="str">
        <f>IF(MONTH(LISTE!G46)=6,IF(OR(LISTE!B46="",LISTE!I46="X"),"",LISTE!A46),"")</f>
        <v/>
      </c>
      <c r="D45" s="178" t="str">
        <f>IF(MONTH(LISTE!G46)=6,IF(OR(LISTE!B46="",LISTE!I46="X"),"",LISTE!I46),"")</f>
        <v/>
      </c>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row>
    <row r="46" spans="1:35" x14ac:dyDescent="0.25">
      <c r="A46" s="178" t="str">
        <f>IF(MONTH(LISTE!G47)=6,IF(OR(LISTE!B47="",LISTE!I142="X"),"",LISTE!B47),"")</f>
        <v/>
      </c>
      <c r="B46" s="178" t="str">
        <f>IF(MONTH(LISTE!G47)=6,IF(OR(LISTE!B47="",LISTE!I47="X"),"",CONCATENATE(LISTE!C47,"  ",LISTE!H47," P")),"")</f>
        <v/>
      </c>
      <c r="C46" s="178" t="str">
        <f>IF(MONTH(LISTE!G47)=6,IF(OR(LISTE!B47="",LISTE!I47="X"),"",LISTE!A47),"")</f>
        <v/>
      </c>
      <c r="D46" s="178" t="str">
        <f>IF(MONTH(LISTE!G47)=6,IF(OR(LISTE!B47="",LISTE!I47="X"),"",LISTE!I47),"")</f>
        <v/>
      </c>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row>
    <row r="47" spans="1:35" x14ac:dyDescent="0.25">
      <c r="A47" s="178" t="str">
        <f>IF(MONTH(LISTE!G48)=6,IF(OR(LISTE!B48="",LISTE!I143="X"),"",LISTE!B48),"")</f>
        <v/>
      </c>
      <c r="B47" s="178" t="str">
        <f>IF(MONTH(LISTE!G48)=6,IF(OR(LISTE!B48="",LISTE!I48="X"),"",CONCATENATE(LISTE!C48,"  ",LISTE!H48," P")),"")</f>
        <v/>
      </c>
      <c r="C47" s="178" t="str">
        <f>IF(MONTH(LISTE!G48)=6,IF(OR(LISTE!B48="",LISTE!I48="X"),"",LISTE!A48),"")</f>
        <v/>
      </c>
      <c r="D47" s="178" t="str">
        <f>IF(MONTH(LISTE!G48)=6,IF(OR(LISTE!B48="",LISTE!I48="X"),"",LISTE!I48),"")</f>
        <v/>
      </c>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row>
    <row r="48" spans="1:35" x14ac:dyDescent="0.25">
      <c r="A48" s="178" t="str">
        <f>IF(MONTH(LISTE!G49)=6,IF(OR(LISTE!B49="",LISTE!I144="X"),"",LISTE!B49),"")</f>
        <v/>
      </c>
      <c r="B48" s="178" t="str">
        <f>IF(MONTH(LISTE!G49)=6,IF(OR(LISTE!B49="",LISTE!I49="X"),"",CONCATENATE(LISTE!C49,"  ",LISTE!H49," P")),"")</f>
        <v/>
      </c>
      <c r="C48" s="178" t="str">
        <f>IF(MONTH(LISTE!G49)=6,IF(OR(LISTE!B49="",LISTE!I49="X"),"",LISTE!A49),"")</f>
        <v/>
      </c>
      <c r="D48" s="178" t="str">
        <f>IF(MONTH(LISTE!G49)=6,IF(OR(LISTE!B49="",LISTE!I49="X"),"",LISTE!I49),"")</f>
        <v/>
      </c>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row>
    <row r="49" spans="1:35" x14ac:dyDescent="0.25">
      <c r="A49" s="178" t="str">
        <f>IF(MONTH(LISTE!G50)=6,IF(OR(LISTE!B50="",LISTE!I145="X"),"",LISTE!B50),"")</f>
        <v/>
      </c>
      <c r="B49" s="178" t="str">
        <f>IF(MONTH(LISTE!G50)=6,IF(OR(LISTE!B50="",LISTE!I50="X"),"",CONCATENATE(LISTE!C50,"  ",LISTE!H50," P")),"")</f>
        <v/>
      </c>
      <c r="C49" s="178" t="str">
        <f>IF(MONTH(LISTE!G50)=6,IF(OR(LISTE!B50="",LISTE!I50="X"),"",LISTE!A50),"")</f>
        <v/>
      </c>
      <c r="D49" s="178" t="str">
        <f>IF(MONTH(LISTE!G50)=6,IF(OR(LISTE!B50="",LISTE!I50="X"),"",LISTE!I50),"")</f>
        <v/>
      </c>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row>
    <row r="50" spans="1:35" x14ac:dyDescent="0.25">
      <c r="A50" s="178" t="str">
        <f>IF(MONTH(LISTE!G51)=6,IF(OR(LISTE!B51="",LISTE!I146="X"),"",LISTE!B51),"")</f>
        <v/>
      </c>
      <c r="B50" s="178" t="str">
        <f>IF(MONTH(LISTE!G51)=6,IF(OR(LISTE!B51="",LISTE!I51="X"),"",CONCATENATE(LISTE!C51,"  ",LISTE!H51," P")),"")</f>
        <v/>
      </c>
      <c r="C50" s="178" t="str">
        <f>IF(MONTH(LISTE!G51)=6,IF(OR(LISTE!B51="",LISTE!I51="X"),"",LISTE!A51),"")</f>
        <v/>
      </c>
      <c r="D50" s="178" t="str">
        <f>IF(MONTH(LISTE!G51)=6,IF(OR(LISTE!B51="",LISTE!I51="X"),"",LISTE!I51),"")</f>
        <v/>
      </c>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row>
    <row r="51" spans="1:35" x14ac:dyDescent="0.25">
      <c r="A51" s="178" t="str">
        <f>IF(MONTH(LISTE!G52)=6,IF(OR(LISTE!B52="",LISTE!I147="X"),"",LISTE!B52),"")</f>
        <v/>
      </c>
      <c r="B51" s="178" t="str">
        <f>IF(MONTH(LISTE!G52)=6,IF(OR(LISTE!B52="",LISTE!I52="X"),"",CONCATENATE(LISTE!C52,"  ",LISTE!H52," P")),"")</f>
        <v/>
      </c>
      <c r="C51" s="178" t="str">
        <f>IF(MONTH(LISTE!G52)=6,IF(OR(LISTE!B52="",LISTE!I52="X"),"",LISTE!A52),"")</f>
        <v/>
      </c>
      <c r="D51" s="178" t="str">
        <f>IF(MONTH(LISTE!G52)=6,IF(OR(LISTE!B52="",LISTE!I52="X"),"",LISTE!I52),"")</f>
        <v/>
      </c>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row>
    <row r="52" spans="1:35" x14ac:dyDescent="0.25">
      <c r="A52" s="178" t="str">
        <f>IF(MONTH(LISTE!G55)=6,IF(OR(LISTE!B55="",LISTE!I150="X"),"",LISTE!B55),"")</f>
        <v/>
      </c>
      <c r="B52" s="178" t="str">
        <f>IF(MONTH(LISTE!G53)=6,IF(OR(LISTE!B53="",LISTE!I53="X"),"",CONCATENATE(LISTE!C53,"  ",LISTE!H53," P")),"")</f>
        <v/>
      </c>
      <c r="C52" s="178" t="str">
        <f>IF(MONTH(LISTE!G55)=6,IF(OR(LISTE!B55="",LISTE!I55="X"),"",LISTE!A55),"")</f>
        <v/>
      </c>
      <c r="D52" s="178" t="str">
        <f>IF(MONTH(LISTE!G55)=6,IF(OR(LISTE!B55="",LISTE!I55="X"),"",LISTE!I55),"")</f>
        <v/>
      </c>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row>
    <row r="53" spans="1:35" x14ac:dyDescent="0.25">
      <c r="A53" s="178" t="str">
        <f>IF(MONTH(LISTE!G56)=6,IF(OR(LISTE!B56="",LISTE!I151="X"),"",LISTE!B56),"")</f>
        <v/>
      </c>
      <c r="B53" s="178" t="str">
        <f>IF(MONTH(LISTE!G54)=6,IF(OR(LISTE!B54="",LISTE!I54="X"),"",CONCATENATE(LISTE!C54,"  ",LISTE!H54," P")),"")</f>
        <v/>
      </c>
      <c r="C53" s="178" t="str">
        <f>IF(MONTH(LISTE!G56)=6,IF(OR(LISTE!B56="",LISTE!I56="X"),"",LISTE!A56),"")</f>
        <v/>
      </c>
      <c r="D53" s="178" t="str">
        <f>IF(MONTH(LISTE!G56)=6,IF(OR(LISTE!B56="",LISTE!I56="X"),"",LISTE!I56),"")</f>
        <v/>
      </c>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row>
    <row r="54" spans="1:35" x14ac:dyDescent="0.25">
      <c r="A54" s="178" t="str">
        <f>IF(MONTH(LISTE!G57)=6,IF(OR(LISTE!B57="",LISTE!I152="X"),"",LISTE!B57),"")</f>
        <v/>
      </c>
      <c r="B54" s="178" t="str">
        <f>IF(MONTH(LISTE!G57)=6,IF(OR(LISTE!B57="",LISTE!I57="X"),"",CONCATENATE(LISTE!C57,"  ",LISTE!H57," P")),"")</f>
        <v/>
      </c>
      <c r="C54" s="178" t="str">
        <f>IF(MONTH(LISTE!G57)=6,IF(OR(LISTE!B57="",LISTE!I57="X"),"",LISTE!A57),"")</f>
        <v/>
      </c>
      <c r="D54" s="178" t="str">
        <f>IF(MONTH(LISTE!G57)=6,IF(OR(LISTE!B57="",LISTE!I57="X"),"",LISTE!I57),"")</f>
        <v/>
      </c>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row>
    <row r="55" spans="1:35" x14ac:dyDescent="0.25">
      <c r="A55" s="178" t="str">
        <f>IF(MONTH(LISTE!G58)=6,IF(OR(LISTE!B58="",LISTE!I153="X"),"",LISTE!B58),"")</f>
        <v/>
      </c>
      <c r="B55" s="178" t="str">
        <f>IF(MONTH(LISTE!G58)=6,IF(OR(LISTE!B58="",LISTE!I58="X"),"",CONCATENATE(LISTE!C58,"  ",LISTE!H58," P")),"")</f>
        <v/>
      </c>
      <c r="C55" s="178" t="str">
        <f>IF(MONTH(LISTE!G58)=6,IF(OR(LISTE!B58="",LISTE!I58="X"),"",LISTE!A58),"")</f>
        <v/>
      </c>
      <c r="D55" s="178" t="str">
        <f>IF(MONTH(LISTE!G58)=6,IF(OR(LISTE!B58="",LISTE!I58="X"),"",LISTE!I58),"")</f>
        <v/>
      </c>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row>
    <row r="56" spans="1:35" x14ac:dyDescent="0.25">
      <c r="A56" s="178" t="str">
        <f>IF(MONTH(LISTE!G59)=6,IF(OR(LISTE!B59="",LISTE!I154="X"),"",LISTE!B59),"")</f>
        <v/>
      </c>
      <c r="B56" s="178" t="str">
        <f>IF(MONTH(LISTE!G59)=6,IF(OR(LISTE!B59="",LISTE!I59="X"),"",CONCATENATE(LISTE!C59,"  ",LISTE!H59," P")),"")</f>
        <v/>
      </c>
      <c r="C56" s="178" t="str">
        <f>IF(MONTH(LISTE!G59)=6,IF(OR(LISTE!B59="",LISTE!I59="X"),"",LISTE!A59),"")</f>
        <v/>
      </c>
      <c r="D56" s="178" t="str">
        <f>IF(MONTH(LISTE!G59)=6,IF(OR(LISTE!B59="",LISTE!I59="X"),"",LISTE!I59),"")</f>
        <v/>
      </c>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row>
    <row r="57" spans="1:35" x14ac:dyDescent="0.25">
      <c r="A57" s="178" t="str">
        <f>IF(MONTH(LISTE!G60)=6,IF(OR(LISTE!B60="",LISTE!I155="X"),"",LISTE!B60),"")</f>
        <v/>
      </c>
      <c r="B57" s="178" t="str">
        <f>IF(MONTH(LISTE!G60)=6,IF(OR(LISTE!B60="",LISTE!I60="X"),"",CONCATENATE(LISTE!C60,"  ",LISTE!H60," P")),"")</f>
        <v/>
      </c>
      <c r="C57" s="178" t="str">
        <f>IF(MONTH(LISTE!G60)=6,IF(OR(LISTE!B60="",LISTE!I60="X"),"",LISTE!A60),"")</f>
        <v/>
      </c>
      <c r="D57" s="178" t="str">
        <f>IF(MONTH(LISTE!G60)=6,IF(OR(LISTE!B60="",LISTE!I60="X"),"",LISTE!I60),"")</f>
        <v/>
      </c>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row>
    <row r="58" spans="1:35" x14ac:dyDescent="0.25">
      <c r="A58" s="178" t="str">
        <f>IF(MONTH(LISTE!G61)=6,IF(OR(LISTE!B61="",LISTE!I156="X"),"",LISTE!B61),"")</f>
        <v/>
      </c>
      <c r="B58" s="178" t="str">
        <f>IF(MONTH(LISTE!G61)=6,IF(OR(LISTE!B61="",LISTE!I61="X"),"",CONCATENATE(LISTE!C61,"  ",LISTE!H61," P")),"")</f>
        <v/>
      </c>
      <c r="C58" s="178" t="str">
        <f>IF(MONTH(LISTE!G61)=6,IF(OR(LISTE!B61="",LISTE!I61="X"),"",LISTE!A61),"")</f>
        <v/>
      </c>
      <c r="D58" s="178" t="str">
        <f>IF(MONTH(LISTE!G61)=6,IF(OR(LISTE!B61="",LISTE!I61="X"),"",LISTE!I61),"")</f>
        <v/>
      </c>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row>
    <row r="59" spans="1:35" x14ac:dyDescent="0.25">
      <c r="A59" s="178" t="str">
        <f>IF(MONTH(LISTE!G62)=6,IF(OR(LISTE!B62="",LISTE!I157="X"),"",LISTE!B62),"")</f>
        <v/>
      </c>
      <c r="B59" s="178" t="str">
        <f>IF(MONTH(LISTE!G62)=6,IF(OR(LISTE!B62="",LISTE!I62="X"),"",CONCATENATE(LISTE!C62,"  ",LISTE!H62," P")),"")</f>
        <v/>
      </c>
      <c r="C59" s="178" t="str">
        <f>IF(MONTH(LISTE!G62)=6,IF(OR(LISTE!B62="",LISTE!I62="X"),"",LISTE!A62),"")</f>
        <v/>
      </c>
      <c r="D59" s="178" t="str">
        <f>IF(MONTH(LISTE!G62)=6,IF(OR(LISTE!B62="",LISTE!I62="X"),"",LISTE!I62),"")</f>
        <v/>
      </c>
      <c r="E59" s="199"/>
    </row>
    <row r="60" spans="1:35" x14ac:dyDescent="0.25">
      <c r="A60" s="178" t="str">
        <f>IF(MONTH(LISTE!G64)=6,IF(OR(LISTE!B64="",LISTE!I159="X"),"",LISTE!B64),"")</f>
        <v/>
      </c>
      <c r="B60" s="178" t="str">
        <f>IF(MONTH(LISTE!G64)=6,IF(OR(LISTE!B64="",LISTE!I64="X"),"",CONCATENATE(LISTE!C64,"  ",LISTE!H64," P")),"")</f>
        <v/>
      </c>
      <c r="C60" s="178" t="str">
        <f>IF(MONTH(LISTE!G64)=6,IF(OR(LISTE!B64="",LISTE!I64="X"),"",LISTE!A64),"")</f>
        <v/>
      </c>
      <c r="D60" s="178" t="str">
        <f>IF(MONTH(LISTE!G64)=6,IF(OR(LISTE!B64="",LISTE!I64="X"),"",LISTE!I64),"")</f>
        <v/>
      </c>
    </row>
    <row r="61" spans="1:35" x14ac:dyDescent="0.25">
      <c r="A61" s="178" t="str">
        <f>IF(MONTH(LISTE!G65)=6,IF(OR(LISTE!B65="",LISTE!I160="X"),"",LISTE!B65),"")</f>
        <v/>
      </c>
      <c r="B61" s="178" t="str">
        <f>IF(MONTH(LISTE!G65)=6,IF(OR(LISTE!B65="",LISTE!I65="X"),"",CONCATENATE(LISTE!C65,"  ",LISTE!H65," P")),"")</f>
        <v/>
      </c>
      <c r="C61" s="178" t="str">
        <f>IF(MONTH(LISTE!G65)=6,IF(OR(LISTE!B65="",LISTE!I65="X"),"",LISTE!A65),"")</f>
        <v/>
      </c>
      <c r="D61" s="178" t="str">
        <f>IF(MONTH(LISTE!G65)=6,IF(OR(LISTE!B65="",LISTE!I65="X"),"",LISTE!I65),"")</f>
        <v/>
      </c>
    </row>
    <row r="62" spans="1:35" x14ac:dyDescent="0.25">
      <c r="A62" s="178" t="str">
        <f>IF(MONTH(LISTE!G66)=6,IF(OR(LISTE!B66="",LISTE!I161="X"),"",LISTE!B66),"")</f>
        <v/>
      </c>
      <c r="B62" s="178" t="str">
        <f>IF(MONTH(LISTE!G66)=6,IF(OR(LISTE!B66="",LISTE!I66="X"),"",CONCATENATE(LISTE!C66,"  ",LISTE!H66," P")),"")</f>
        <v/>
      </c>
      <c r="C62" s="178" t="str">
        <f>IF(MONTH(LISTE!G66)=6,IF(OR(LISTE!B66="",LISTE!I66="X"),"",LISTE!A66),"")</f>
        <v/>
      </c>
      <c r="D62" s="178" t="str">
        <f>IF(MONTH(LISTE!G66)=6,IF(OR(LISTE!B66="",LISTE!I66="X"),"",LISTE!I66),"")</f>
        <v/>
      </c>
    </row>
    <row r="63" spans="1:35" x14ac:dyDescent="0.25">
      <c r="A63" s="178" t="str">
        <f>IF(MONTH(LISTE!G67)=6,IF(OR(LISTE!B67="",LISTE!I162="X"),"",LISTE!B67),"")</f>
        <v/>
      </c>
      <c r="B63" s="178" t="str">
        <f>IF(MONTH(LISTE!G67)=6,IF(OR(LISTE!B67="",LISTE!I67="X"),"",CONCATENATE(LISTE!C67,"  ",LISTE!H67," P")),"")</f>
        <v/>
      </c>
      <c r="C63" s="178" t="str">
        <f>IF(MONTH(LISTE!G67)=6,IF(OR(LISTE!B67="",LISTE!I67="X"),"",LISTE!A67),"")</f>
        <v/>
      </c>
      <c r="D63" s="178" t="str">
        <f>IF(MONTH(LISTE!G67)=6,IF(OR(LISTE!B67="",LISTE!I67="X"),"",LISTE!I67),"")</f>
        <v/>
      </c>
    </row>
    <row r="64" spans="1:35" x14ac:dyDescent="0.25">
      <c r="A64" s="178" t="str">
        <f>IF(MONTH(LISTE!G68)=6,IF(OR(LISTE!B68="",LISTE!I163="X"),"",LISTE!B68),"")</f>
        <v/>
      </c>
      <c r="B64" s="178" t="str">
        <f>IF(MONTH(LISTE!G68)=6,IF(OR(LISTE!B68="",LISTE!I68="X"),"",CONCATENATE(LISTE!C68,"  ",LISTE!H68," P")),"")</f>
        <v/>
      </c>
      <c r="C64" s="178" t="str">
        <f>IF(MONTH(LISTE!G68)=6,IF(OR(LISTE!B68="",LISTE!I68="X"),"",LISTE!A68),"")</f>
        <v/>
      </c>
      <c r="D64" s="178" t="str">
        <f>IF(MONTH(LISTE!G68)=6,IF(OR(LISTE!B68="",LISTE!I68="X"),"",LISTE!I68),"")</f>
        <v/>
      </c>
    </row>
    <row r="65" spans="1:4" x14ac:dyDescent="0.25">
      <c r="A65" s="178" t="str">
        <f>IF(MONTH(LISTE!G69)=6,IF(OR(LISTE!B69="",LISTE!I164="X"),"",LISTE!B69),"")</f>
        <v/>
      </c>
      <c r="B65" s="178" t="str">
        <f>IF(MONTH(LISTE!G69)=6,IF(OR(LISTE!B69="",LISTE!I69="X"),"",CONCATENATE(LISTE!C69,"  ",LISTE!H69," P")),"")</f>
        <v/>
      </c>
      <c r="C65" s="178" t="str">
        <f>IF(MONTH(LISTE!G69)=6,IF(OR(LISTE!B69="",LISTE!I69="X"),"",LISTE!A69),"")</f>
        <v/>
      </c>
      <c r="D65" s="178" t="str">
        <f>IF(MONTH(LISTE!G69)=6,IF(OR(LISTE!B69="",LISTE!I69="X"),"",LISTE!I69),"")</f>
        <v/>
      </c>
    </row>
    <row r="66" spans="1:4" x14ac:dyDescent="0.25">
      <c r="A66" s="178" t="str">
        <f>IF(MONTH(LISTE!G70)=6,IF(OR(LISTE!B70="",LISTE!I165="X"),"",LISTE!B70),"")</f>
        <v/>
      </c>
      <c r="B66" s="178" t="str">
        <f>IF(MONTH(LISTE!G70)=6,IF(OR(LISTE!B70="",LISTE!I70="X"),"",CONCATENATE(LISTE!C70,"  ",LISTE!H70," P")),"")</f>
        <v/>
      </c>
      <c r="C66" s="178" t="str">
        <f>IF(MONTH(LISTE!G70)=6,IF(OR(LISTE!B70="",LISTE!I70="X"),"",LISTE!A70),"")</f>
        <v/>
      </c>
      <c r="D66" s="178" t="str">
        <f>IF(MONTH(LISTE!G70)=6,IF(OR(LISTE!B70="",LISTE!I70="X"),"",LISTE!I70),"")</f>
        <v/>
      </c>
    </row>
    <row r="67" spans="1:4" x14ac:dyDescent="0.25">
      <c r="A67" s="178" t="str">
        <f>IF(MONTH(LISTE!G71)=6,IF(OR(LISTE!B71="",LISTE!I166="X"),"",LISTE!B71),"")</f>
        <v/>
      </c>
      <c r="B67" s="178" t="str">
        <f>IF(MONTH(LISTE!G71)=6,IF(OR(LISTE!B71="",LISTE!I71="X"),"",CONCATENATE(LISTE!C71,"  ",LISTE!H71," P")),"")</f>
        <v/>
      </c>
      <c r="C67" s="178" t="str">
        <f>IF(MONTH(LISTE!G71)=6,IF(OR(LISTE!B71="",LISTE!I71="X"),"",LISTE!A71),"")</f>
        <v/>
      </c>
      <c r="D67" s="178" t="str">
        <f>IF(MONTH(LISTE!G71)=6,IF(OR(LISTE!B71="",LISTE!I71="X"),"",LISTE!I71),"")</f>
        <v/>
      </c>
    </row>
    <row r="68" spans="1:4" x14ac:dyDescent="0.25">
      <c r="A68" s="178" t="str">
        <f>IF(MONTH(LISTE!G72)=6,IF(OR(LISTE!B72="",LISTE!I167="X"),"",LISTE!B72),"")</f>
        <v/>
      </c>
      <c r="B68" s="178" t="str">
        <f>IF(MONTH(LISTE!G72)=6,IF(OR(LISTE!B72="",LISTE!I72="X"),"",CONCATENATE(LISTE!C72,"  ",LISTE!H72," P")),"")</f>
        <v/>
      </c>
      <c r="C68" s="178" t="str">
        <f>IF(MONTH(LISTE!G72)=6,IF(OR(LISTE!B72="",LISTE!I72="X"),"",LISTE!A72),"")</f>
        <v/>
      </c>
      <c r="D68" s="178" t="str">
        <f>IF(MONTH(LISTE!G72)=6,IF(OR(LISTE!B72="",LISTE!I72="X"),"",LISTE!I72),"")</f>
        <v/>
      </c>
    </row>
    <row r="69" spans="1:4" x14ac:dyDescent="0.25">
      <c r="A69" s="178" t="str">
        <f>IF(MONTH(LISTE!G73)=6,IF(OR(LISTE!B73="",LISTE!I168="X"),"",LISTE!B73),"")</f>
        <v/>
      </c>
      <c r="B69" s="178" t="str">
        <f>IF(MONTH(LISTE!G73)=6,IF(OR(LISTE!B73="",LISTE!I73="X"),"",CONCATENATE(LISTE!C73,"  ",LISTE!H73," P")),"")</f>
        <v/>
      </c>
      <c r="C69" s="178" t="str">
        <f>IF(MONTH(LISTE!G73)=6,IF(OR(LISTE!B73="",LISTE!I73="X"),"",LISTE!A73),"")</f>
        <v/>
      </c>
      <c r="D69" s="178" t="str">
        <f>IF(MONTH(LISTE!G73)=6,IF(OR(LISTE!B73="",LISTE!I73="X"),"",LISTE!I73),"")</f>
        <v/>
      </c>
    </row>
    <row r="70" spans="1:4" x14ac:dyDescent="0.25">
      <c r="A70" s="178" t="str">
        <f>IF(MONTH(LISTE!G74)=6,IF(OR(LISTE!B74="",LISTE!I169="X"),"",LISTE!B74),"")</f>
        <v/>
      </c>
      <c r="B70" s="178" t="str">
        <f>IF(MONTH(LISTE!G74)=6,IF(OR(LISTE!B74="",LISTE!I74="X"),"",CONCATENATE(LISTE!C74,"  ",LISTE!H74," P")),"")</f>
        <v/>
      </c>
      <c r="C70" s="178" t="str">
        <f>IF(MONTH(LISTE!G74)=6,IF(OR(LISTE!B74="",LISTE!I74="X"),"",LISTE!A74),"")</f>
        <v/>
      </c>
      <c r="D70" s="178" t="str">
        <f>IF(MONTH(LISTE!G74)=6,IF(OR(LISTE!B74="",LISTE!I74="X"),"",LISTE!I74),"")</f>
        <v/>
      </c>
    </row>
    <row r="71" spans="1:4" x14ac:dyDescent="0.25">
      <c r="A71" s="178" t="str">
        <f>IF(MONTH(LISTE!G75)=6,IF(OR(LISTE!B75="",LISTE!I170="X"),"",LISTE!B75),"")</f>
        <v/>
      </c>
      <c r="B71" s="178" t="str">
        <f>IF(MONTH(LISTE!G75)=6,IF(OR(LISTE!B75="",LISTE!I75="X"),"",CONCATENATE(LISTE!C75,"  ",LISTE!H75," P")),"")</f>
        <v/>
      </c>
      <c r="C71" s="178" t="str">
        <f>IF(MONTH(LISTE!G75)=6,IF(OR(LISTE!B75="",LISTE!I75="X"),"",LISTE!A75),"")</f>
        <v/>
      </c>
      <c r="D71" s="178" t="str">
        <f>IF(MONTH(LISTE!G75)=6,IF(OR(LISTE!B75="",LISTE!I75="X"),"",LISTE!I75),"")</f>
        <v/>
      </c>
    </row>
    <row r="72" spans="1:4" x14ac:dyDescent="0.25">
      <c r="A72" s="178" t="str">
        <f>IF(MONTH(LISTE!G76)=6,IF(OR(LISTE!B76="",LISTE!I171="X"),"",LISTE!B76),"")</f>
        <v/>
      </c>
      <c r="B72" s="178" t="str">
        <f>IF(MONTH(LISTE!G76)=6,IF(OR(LISTE!B76="",LISTE!I76="X"),"",CONCATENATE(LISTE!C76,"  ",LISTE!H76," P")),"")</f>
        <v/>
      </c>
      <c r="C72" s="178" t="str">
        <f>IF(MONTH(LISTE!G76)=6,IF(OR(LISTE!B76="",LISTE!I76="X"),"",LISTE!A76),"")</f>
        <v/>
      </c>
      <c r="D72" s="178" t="str">
        <f>IF(MONTH(LISTE!G76)=6,IF(OR(LISTE!B76="",LISTE!I76="X"),"",LISTE!I76),"")</f>
        <v/>
      </c>
    </row>
    <row r="73" spans="1:4" x14ac:dyDescent="0.25">
      <c r="A73" s="178" t="str">
        <f>IF(MONTH(LISTE!G77)=6,IF(OR(LISTE!B77="",LISTE!I172="X"),"",LISTE!B77),"")</f>
        <v/>
      </c>
      <c r="B73" s="178" t="str">
        <f>IF(MONTH(LISTE!G77)=6,IF(OR(LISTE!B77="",LISTE!I77="X"),"",CONCATENATE(LISTE!C77,"  ",LISTE!H77," P")),"")</f>
        <v/>
      </c>
      <c r="C73" s="178" t="str">
        <f>IF(MONTH(LISTE!G77)=6,IF(OR(LISTE!B77="",LISTE!I77="X"),"",LISTE!A77),"")</f>
        <v/>
      </c>
      <c r="D73" s="178" t="str">
        <f>IF(MONTH(LISTE!G77)=6,IF(OR(LISTE!B77="",LISTE!I77="X"),"",LISTE!I77),"")</f>
        <v/>
      </c>
    </row>
    <row r="74" spans="1:4" x14ac:dyDescent="0.25">
      <c r="A74" s="178" t="str">
        <f>IF(MONTH(LISTE!G78)=6,IF(OR(LISTE!B78="",LISTE!I173="X"),"",LISTE!B78),"")</f>
        <v/>
      </c>
      <c r="B74" s="178" t="str">
        <f>IF(MONTH(LISTE!G78)=6,IF(OR(LISTE!B78="",LISTE!I78="X"),"",CONCATENATE(LISTE!C78,"  ",LISTE!H78," P")),"")</f>
        <v/>
      </c>
      <c r="C74" s="178" t="str">
        <f>IF(MONTH(LISTE!G78)=6,IF(OR(LISTE!B78="",LISTE!I78="X"),"",LISTE!A78),"")</f>
        <v/>
      </c>
      <c r="D74" s="178" t="str">
        <f>IF(MONTH(LISTE!G78)=6,IF(OR(LISTE!B78="",LISTE!I78="X"),"",LISTE!I78),"")</f>
        <v/>
      </c>
    </row>
    <row r="75" spans="1:4" x14ac:dyDescent="0.25">
      <c r="A75" s="178" t="str">
        <f>IF(MONTH(LISTE!G79)=6,IF(OR(LISTE!B79="",LISTE!I174="X"),"",LISTE!B79),"")</f>
        <v/>
      </c>
      <c r="B75" s="178" t="str">
        <f>IF(MONTH(LISTE!G79)=6,IF(OR(LISTE!B79="",LISTE!I79="X"),"",CONCATENATE(LISTE!C79,"  ",LISTE!H79," P")),"")</f>
        <v/>
      </c>
      <c r="C75" s="178" t="str">
        <f>IF(MONTH(LISTE!G79)=6,IF(OR(LISTE!B79="",LISTE!I79="X"),"",LISTE!A79),"")</f>
        <v/>
      </c>
      <c r="D75" s="178" t="str">
        <f>IF(MONTH(LISTE!G79)=6,IF(OR(LISTE!B79="",LISTE!I79="X"),"",LISTE!I79),"")</f>
        <v/>
      </c>
    </row>
    <row r="76" spans="1:4" x14ac:dyDescent="0.25">
      <c r="A76" s="178" t="str">
        <f>IF(MONTH(LISTE!G80)=6,IF(OR(LISTE!B80="",LISTE!I175="X"),"",LISTE!B80),"")</f>
        <v/>
      </c>
      <c r="B76" s="178" t="str">
        <f>IF(MONTH(LISTE!G80)=6,IF(OR(LISTE!B80="",LISTE!I80="X"),"",CONCATENATE(LISTE!C80,"  ",LISTE!H80," P")),"")</f>
        <v/>
      </c>
      <c r="C76" s="178" t="str">
        <f>IF(MONTH(LISTE!G80)=6,IF(OR(LISTE!B80="",LISTE!I80="X"),"",LISTE!A80),"")</f>
        <v/>
      </c>
      <c r="D76" s="178" t="str">
        <f>IF(MONTH(LISTE!G80)=6,IF(OR(LISTE!B80="",LISTE!I80="X"),"",LISTE!I80),"")</f>
        <v/>
      </c>
    </row>
    <row r="77" spans="1:4" x14ac:dyDescent="0.25">
      <c r="A77" s="178" t="str">
        <f>IF(MONTH(LISTE!G81)=6,IF(OR(LISTE!B81="",LISTE!I176="X"),"",LISTE!B81),"")</f>
        <v/>
      </c>
      <c r="B77" s="178" t="str">
        <f>IF(MONTH(LISTE!G81)=6,IF(OR(LISTE!B81="",LISTE!I81="X"),"",CONCATENATE(LISTE!C81,"  ",LISTE!H81," P")),"")</f>
        <v/>
      </c>
      <c r="C77" s="178" t="str">
        <f>IF(MONTH(LISTE!G81)=6,IF(OR(LISTE!B81="",LISTE!I81="X"),"",LISTE!A81),"")</f>
        <v/>
      </c>
      <c r="D77" s="178" t="str">
        <f>IF(MONTH(LISTE!G81)=6,IF(OR(LISTE!B81="",LISTE!I81="X"),"",LISTE!I81),"")</f>
        <v/>
      </c>
    </row>
    <row r="78" spans="1:4" x14ac:dyDescent="0.25">
      <c r="A78" s="178" t="str">
        <f>IF(MONTH(LISTE!G82)=6,IF(OR(LISTE!B82="",LISTE!I177="X"),"",LISTE!B82),"")</f>
        <v/>
      </c>
      <c r="B78" s="178" t="str">
        <f>IF(MONTH(LISTE!G82)=6,IF(OR(LISTE!B82="",LISTE!I82="X"),"",CONCATENATE(LISTE!C82,"  ",LISTE!H82," P")),"")</f>
        <v/>
      </c>
      <c r="C78" s="178" t="str">
        <f>IF(MONTH(LISTE!G82)=6,IF(OR(LISTE!B82="",LISTE!I82="X"),"",LISTE!A82),"")</f>
        <v/>
      </c>
      <c r="D78" s="178" t="str">
        <f>IF(MONTH(LISTE!G82)=6,IF(OR(LISTE!B82="",LISTE!I82="X"),"",LISTE!I82),"")</f>
        <v/>
      </c>
    </row>
    <row r="79" spans="1:4" x14ac:dyDescent="0.25">
      <c r="A79" s="178" t="str">
        <f>IF(MONTH(LISTE!G83)=6,IF(OR(LISTE!B83="",LISTE!I178="X"),"",LISTE!B83),"")</f>
        <v/>
      </c>
      <c r="B79" s="178" t="str">
        <f>IF(MONTH(LISTE!G83)=6,IF(OR(LISTE!B83="",LISTE!I83="X"),"",CONCATENATE(LISTE!C83,"  ",LISTE!H83," P")),"")</f>
        <v/>
      </c>
      <c r="C79" s="178" t="str">
        <f>IF(MONTH(LISTE!G83)=6,IF(OR(LISTE!B83="",LISTE!I83="X"),"",LISTE!A83),"")</f>
        <v/>
      </c>
      <c r="D79" s="178" t="str">
        <f>IF(MONTH(LISTE!G83)=6,IF(OR(LISTE!B83="",LISTE!I83="X"),"",LISTE!I83),"")</f>
        <v/>
      </c>
    </row>
    <row r="80" spans="1:4" x14ac:dyDescent="0.25">
      <c r="A80" s="178" t="str">
        <f>IF(MONTH(LISTE!G84)=6,IF(OR(LISTE!B84="",LISTE!I179="X"),"",LISTE!B84),"")</f>
        <v/>
      </c>
      <c r="B80" s="178" t="str">
        <f>IF(MONTH(LISTE!G84)=6,IF(OR(LISTE!B84="",LISTE!I84="X"),"",CONCATENATE(LISTE!C84,"  ",LISTE!H84," P")),"")</f>
        <v/>
      </c>
      <c r="C80" s="178" t="str">
        <f>IF(MONTH(LISTE!G84)=6,IF(OR(LISTE!B84="",LISTE!I84="X"),"",LISTE!A84),"")</f>
        <v/>
      </c>
      <c r="D80" s="178" t="str">
        <f>IF(MONTH(LISTE!G84)=6,IF(OR(LISTE!B84="",LISTE!I84="X"),"",LISTE!I84),"")</f>
        <v/>
      </c>
    </row>
    <row r="81" spans="1:4" x14ac:dyDescent="0.25">
      <c r="A81" s="178" t="str">
        <f>IF(MONTH(LISTE!G85)=6,IF(OR(LISTE!B85="",LISTE!I180="X"),"",LISTE!B85),"")</f>
        <v/>
      </c>
      <c r="B81" s="178" t="str">
        <f>IF(MONTH(LISTE!G85)=6,IF(OR(LISTE!B85="",LISTE!I85="X"),"",CONCATENATE(LISTE!C85,"  ",LISTE!H85," P")),"")</f>
        <v/>
      </c>
      <c r="C81" s="178" t="str">
        <f>IF(MONTH(LISTE!G85)=6,IF(OR(LISTE!B85="",LISTE!I85="X"),"",LISTE!A85),"")</f>
        <v/>
      </c>
      <c r="D81" s="178" t="str">
        <f>IF(MONTH(LISTE!G85)=6,IF(OR(LISTE!B85="",LISTE!I85="X"),"",LISTE!I85),"")</f>
        <v/>
      </c>
    </row>
    <row r="82" spans="1:4" x14ac:dyDescent="0.25">
      <c r="A82" s="178" t="str">
        <f>IF(MONTH(LISTE!G86)=6,IF(OR(LISTE!B86="",LISTE!I181="X"),"",LISTE!B86),"")</f>
        <v/>
      </c>
      <c r="B82" s="178" t="str">
        <f>IF(MONTH(LISTE!G86)=6,IF(OR(LISTE!B86="",LISTE!I86="X"),"",CONCATENATE(LISTE!C86,"  ",LISTE!H86," P")),"")</f>
        <v/>
      </c>
      <c r="C82" s="178" t="str">
        <f>IF(MONTH(LISTE!G86)=6,IF(OR(LISTE!B86="",LISTE!I86="X"),"",LISTE!A86),"")</f>
        <v/>
      </c>
      <c r="D82" s="178" t="str">
        <f>IF(MONTH(LISTE!G86)=6,IF(OR(LISTE!B86="",LISTE!I86="X"),"",LISTE!I86),"")</f>
        <v/>
      </c>
    </row>
    <row r="83" spans="1:4" x14ac:dyDescent="0.25">
      <c r="A83" s="178" t="str">
        <f>IF(MONTH(LISTE!G87)=6,IF(OR(LISTE!B87="",LISTE!I182="X"),"",LISTE!B87),"")</f>
        <v/>
      </c>
      <c r="B83" s="178" t="str">
        <f>IF(MONTH(LISTE!G87)=6,IF(OR(LISTE!B87="",LISTE!I87="X"),"",CONCATENATE(LISTE!C87,"  ",LISTE!H87," P")),"")</f>
        <v/>
      </c>
      <c r="C83" s="178" t="str">
        <f>IF(MONTH(LISTE!G87)=6,IF(OR(LISTE!B87="",LISTE!I87="X"),"",LISTE!A87),"")</f>
        <v/>
      </c>
      <c r="D83" s="178" t="str">
        <f>IF(MONTH(LISTE!G87)=6,IF(OR(LISTE!B87="",LISTE!I87="X"),"",LISTE!I87),"")</f>
        <v/>
      </c>
    </row>
    <row r="84" spans="1:4" x14ac:dyDescent="0.25">
      <c r="A84" s="178" t="str">
        <f>IF(MONTH(LISTE!G88)=6,IF(OR(LISTE!B88="",LISTE!I183="X"),"",LISTE!B88),"")</f>
        <v/>
      </c>
      <c r="B84" s="178" t="str">
        <f>IF(MONTH(LISTE!G88)=6,IF(OR(LISTE!B88="",LISTE!I88="X"),"",CONCATENATE(LISTE!C88,"  ",LISTE!H88," P")),"")</f>
        <v/>
      </c>
      <c r="C84" s="178" t="str">
        <f>IF(MONTH(LISTE!G88)=6,IF(OR(LISTE!B88="",LISTE!I88="X"),"",LISTE!A88),"")</f>
        <v/>
      </c>
      <c r="D84" s="178" t="str">
        <f>IF(MONTH(LISTE!G88)=6,IF(OR(LISTE!B88="",LISTE!I88="X"),"",LISTE!I88),"")</f>
        <v/>
      </c>
    </row>
    <row r="85" spans="1:4" x14ac:dyDescent="0.25">
      <c r="A85" s="178" t="str">
        <f>IF(MONTH(LISTE!G89)=6,IF(OR(LISTE!B89="",LISTE!I184="X"),"",LISTE!B89),"")</f>
        <v/>
      </c>
      <c r="B85" s="178" t="str">
        <f>IF(MONTH(LISTE!G89)=6,IF(OR(LISTE!B89="",LISTE!I89="X"),"",CONCATENATE(LISTE!C89,"  ",LISTE!H89," P")),"")</f>
        <v/>
      </c>
      <c r="C85" s="178" t="str">
        <f>IF(MONTH(LISTE!G89)=6,IF(OR(LISTE!B89="",LISTE!I89="X"),"",LISTE!A89),"")</f>
        <v/>
      </c>
      <c r="D85" s="178" t="str">
        <f>IF(MONTH(LISTE!G89)=6,IF(OR(LISTE!B89="",LISTE!I89="X"),"",LISTE!I89),"")</f>
        <v/>
      </c>
    </row>
    <row r="86" spans="1:4" x14ac:dyDescent="0.25">
      <c r="A86" s="178" t="str">
        <f>IF(MONTH(LISTE!G90)=6,IF(OR(LISTE!B90="",LISTE!I185="X"),"",LISTE!B90),"")</f>
        <v/>
      </c>
      <c r="B86" s="178" t="str">
        <f>IF(MONTH(LISTE!G90)=6,IF(OR(LISTE!B90="",LISTE!I90="X"),"",CONCATENATE(LISTE!C90,"  ",LISTE!H90," P")),"")</f>
        <v/>
      </c>
      <c r="C86" s="178" t="str">
        <f>IF(MONTH(LISTE!G90)=6,IF(OR(LISTE!B90="",LISTE!I90="X"),"",LISTE!A90),"")</f>
        <v/>
      </c>
      <c r="D86" s="178" t="str">
        <f>IF(MONTH(LISTE!G90)=6,IF(OR(LISTE!B90="",LISTE!I90="X"),"",LISTE!I90),"")</f>
        <v/>
      </c>
    </row>
    <row r="87" spans="1:4" x14ac:dyDescent="0.25">
      <c r="A87" s="178" t="str">
        <f>IF(MONTH(LISTE!G91)=6,IF(OR(LISTE!B91="",LISTE!I186="X"),"",LISTE!B91),"")</f>
        <v/>
      </c>
      <c r="B87" s="178" t="str">
        <f>IF(MONTH(LISTE!G91)=6,IF(OR(LISTE!B91="",LISTE!I91="X"),"",CONCATENATE(LISTE!C91,"  ",LISTE!H91," P")),"")</f>
        <v/>
      </c>
      <c r="C87" s="178" t="str">
        <f>IF(MONTH(LISTE!G91)=6,IF(OR(LISTE!B91="",LISTE!I91="X"),"",LISTE!A91),"")</f>
        <v/>
      </c>
      <c r="D87" s="178" t="str">
        <f>IF(MONTH(LISTE!G91)=6,IF(OR(LISTE!B91="",LISTE!I91="X"),"",LISTE!I91),"")</f>
        <v/>
      </c>
    </row>
    <row r="88" spans="1:4" x14ac:dyDescent="0.25">
      <c r="A88" s="178" t="str">
        <f>IF(MONTH(LISTE!G92)=6,IF(OR(LISTE!B92="",LISTE!I187="X"),"",LISTE!B92),"")</f>
        <v/>
      </c>
      <c r="B88" s="178" t="str">
        <f>IF(MONTH(LISTE!G92)=6,IF(OR(LISTE!B92="",LISTE!I92="X"),"",CONCATENATE(LISTE!C92,"  ",LISTE!H92," P")),"")</f>
        <v/>
      </c>
      <c r="C88" s="178" t="str">
        <f>IF(MONTH(LISTE!G92)=6,IF(OR(LISTE!B92="",LISTE!I92="X"),"",LISTE!A92),"")</f>
        <v/>
      </c>
      <c r="D88" s="178" t="str">
        <f>IF(MONTH(LISTE!G92)=6,IF(OR(LISTE!B92="",LISTE!I92="X"),"",LISTE!I92),"")</f>
        <v/>
      </c>
    </row>
    <row r="89" spans="1:4" x14ac:dyDescent="0.25">
      <c r="A89" s="178" t="str">
        <f>IF(MONTH(LISTE!G93)=6,IF(OR(LISTE!B93="",LISTE!I188="X"),"",LISTE!B93),"")</f>
        <v/>
      </c>
      <c r="B89" s="178" t="str">
        <f>IF(MONTH(LISTE!G93)=6,IF(OR(LISTE!B93="",LISTE!I93="X"),"",CONCATENATE(LISTE!C93,"  ",LISTE!H93," P")),"")</f>
        <v/>
      </c>
      <c r="C89" s="178" t="str">
        <f>IF(MONTH(LISTE!G93)=6,IF(OR(LISTE!B93="",LISTE!I93="X"),"",LISTE!A93),"")</f>
        <v/>
      </c>
      <c r="D89" s="178" t="str">
        <f>IF(MONTH(LISTE!G93)=6,IF(OR(LISTE!B93="",LISTE!I93="X"),"",LISTE!I93),"")</f>
        <v/>
      </c>
    </row>
    <row r="90" spans="1:4" x14ac:dyDescent="0.25">
      <c r="A90" s="178" t="str">
        <f>IF(MONTH(LISTE!G94)=6,IF(OR(LISTE!B94="",LISTE!I189="X"),"",LISTE!B94),"")</f>
        <v/>
      </c>
      <c r="B90" s="178" t="str">
        <f>IF(MONTH(LISTE!G94)=6,IF(OR(LISTE!B94="",LISTE!I94="X"),"",CONCATENATE(LISTE!C94,"  ",LISTE!H94," P")),"")</f>
        <v/>
      </c>
      <c r="C90" s="178" t="str">
        <f>IF(MONTH(LISTE!G94)=6,IF(OR(LISTE!B94="",LISTE!I94="X"),"",LISTE!A94),"")</f>
        <v/>
      </c>
      <c r="D90" s="178" t="str">
        <f>IF(MONTH(LISTE!G94)=6,IF(OR(LISTE!B94="",LISTE!I94="X"),"",LISTE!I94),"")</f>
        <v/>
      </c>
    </row>
    <row r="91" spans="1:4" x14ac:dyDescent="0.25">
      <c r="A91" s="178" t="str">
        <f>IF(MONTH(LISTE!G95)=6,IF(OR(LISTE!B95="",LISTE!I190="X"),"",LISTE!B95),"")</f>
        <v/>
      </c>
      <c r="B91" s="178" t="str">
        <f>IF(MONTH(LISTE!G95)=6,IF(OR(LISTE!B95="",LISTE!I95="X"),"",CONCATENATE(LISTE!C95,"  ",LISTE!H95," P")),"")</f>
        <v/>
      </c>
      <c r="C91" s="178" t="str">
        <f>IF(MONTH(LISTE!G95)=6,IF(OR(LISTE!B95="",LISTE!I95="X"),"",LISTE!A95),"")</f>
        <v/>
      </c>
      <c r="D91" s="178" t="str">
        <f>IF(MONTH(LISTE!G95)=6,IF(OR(LISTE!B95="",LISTE!I95="X"),"",LISTE!I95),"")</f>
        <v/>
      </c>
    </row>
    <row r="92" spans="1:4" x14ac:dyDescent="0.25">
      <c r="A92" s="178" t="str">
        <f>IF(MONTH(LISTE!G96)=6,IF(OR(LISTE!B96="",LISTE!I191="X"),"",LISTE!B96),"")</f>
        <v/>
      </c>
      <c r="B92" s="178" t="str">
        <f>IF(MONTH(LISTE!G96)=6,IF(OR(LISTE!B96="",LISTE!I96="X"),"",CONCATENATE(LISTE!C96,"  ",LISTE!H96," P")),"")</f>
        <v/>
      </c>
      <c r="C92" s="178" t="str">
        <f>IF(MONTH(LISTE!G96)=6,IF(OR(LISTE!B96="",LISTE!I96="X"),"",LISTE!A96),"")</f>
        <v/>
      </c>
      <c r="D92" s="178" t="str">
        <f>IF(MONTH(LISTE!G96)=6,IF(OR(LISTE!B96="",LISTE!I96="X"),"",LISTE!I96),"")</f>
        <v/>
      </c>
    </row>
    <row r="93" spans="1:4" x14ac:dyDescent="0.25">
      <c r="A93" s="178" t="str">
        <f>IF(MONTH(LISTE!G97)=6,IF(OR(LISTE!B97="",LISTE!I192="X"),"",LISTE!B97),"")</f>
        <v/>
      </c>
      <c r="B93" s="178" t="str">
        <f>IF(MONTH(LISTE!G97)=6,IF(OR(LISTE!B97="",LISTE!I97="X"),"",CONCATENATE(LISTE!C97,"  ",LISTE!H97," P")),"")</f>
        <v/>
      </c>
      <c r="C93" s="178" t="str">
        <f>IF(MONTH(LISTE!G97)=6,IF(OR(LISTE!B97="",LISTE!I97="X"),"",LISTE!A97),"")</f>
        <v/>
      </c>
      <c r="D93" s="178" t="str">
        <f>IF(MONTH(LISTE!G97)=6,IF(OR(LISTE!B97="",LISTE!I97="X"),"",LISTE!I97),"")</f>
        <v/>
      </c>
    </row>
    <row r="94" spans="1:4" x14ac:dyDescent="0.25">
      <c r="A94" s="178" t="str">
        <f>IF(MONTH(LISTE!G98)=6,IF(OR(LISTE!B98="",LISTE!I193="X"),"",LISTE!B98),"")</f>
        <v/>
      </c>
      <c r="B94" s="178" t="str">
        <f>IF(MONTH(LISTE!G98)=6,IF(OR(LISTE!B98="",LISTE!I98="X"),"",CONCATENATE(LISTE!C98,"  ",LISTE!H98," P")),"")</f>
        <v/>
      </c>
      <c r="C94" s="178" t="str">
        <f>IF(MONTH(LISTE!G98)=6,IF(OR(LISTE!B98="",LISTE!I98="X"),"",LISTE!A98),"")</f>
        <v/>
      </c>
      <c r="D94" s="178" t="str">
        <f>IF(MONTH(LISTE!G98)=6,IF(OR(LISTE!B98="",LISTE!I98="X"),"",LISTE!I98),"")</f>
        <v/>
      </c>
    </row>
    <row r="95" spans="1:4" x14ac:dyDescent="0.25">
      <c r="A95" s="178" t="str">
        <f>IF(MONTH(LISTE!G99)=6,IF(OR(LISTE!B99="",LISTE!I194="X"),"",LISTE!B99),"")</f>
        <v/>
      </c>
      <c r="B95" s="178" t="str">
        <f>IF(MONTH(LISTE!G99)=6,IF(OR(LISTE!B99="",LISTE!I99="X"),"",CONCATENATE(LISTE!C99,"  ",LISTE!H99," P")),"")</f>
        <v/>
      </c>
      <c r="C95" s="178" t="str">
        <f>IF(MONTH(LISTE!G99)=6,IF(OR(LISTE!B99="",LISTE!I99="X"),"",LISTE!A99),"")</f>
        <v/>
      </c>
      <c r="D95" s="178" t="str">
        <f>IF(MONTH(LISTE!G99)=6,IF(OR(LISTE!B99="",LISTE!I99="X"),"",LISTE!I99),"")</f>
        <v/>
      </c>
    </row>
    <row r="96" spans="1:4" x14ac:dyDescent="0.25">
      <c r="A96" s="178" t="str">
        <f>IF(MONTH(LISTE!G100)=6,IF(OR(LISTE!B100="",LISTE!I195="X"),"",LISTE!B100),"")</f>
        <v/>
      </c>
      <c r="B96" s="178" t="str">
        <f>IF(MONTH(LISTE!G100)=6,IF(OR(LISTE!B100="",LISTE!I100="X"),"",CONCATENATE(LISTE!C100,"  ",LISTE!H100," P")),"")</f>
        <v/>
      </c>
      <c r="C96" s="178" t="str">
        <f>IF(MONTH(LISTE!G100)=6,IF(OR(LISTE!B100="",LISTE!I100="X"),"",LISTE!A100),"")</f>
        <v/>
      </c>
      <c r="D96" s="178" t="str">
        <f>IF(MONTH(LISTE!G100)=6,IF(OR(LISTE!B100="",LISTE!I100="X"),"",LISTE!I100),"")</f>
        <v/>
      </c>
    </row>
    <row r="97" spans="1:35" x14ac:dyDescent="0.25">
      <c r="A97" s="178" t="str">
        <f>IF(MONTH(LISTE!G101)=6,IF(OR(LISTE!B101="",LISTE!I196="X"),"",LISTE!B101),"")</f>
        <v/>
      </c>
      <c r="B97" s="178" t="str">
        <f>IF(MONTH(LISTE!G101)=6,IF(OR(LISTE!B101="",LISTE!I101="X"),"",CONCATENATE(LISTE!C101,"  ",LISTE!H101," P")),"")</f>
        <v/>
      </c>
      <c r="C97" s="178" t="str">
        <f>IF(MONTH(LISTE!G101)=6,IF(OR(LISTE!B101="",LISTE!I101="X"),"",LISTE!A101),"")</f>
        <v/>
      </c>
      <c r="D97" s="178" t="str">
        <f>IF(MONTH(LISTE!G101)=6,IF(OR(LISTE!B101="",LISTE!I101="X"),"",LISTE!I101),"")</f>
        <v/>
      </c>
    </row>
    <row r="98" spans="1:35" x14ac:dyDescent="0.25">
      <c r="A98" s="178" t="str">
        <f>IF(MONTH(LISTE!G102)=6,IF(OR(LISTE!B102="",LISTE!I197="X"),"",LISTE!B102),"")</f>
        <v/>
      </c>
      <c r="B98" s="178" t="str">
        <f>IF(MONTH(LISTE!G102)=6,IF(OR(LISTE!B102="",LISTE!I102="X"),"",CONCATENATE(LISTE!C102,"  ",LISTE!H102," P")),"")</f>
        <v/>
      </c>
      <c r="C98" s="178" t="str">
        <f>IF(MONTH(LISTE!G102)=6,IF(OR(LISTE!B102="",LISTE!I102="X"),"",LISTE!A102),"")</f>
        <v/>
      </c>
      <c r="D98" s="178" t="str">
        <f>IF(MONTH(LISTE!G102)=6,IF(OR(LISTE!B102="",LISTE!I102="X"),"",LISTE!I102),"")</f>
        <v/>
      </c>
    </row>
    <row r="99" spans="1:35" x14ac:dyDescent="0.25">
      <c r="A99" s="178" t="str">
        <f>IF(MONTH(LISTE!G103)=6,IF(OR(LISTE!B103="",LISTE!I198="X"),"",LISTE!B103),"")</f>
        <v/>
      </c>
      <c r="B99" s="178" t="str">
        <f>IF(MONTH(LISTE!G103)=6,IF(OR(LISTE!B103="",LISTE!I103="X"),"",CONCATENATE(LISTE!C103,"  ",LISTE!H103," P")),"")</f>
        <v/>
      </c>
      <c r="C99" s="178" t="str">
        <f>IF(MONTH(LISTE!G103)=6,IF(OR(LISTE!B103="",LISTE!I103="X"),"",LISTE!A103),"")</f>
        <v/>
      </c>
      <c r="D99" s="178" t="str">
        <f>IF(MONTH(LISTE!G103)=6,IF(OR(LISTE!B103="",LISTE!I103="X"),"",LISTE!I103),"")</f>
        <v/>
      </c>
    </row>
    <row r="100" spans="1:35" x14ac:dyDescent="0.25">
      <c r="A100" s="178" t="str">
        <f>IF(MONTH(LISTE!G104)=6,IF(OR(LISTE!B104="",LISTE!I199="X"),"",LISTE!B104),"")</f>
        <v/>
      </c>
      <c r="B100" s="178" t="str">
        <f>IF(MONTH(LISTE!G104)=6,IF(OR(LISTE!B104="",LISTE!I104="X"),"",CONCATENATE(LISTE!C104,"  ",LISTE!H104," P")),"")</f>
        <v/>
      </c>
      <c r="C100" s="178" t="str">
        <f>IF(MONTH(LISTE!G104)=6,IF(OR(LISTE!B104="",LISTE!I104="X"),"",LISTE!A104),"")</f>
        <v/>
      </c>
      <c r="D100" s="178" t="str">
        <f>IF(MONTH(LISTE!G104)=6,IF(OR(LISTE!B104="",LISTE!I104="X"),"",LISTE!I104),"")</f>
        <v/>
      </c>
    </row>
    <row r="101" spans="1:35" x14ac:dyDescent="0.25">
      <c r="A101" s="178" t="str">
        <f>IF(MONTH(LISTE!G105)=6,IF(OR(LISTE!B105="",LISTE!I200="X"),"",LISTE!B105),"")</f>
        <v/>
      </c>
      <c r="B101" s="178" t="str">
        <f>IF(MONTH(LISTE!G105)=6,IF(OR(LISTE!B105="",LISTE!I105="X"),"",CONCATENATE(LISTE!C105,"  ",LISTE!H105," P")),"")</f>
        <v/>
      </c>
      <c r="C101" s="178" t="str">
        <f>IF(MONTH(LISTE!G105)=6,IF(OR(LISTE!B105="",LISTE!I105="X"),"",LISTE!A105),"")</f>
        <v/>
      </c>
      <c r="D101" s="178" t="str">
        <f>IF(MONTH(LISTE!G105)=6,IF(OR(LISTE!B105="",LISTE!I105="X"),"",LISTE!I105),"")</f>
        <v/>
      </c>
    </row>
    <row r="102" spans="1:35" x14ac:dyDescent="0.25">
      <c r="A102" s="178" t="str">
        <f>IF(MONTH(LISTE!G106)=6,IF(OR(LISTE!B106="",LISTE!I201="X"),"",LISTE!B106),"")</f>
        <v/>
      </c>
      <c r="B102" s="178" t="str">
        <f>IF(MONTH(LISTE!G106)=6,IF(OR(LISTE!B106="",LISTE!I106="X"),"",CONCATENATE(LISTE!C106,"  ",LISTE!H106," P")),"")</f>
        <v/>
      </c>
      <c r="C102" s="178" t="str">
        <f>IF(MONTH(LISTE!G106)=6,IF(OR(LISTE!B106="",LISTE!I106="X"),"",LISTE!A106),"")</f>
        <v/>
      </c>
      <c r="D102" s="178" t="str">
        <f>IF(MONTH(LISTE!G106)=6,IF(OR(LISTE!B106="",LISTE!I106="X"),"",LISTE!I106),"")</f>
        <v/>
      </c>
    </row>
    <row r="103" spans="1:35" x14ac:dyDescent="0.25">
      <c r="A103" s="178" t="str">
        <f>IF(MONTH(LISTE!G107)=6,IF(OR(LISTE!B107="",LISTE!I202="X"),"",LISTE!B107),"")</f>
        <v/>
      </c>
      <c r="B103" s="178" t="str">
        <f>IF(MONTH(LISTE!G107)=6,IF(OR(LISTE!B107="",LISTE!I107="X"),"",CONCATENATE(LISTE!C107,"  ",LISTE!H107," P")),"")</f>
        <v/>
      </c>
      <c r="C103" s="178" t="str">
        <f>IF(MONTH(LISTE!G107)=6,IF(OR(LISTE!B107="",LISTE!I107="X"),"",LISTE!A107),"")</f>
        <v/>
      </c>
      <c r="D103" s="178" t="str">
        <f>IF(MONTH(LISTE!G107)=6,IF(OR(LISTE!B107="",LISTE!I107="X"),"",LISTE!I107),"")</f>
        <v/>
      </c>
    </row>
    <row r="104" spans="1:35" x14ac:dyDescent="0.25">
      <c r="A104" s="178" t="str">
        <f>IF(MONTH(LISTE!G108)=6,IF(OR(LISTE!B108="",LISTE!I203="X"),"",LISTE!B108),"")</f>
        <v/>
      </c>
      <c r="B104" s="178" t="str">
        <f>IF(MONTH(LISTE!G108)=6,IF(OR(LISTE!B108="",LISTE!I108="X"),"",CONCATENATE(LISTE!C108,"  ",LISTE!H108," P")),"")</f>
        <v/>
      </c>
      <c r="C104" s="178" t="str">
        <f>IF(MONTH(LISTE!G108)=6,IF(OR(LISTE!B108="",LISTE!I108="X"),"",LISTE!A108),"")</f>
        <v/>
      </c>
      <c r="D104" s="178" t="str">
        <f>IF(MONTH(LISTE!G108)=6,IF(OR(LISTE!B108="",LISTE!I108="X"),"",LISTE!I108),"")</f>
        <v/>
      </c>
    </row>
    <row r="105" spans="1:35" x14ac:dyDescent="0.25">
      <c r="A105" s="178" t="str">
        <f>IF(MONTH(LISTE!G109)=6,IF(OR(LISTE!B109="",LISTE!I204="X"),"",LISTE!B109),"")</f>
        <v/>
      </c>
      <c r="B105" s="178" t="str">
        <f>IF(MONTH(LISTE!G109)=6,IF(OR(LISTE!B109="",LISTE!I109="X"),"",CONCATENATE(LISTE!C109,"  ",LISTE!H109," P")),"")</f>
        <v/>
      </c>
      <c r="C105" s="178" t="str">
        <f>IF(MONTH(LISTE!G109)=6,IF(OR(LISTE!B109="",LISTE!I109="X"),"",LISTE!A109),"")</f>
        <v/>
      </c>
      <c r="D105" s="178" t="str">
        <f>IF(MONTH(LISTE!G109)=6,IF(OR(LISTE!B109="",LISTE!I109="X"),"",LISTE!I109),"")</f>
        <v/>
      </c>
    </row>
    <row r="106" spans="1:35" x14ac:dyDescent="0.25">
      <c r="A106" s="178" t="str">
        <f>IF(MONTH(LISTE!G110)=6,IF(OR(LISTE!B110="",LISTE!I205="X"),"",LISTE!B110),"")</f>
        <v/>
      </c>
      <c r="B106" s="178" t="str">
        <f>IF(MONTH(LISTE!G110)=6,IF(OR(LISTE!B110="",LISTE!I110="X"),"",CONCATENATE(LISTE!C110,"  ",LISTE!H110," P")),"")</f>
        <v/>
      </c>
      <c r="C106" s="178" t="str">
        <f>IF(MONTH(LISTE!G110)=6,IF(OR(LISTE!B110="",LISTE!I110="X"),"",LISTE!A110),"")</f>
        <v/>
      </c>
      <c r="D106" s="178" t="str">
        <f>IF(MONTH(LISTE!G110)=6,IF(OR(LISTE!B110="",LISTE!I110="X"),"",LISTE!I110),"")</f>
        <v/>
      </c>
    </row>
    <row r="107" spans="1:35" x14ac:dyDescent="0.25">
      <c r="A107" s="178" t="str">
        <f>IF(MONTH(LISTE!G111)=6,IF(OR(LISTE!B111="",LISTE!I206="X"),"",LISTE!B111),"")</f>
        <v/>
      </c>
      <c r="B107" s="178" t="str">
        <f>IF(MONTH(LISTE!G111)=6,IF(OR(LISTE!B111="",LISTE!I111="X"),"",CONCATENATE(LISTE!C111,"  ",LISTE!H111," P")),"")</f>
        <v/>
      </c>
      <c r="C107" s="178" t="str">
        <f>IF(MONTH(LISTE!G111)=6,IF(OR(LISTE!B111="",LISTE!I111="X"),"",LISTE!A111),"")</f>
        <v/>
      </c>
      <c r="D107" s="178" t="str">
        <f>IF(MONTH(LISTE!G111)=6,IF(OR(LISTE!B111="",LISTE!I111="X"),"",LISTE!I111),"")</f>
        <v/>
      </c>
    </row>
    <row r="108" spans="1:35" x14ac:dyDescent="0.25">
      <c r="A108" s="178" t="str">
        <f>IF(MONTH(LISTE!G112)=6,IF(OR(LISTE!B112="",LISTE!I207="X"),"",LISTE!B112),"")</f>
        <v/>
      </c>
      <c r="B108" s="178" t="str">
        <f>IF(MONTH(LISTE!G112)=6,IF(OR(LISTE!B112="",LISTE!I112="X"),"",CONCATENATE(LISTE!C112,"  ",LISTE!H112," P")),"")</f>
        <v/>
      </c>
      <c r="C108" s="178" t="str">
        <f>IF(MONTH(LISTE!G112)=6,IF(OR(LISTE!B112="",LISTE!I112="X"),"",LISTE!A112),"")</f>
        <v/>
      </c>
      <c r="D108" s="178" t="str">
        <f>IF(MONTH(LISTE!G112)=6,IF(OR(LISTE!B112="",LISTE!I112="X"),"",LISTE!I112),"")</f>
        <v/>
      </c>
    </row>
    <row r="109" spans="1:35" x14ac:dyDescent="0.25">
      <c r="A109" s="178" t="str">
        <f>IF(MONTH(LISTE!G113)=6,IF(OR(LISTE!B113="",LISTE!I208="X"),"",LISTE!B113),"")</f>
        <v/>
      </c>
      <c r="B109" s="178" t="str">
        <f>IF(MONTH(LISTE!G113)=6,IF(OR(LISTE!B113="",LISTE!I113="X"),"",CONCATENATE(LISTE!C113,"  ",LISTE!H113," P")),"")</f>
        <v/>
      </c>
      <c r="C109" s="178" t="str">
        <f>IF(MONTH(LISTE!G113)=6,IF(OR(LISTE!B113="",LISTE!I113="X"),"",LISTE!A113),"")</f>
        <v/>
      </c>
      <c r="D109" s="178" t="str">
        <f>IF(MONTH(LISTE!G113)=6,IF(OR(LISTE!B113="",LISTE!I113="X"),"",LISTE!I113),"")</f>
        <v/>
      </c>
    </row>
    <row r="110" spans="1:35" x14ac:dyDescent="0.25">
      <c r="A110" s="178" t="str">
        <f>IF(MONTH(LISTE!G114)=6,IF(OR(LISTE!B114="",LISTE!I209="X"),"",LISTE!B114),"")</f>
        <v/>
      </c>
      <c r="B110" s="178" t="str">
        <f>IF(MONTH(LISTE!G114)=6,IF(OR(LISTE!B114="",LISTE!I114="X"),"",CONCATENATE(LISTE!C114,"  ",LISTE!H114," P")),"")</f>
        <v/>
      </c>
      <c r="C110" s="178" t="str">
        <f>IF(MONTH(LISTE!G114)=6,IF(OR(LISTE!B114="",LISTE!I114="X"),"",LISTE!A114),"")</f>
        <v/>
      </c>
      <c r="D110" s="178" t="str">
        <f>IF(MONTH(LISTE!G114)=6,IF(OR(LISTE!B114="",LISTE!I114="X"),"",LISTE!I114),"")</f>
        <v/>
      </c>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5"/>
      <c r="AC110" s="175"/>
      <c r="AD110" s="175"/>
      <c r="AE110" s="175"/>
      <c r="AF110" s="175"/>
      <c r="AG110" s="175"/>
      <c r="AH110" s="175"/>
      <c r="AI110" s="175"/>
    </row>
    <row r="111" spans="1:35" x14ac:dyDescent="0.25">
      <c r="A111" s="178" t="str">
        <f>IF(MONTH(LISTE!G115)=6,IF(OR(LISTE!B115="",LISTE!I210="X"),"",LISTE!B115),"")</f>
        <v/>
      </c>
      <c r="B111" s="178" t="str">
        <f>IF(MONTH(LISTE!G115)=6,IF(OR(LISTE!B115="",LISTE!I115="X"),"",CONCATENATE(LISTE!C115,"  ",LISTE!H115," P")),"")</f>
        <v/>
      </c>
      <c r="C111" s="178" t="str">
        <f>IF(MONTH(LISTE!G115)=6,IF(OR(LISTE!B115="",LISTE!I115="X"),"",LISTE!A115),"")</f>
        <v/>
      </c>
      <c r="D111" s="178" t="str">
        <f>IF(MONTH(LISTE!G115)=6,IF(OR(LISTE!B115="",LISTE!I115="X"),"",LISTE!I115),"")</f>
        <v/>
      </c>
    </row>
    <row r="112" spans="1:35" x14ac:dyDescent="0.25">
      <c r="A112" s="178" t="str">
        <f>IF(MONTH(LISTE!G116)=6,IF(OR(LISTE!B116="",LISTE!I211="X"),"",LISTE!B116),"")</f>
        <v/>
      </c>
      <c r="B112" s="178" t="str">
        <f>IF(MONTH(LISTE!G116)=6,IF(OR(LISTE!B116="",LISTE!I116="X"),"",CONCATENATE(LISTE!C116,"  ",LISTE!H116," P")),"")</f>
        <v/>
      </c>
      <c r="C112" s="178" t="str">
        <f>IF(MONTH(LISTE!G116)=6,IF(OR(LISTE!B116="",LISTE!I116="X"),"",LISTE!A116),"")</f>
        <v/>
      </c>
      <c r="D112" s="178" t="str">
        <f>IF(MONTH(LISTE!G116)=6,IF(OR(LISTE!B116="",LISTE!I116="X"),"",LISTE!I116),"")</f>
        <v/>
      </c>
    </row>
    <row r="113" spans="1:4" x14ac:dyDescent="0.25">
      <c r="A113" s="178" t="str">
        <f>IF(MONTH(LISTE!G117)=6,IF(OR(LISTE!B117="",LISTE!I212="X"),"",LISTE!B117),"")</f>
        <v/>
      </c>
      <c r="B113" s="178" t="str">
        <f>IF(MONTH(LISTE!G117)=6,IF(OR(LISTE!B117="",LISTE!I117="X"),"",CONCATENATE(LISTE!C117,"  ",LISTE!H117," P")),"")</f>
        <v/>
      </c>
      <c r="C113" s="178" t="str">
        <f>IF(MONTH(LISTE!G117)=6,IF(OR(LISTE!B117="",LISTE!I117="X"),"",LISTE!A117),"")</f>
        <v/>
      </c>
      <c r="D113" s="178" t="str">
        <f>IF(MONTH(LISTE!G117)=6,IF(OR(LISTE!B117="",LISTE!I117="X"),"",LISTE!I117),"")</f>
        <v/>
      </c>
    </row>
    <row r="114" spans="1:4" x14ac:dyDescent="0.25">
      <c r="A114" s="178" t="str">
        <f>IF(MONTH(LISTE!G118)=6,IF(OR(LISTE!B118="",LISTE!I213="X"),"",LISTE!B118),"")</f>
        <v/>
      </c>
      <c r="B114" s="178" t="str">
        <f>IF(MONTH(LISTE!G118)=6,IF(OR(LISTE!B118="",LISTE!I118="X"),"",CONCATENATE(LISTE!C118,"  ",LISTE!H118," P")),"")</f>
        <v/>
      </c>
      <c r="C114" s="178" t="str">
        <f>IF(MONTH(LISTE!G118)=6,IF(OR(LISTE!B118="",LISTE!I118="X"),"",LISTE!A118),"")</f>
        <v/>
      </c>
      <c r="D114" s="178" t="str">
        <f>IF(MONTH(LISTE!G118)=6,IF(OR(LISTE!B118="",LISTE!I118="X"),"",LISTE!I118),"")</f>
        <v/>
      </c>
    </row>
    <row r="115" spans="1:4" x14ac:dyDescent="0.25">
      <c r="A115" s="178" t="str">
        <f>IF(MONTH(LISTE!G119)=6,IF(OR(LISTE!B119="",LISTE!I214="X"),"",LISTE!B119),"")</f>
        <v/>
      </c>
      <c r="B115" s="178" t="str">
        <f>IF(MONTH(LISTE!G119)=6,IF(OR(LISTE!B119="",LISTE!I119="X"),"",CONCATENATE(LISTE!C119,"  ",LISTE!H119," P")),"")</f>
        <v/>
      </c>
      <c r="C115" s="178" t="str">
        <f>IF(MONTH(LISTE!G119)=6,IF(OR(LISTE!B119="",LISTE!I119="X"),"",LISTE!A119),"")</f>
        <v/>
      </c>
      <c r="D115" s="178" t="str">
        <f>IF(MONTH(LISTE!G119)=6,IF(OR(LISTE!B119="",LISTE!I119="X"),"",LISTE!I119),"")</f>
        <v/>
      </c>
    </row>
    <row r="116" spans="1:4" x14ac:dyDescent="0.25">
      <c r="A116" s="178" t="str">
        <f>IF(MONTH(LISTE!G120)=6,IF(OR(LISTE!B120="",LISTE!I215="X"),"",LISTE!B120),"")</f>
        <v/>
      </c>
      <c r="B116" s="178" t="str">
        <f>IF(MONTH(LISTE!G120)=6,IF(OR(LISTE!B120="",LISTE!I120="X"),"",CONCATENATE(LISTE!C120,"  ",LISTE!H120," P")),"")</f>
        <v/>
      </c>
      <c r="C116" s="178" t="str">
        <f>IF(MONTH(LISTE!G120)=6,IF(OR(LISTE!B120="",LISTE!I120="X"),"",LISTE!A120),"")</f>
        <v/>
      </c>
      <c r="D116" s="178" t="str">
        <f>IF(MONTH(LISTE!G120)=6,IF(OR(LISTE!B120="",LISTE!I120="X"),"",LISTE!I120),"")</f>
        <v/>
      </c>
    </row>
    <row r="117" spans="1:4" x14ac:dyDescent="0.25">
      <c r="A117" s="178" t="str">
        <f>IF(MONTH(LISTE!G121)=6,IF(OR(LISTE!B121="",LISTE!I216="X"),"",LISTE!B121),"")</f>
        <v/>
      </c>
      <c r="B117" s="178" t="str">
        <f>IF(MONTH(LISTE!G121)=6,IF(OR(LISTE!B121="",LISTE!I121="X"),"",CONCATENATE(LISTE!C121,"  ",LISTE!H121," P")),"")</f>
        <v/>
      </c>
      <c r="C117" s="178" t="str">
        <f>IF(MONTH(LISTE!G121)=6,IF(OR(LISTE!B121="",LISTE!I121="X"),"",LISTE!A121),"")</f>
        <v/>
      </c>
      <c r="D117" s="178" t="str">
        <f>IF(MONTH(LISTE!G121)=6,IF(OR(LISTE!B121="",LISTE!I121="X"),"",LISTE!I121),"")</f>
        <v/>
      </c>
    </row>
    <row r="118" spans="1:4" x14ac:dyDescent="0.25">
      <c r="A118" s="178" t="str">
        <f>IF(MONTH(LISTE!G122)=6,IF(OR(LISTE!B122="",LISTE!I217="X"),"",LISTE!B122),"")</f>
        <v/>
      </c>
      <c r="B118" s="178" t="str">
        <f>IF(MONTH(LISTE!G122)=6,IF(OR(LISTE!B122="",LISTE!I122="X"),"",CONCATENATE(LISTE!C122,"  ",LISTE!H122," P")),"")</f>
        <v/>
      </c>
      <c r="C118" s="178" t="str">
        <f>IF(MONTH(LISTE!G122)=6,IF(OR(LISTE!B122="",LISTE!I122="X"),"",LISTE!A122),"")</f>
        <v/>
      </c>
      <c r="D118" s="178" t="str">
        <f>IF(MONTH(LISTE!G122)=6,IF(OR(LISTE!B122="",LISTE!I122="X"),"",LISTE!I122),"")</f>
        <v/>
      </c>
    </row>
    <row r="119" spans="1:4" x14ac:dyDescent="0.25">
      <c r="A119" s="178" t="str">
        <f>IF(MONTH(LISTE!G123)=6,IF(OR(LISTE!B123="",LISTE!I218="X"),"",LISTE!B123),"")</f>
        <v/>
      </c>
      <c r="B119" s="178" t="str">
        <f>IF(MONTH(LISTE!G123)=6,IF(OR(LISTE!B123="",LISTE!I123="X"),"",CONCATENATE(LISTE!C123,"  ",LISTE!H123," P")),"")</f>
        <v/>
      </c>
      <c r="C119" s="178" t="str">
        <f>IF(MONTH(LISTE!G123)=6,IF(OR(LISTE!B123="",LISTE!I123="X"),"",LISTE!A123),"")</f>
        <v/>
      </c>
      <c r="D119" s="178" t="str">
        <f>IF(MONTH(LISTE!G123)=6,IF(OR(LISTE!B123="",LISTE!I123="X"),"",LISTE!I123),"")</f>
        <v/>
      </c>
    </row>
    <row r="120" spans="1:4" x14ac:dyDescent="0.25">
      <c r="A120" s="178" t="str">
        <f>IF(MONTH(LISTE!G124)=6,IF(OR(LISTE!B124="",LISTE!I219="X"),"",LISTE!B124),"")</f>
        <v/>
      </c>
      <c r="B120" s="178" t="str">
        <f>IF(MONTH(LISTE!G124)=6,IF(OR(LISTE!B124="",LISTE!I124="X"),"",CONCATENATE(LISTE!C124,"  ",LISTE!H124," P")),"")</f>
        <v/>
      </c>
      <c r="C120" s="178" t="str">
        <f>IF(MONTH(LISTE!G124)=6,IF(OR(LISTE!B124="",LISTE!I124="X"),"",LISTE!A124),"")</f>
        <v/>
      </c>
      <c r="D120" s="178" t="str">
        <f>IF(MONTH(LISTE!G124)=6,IF(OR(LISTE!B124="",LISTE!I124="X"),"",LISTE!I124),"")</f>
        <v/>
      </c>
    </row>
    <row r="121" spans="1:4" x14ac:dyDescent="0.25">
      <c r="A121" s="178" t="str">
        <f>IF(MONTH(LISTE!G125)=6,IF(OR(LISTE!B125="",LISTE!I220="X"),"",LISTE!B125),"")</f>
        <v/>
      </c>
      <c r="B121" s="178" t="str">
        <f>IF(MONTH(LISTE!G125)=6,IF(OR(LISTE!B125="",LISTE!I125="X"),"",CONCATENATE(LISTE!C125,"  ",LISTE!H125," P")),"")</f>
        <v/>
      </c>
      <c r="C121" s="178" t="str">
        <f>IF(MONTH(LISTE!G125)=6,IF(OR(LISTE!B125="",LISTE!I125="X"),"",LISTE!A125),"")</f>
        <v/>
      </c>
      <c r="D121" s="178" t="str">
        <f>IF(MONTH(LISTE!G125)=6,IF(OR(LISTE!B125="",LISTE!I125="X"),"",LISTE!I125),"")</f>
        <v/>
      </c>
    </row>
    <row r="122" spans="1:4" x14ac:dyDescent="0.25">
      <c r="A122" s="178" t="str">
        <f>IF(MONTH(LISTE!G126)=6,IF(OR(LISTE!B126="",LISTE!I221="X"),"",LISTE!B126),"")</f>
        <v/>
      </c>
      <c r="B122" s="178" t="str">
        <f>IF(MONTH(LISTE!G126)=6,IF(OR(LISTE!B126="",LISTE!I126="X"),"",CONCATENATE(LISTE!C126,"  ",LISTE!H126," P")),"")</f>
        <v/>
      </c>
      <c r="C122" s="178" t="str">
        <f>IF(MONTH(LISTE!G126)=6,IF(OR(LISTE!B126="",LISTE!I126="X"),"",LISTE!A126),"")</f>
        <v/>
      </c>
      <c r="D122" s="178" t="str">
        <f>IF(MONTH(LISTE!G126)=6,IF(OR(LISTE!B126="",LISTE!I126="X"),"",LISTE!I126),"")</f>
        <v/>
      </c>
    </row>
    <row r="123" spans="1:4" x14ac:dyDescent="0.25">
      <c r="A123" s="178" t="str">
        <f>IF(MONTH(LISTE!G127)=6,IF(OR(LISTE!B127="",LISTE!I222="X"),"",LISTE!B127),"")</f>
        <v/>
      </c>
      <c r="B123" s="178" t="str">
        <f>IF(MONTH(LISTE!G127)=6,IF(OR(LISTE!B127="",LISTE!I127="X"),"",CONCATENATE(LISTE!C127,"  ",LISTE!H127," P")),"")</f>
        <v/>
      </c>
      <c r="C123" s="178" t="str">
        <f>IF(MONTH(LISTE!G127)=6,IF(OR(LISTE!B127="",LISTE!I127="X"),"",LISTE!A127),"")</f>
        <v/>
      </c>
      <c r="D123" s="178" t="str">
        <f>IF(MONTH(LISTE!G127)=6,IF(OR(LISTE!B127="",LISTE!I127="X"),"",LISTE!I127),"")</f>
        <v/>
      </c>
    </row>
    <row r="124" spans="1:4" x14ac:dyDescent="0.25">
      <c r="A124" s="178" t="str">
        <f>IF(MONTH(LISTE!G128)=6,IF(OR(LISTE!B128="",LISTE!I223="X"),"",LISTE!B128),"")</f>
        <v/>
      </c>
      <c r="B124" s="178" t="str">
        <f>IF(MONTH(LISTE!G128)=6,IF(OR(LISTE!B128="",LISTE!I128="X"),"",CONCATENATE(LISTE!C128,"  ",LISTE!H128," P")),"")</f>
        <v/>
      </c>
      <c r="C124" s="178" t="str">
        <f>IF(MONTH(LISTE!G128)=6,IF(OR(LISTE!B128="",LISTE!I128="X"),"",LISTE!A128),"")</f>
        <v/>
      </c>
      <c r="D124" s="178" t="str">
        <f>IF(MONTH(LISTE!G128)=6,IF(OR(LISTE!B128="",LISTE!I128="X"),"",LISTE!I128),"")</f>
        <v/>
      </c>
    </row>
    <row r="125" spans="1:4" x14ac:dyDescent="0.25">
      <c r="A125" s="178" t="str">
        <f>IF(MONTH(LISTE!G129)=6,IF(OR(LISTE!B129="",LISTE!I224="X"),"",LISTE!B129),"")</f>
        <v/>
      </c>
      <c r="B125" s="178" t="str">
        <f>IF(MONTH(LISTE!G129)=6,IF(OR(LISTE!B129="",LISTE!I129="X"),"",CONCATENATE(LISTE!C129,"  ",LISTE!H129," P")),"")</f>
        <v/>
      </c>
      <c r="C125" s="178" t="str">
        <f>IF(MONTH(LISTE!G129)=6,IF(OR(LISTE!B129="",LISTE!I129="X"),"",LISTE!A129),"")</f>
        <v/>
      </c>
      <c r="D125" s="178" t="str">
        <f>IF(MONTH(LISTE!G129)=6,IF(OR(LISTE!B129="",LISTE!I129="X"),"",LISTE!I129),"")</f>
        <v/>
      </c>
    </row>
    <row r="126" spans="1:4" x14ac:dyDescent="0.25">
      <c r="A126" s="178" t="str">
        <f>IF(MONTH(LISTE!G130)=6,IF(OR(LISTE!B130="",LISTE!I225="X"),"",LISTE!B130),"")</f>
        <v/>
      </c>
      <c r="B126" s="178" t="str">
        <f>IF(MONTH(LISTE!G130)=6,IF(OR(LISTE!B130="",LISTE!I130="X"),"",CONCATENATE(LISTE!C130,"  ",LISTE!H130," P")),"")</f>
        <v/>
      </c>
      <c r="C126" s="178" t="str">
        <f>IF(MONTH(LISTE!G130)=6,IF(OR(LISTE!B130="",LISTE!I130="X"),"",LISTE!A130),"")</f>
        <v/>
      </c>
      <c r="D126" s="178" t="str">
        <f>IF(MONTH(LISTE!G130)=6,IF(OR(LISTE!B130="",LISTE!I130="X"),"",LISTE!I130),"")</f>
        <v/>
      </c>
    </row>
    <row r="127" spans="1:4" x14ac:dyDescent="0.25">
      <c r="A127" s="178" t="str">
        <f>IF(MONTH(LISTE!G131)=6,IF(OR(LISTE!B131="",LISTE!I226="X"),"",LISTE!B131),"")</f>
        <v/>
      </c>
      <c r="B127" s="178" t="str">
        <f>IF(MONTH(LISTE!G131)=6,IF(OR(LISTE!B131="",LISTE!I131="X"),"",CONCATENATE(LISTE!C131,"  ",LISTE!H131," P")),"")</f>
        <v/>
      </c>
      <c r="C127" s="178" t="str">
        <f>IF(MONTH(LISTE!G131)=6,IF(OR(LISTE!B131="",LISTE!I131="X"),"",LISTE!A131),"")</f>
        <v/>
      </c>
      <c r="D127" s="178" t="str">
        <f>IF(MONTH(LISTE!G131)=6,IF(OR(LISTE!B131="",LISTE!I131="X"),"",LISTE!I131),"")</f>
        <v/>
      </c>
    </row>
    <row r="128" spans="1:4" x14ac:dyDescent="0.25">
      <c r="A128" s="178" t="str">
        <f>IF(MONTH(LISTE!G132)=6,IF(OR(LISTE!B132="",LISTE!I227="X"),"",LISTE!B132),"")</f>
        <v/>
      </c>
      <c r="B128" s="178" t="str">
        <f>IF(MONTH(LISTE!G132)=6,IF(OR(LISTE!B132="",LISTE!I132="X"),"",CONCATENATE(LISTE!C132,"  ",LISTE!H132," P")),"")</f>
        <v/>
      </c>
      <c r="C128" s="178" t="str">
        <f>IF(MONTH(LISTE!G132)=6,IF(OR(LISTE!B132="",LISTE!I132="X"),"",LISTE!A132),"")</f>
        <v/>
      </c>
      <c r="D128" s="178" t="str">
        <f>IF(MONTH(LISTE!G132)=6,IF(OR(LISTE!B132="",LISTE!I132="X"),"",LISTE!I132),"")</f>
        <v/>
      </c>
    </row>
    <row r="129" spans="1:4" x14ac:dyDescent="0.25">
      <c r="A129" s="178" t="str">
        <f>IF(MONTH(LISTE!G133)=6,IF(OR(LISTE!B133="",LISTE!I228="X"),"",LISTE!B133),"")</f>
        <v/>
      </c>
      <c r="B129" s="178" t="str">
        <f>IF(MONTH(LISTE!G133)=6,IF(OR(LISTE!B133="",LISTE!I133="X"),"",CONCATENATE(LISTE!C133,"  ",LISTE!H133," P")),"")</f>
        <v/>
      </c>
      <c r="C129" s="178" t="str">
        <f>IF(MONTH(LISTE!G133)=6,IF(OR(LISTE!B133="",LISTE!I133="X"),"",LISTE!A133),"")</f>
        <v/>
      </c>
      <c r="D129" s="178" t="str">
        <f>IF(MONTH(LISTE!G133)=6,IF(OR(LISTE!B133="",LISTE!I133="X"),"",LISTE!I133),"")</f>
        <v/>
      </c>
    </row>
    <row r="130" spans="1:4" x14ac:dyDescent="0.25">
      <c r="A130" s="178" t="str">
        <f>IF(MONTH(LISTE!G134)=6,IF(OR(LISTE!B134="",LISTE!I229="X"),"",LISTE!B134),"")</f>
        <v/>
      </c>
      <c r="B130" s="178" t="str">
        <f>IF(MONTH(LISTE!G134)=6,IF(OR(LISTE!B134="",LISTE!I134="X"),"",CONCATENATE(LISTE!C134,"  ",LISTE!H134," P")),"")</f>
        <v/>
      </c>
      <c r="C130" s="178" t="str">
        <f>IF(MONTH(LISTE!G134)=6,IF(OR(LISTE!B134="",LISTE!I134="X"),"",LISTE!A134),"")</f>
        <v/>
      </c>
      <c r="D130" s="178" t="str">
        <f>IF(MONTH(LISTE!G134)=6,IF(OR(LISTE!B134="",LISTE!I134="X"),"",LISTE!I134),"")</f>
        <v/>
      </c>
    </row>
    <row r="131" spans="1:4" x14ac:dyDescent="0.25">
      <c r="A131" s="178" t="str">
        <f>IF(MONTH(LISTE!G135)=6,IF(OR(LISTE!B135="",LISTE!I230="X"),"",LISTE!B135),"")</f>
        <v/>
      </c>
      <c r="B131" s="178" t="str">
        <f>IF(MONTH(LISTE!G135)=6,IF(OR(LISTE!B135="",LISTE!I135="X"),"",CONCATENATE(LISTE!C135,"  ",LISTE!H135," P")),"")</f>
        <v/>
      </c>
      <c r="C131" s="178" t="str">
        <f>IF(MONTH(LISTE!G135)=6,IF(OR(LISTE!B135="",LISTE!I135="X"),"",LISTE!A135),"")</f>
        <v/>
      </c>
      <c r="D131" s="178" t="str">
        <f>IF(MONTH(LISTE!G135)=6,IF(OR(LISTE!B135="",LISTE!I135="X"),"",LISTE!I135),"")</f>
        <v/>
      </c>
    </row>
    <row r="132" spans="1:4" x14ac:dyDescent="0.25">
      <c r="A132" s="178" t="str">
        <f>IF(MONTH(LISTE!G136)=6,IF(OR(LISTE!B136="",LISTE!I231="X"),"",LISTE!B136),"")</f>
        <v/>
      </c>
      <c r="B132" s="178" t="str">
        <f>IF(MONTH(LISTE!G136)=6,IF(OR(LISTE!B136="",LISTE!I136="X"),"",CONCATENATE(LISTE!C136,"  ",LISTE!H136," P")),"")</f>
        <v/>
      </c>
      <c r="C132" s="178" t="str">
        <f>IF(MONTH(LISTE!G136)=6,IF(OR(LISTE!B136="",LISTE!I136="X"),"",LISTE!A136),"")</f>
        <v/>
      </c>
      <c r="D132" s="178" t="str">
        <f>IF(MONTH(LISTE!G136)=6,IF(OR(LISTE!B136="",LISTE!I136="X"),"",LISTE!I136),"")</f>
        <v/>
      </c>
    </row>
    <row r="133" spans="1:4" x14ac:dyDescent="0.25">
      <c r="A133" s="178" t="str">
        <f>IF(MONTH(LISTE!G137)=6,IF(OR(LISTE!B137="",LISTE!I232="X"),"",LISTE!B137),"")</f>
        <v/>
      </c>
      <c r="B133" s="178" t="str">
        <f>IF(MONTH(LISTE!G137)=6,IF(OR(LISTE!B137="",LISTE!I137="X"),"",CONCATENATE(LISTE!C137,"  ",LISTE!H137," P")),"")</f>
        <v/>
      </c>
      <c r="C133" s="178" t="str">
        <f>IF(MONTH(LISTE!G137)=6,IF(OR(LISTE!B137="",LISTE!I137="X"),"",LISTE!A137),"")</f>
        <v/>
      </c>
      <c r="D133" s="178" t="str">
        <f>IF(MONTH(LISTE!G137)=6,IF(OR(LISTE!B137="",LISTE!I137="X"),"",LISTE!I137),"")</f>
        <v/>
      </c>
    </row>
    <row r="134" spans="1:4" x14ac:dyDescent="0.25">
      <c r="A134" s="178" t="str">
        <f>IF(MONTH(LISTE!G138)=6,IF(OR(LISTE!B138="",LISTE!I233="X"),"",LISTE!B138),"")</f>
        <v/>
      </c>
      <c r="B134" s="178" t="str">
        <f>IF(MONTH(LISTE!G138)=6,IF(OR(LISTE!B138="",LISTE!I138="X"),"",CONCATENATE(LISTE!C138,"  ",LISTE!H138," P")),"")</f>
        <v/>
      </c>
      <c r="C134" s="178" t="str">
        <f>IF(MONTH(LISTE!G138)=6,IF(OR(LISTE!B138="",LISTE!I138="X"),"",LISTE!A138),"")</f>
        <v/>
      </c>
      <c r="D134" s="178" t="str">
        <f>IF(MONTH(LISTE!G138)=6,IF(OR(LISTE!B138="",LISTE!I138="X"),"",LISTE!I138),"")</f>
        <v/>
      </c>
    </row>
    <row r="135" spans="1:4" x14ac:dyDescent="0.25">
      <c r="A135" s="178" t="str">
        <f>IF(MONTH(LISTE!G139)=6,IF(OR(LISTE!B139="",LISTE!I234="X"),"",LISTE!B139),"")</f>
        <v/>
      </c>
      <c r="B135" s="178" t="str">
        <f>IF(MONTH(LISTE!G139)=6,IF(OR(LISTE!B139="",LISTE!I139="X"),"",CONCATENATE(LISTE!C139,"  ",LISTE!H139," P")),"")</f>
        <v/>
      </c>
      <c r="C135" s="178" t="str">
        <f>IF(MONTH(LISTE!G139)=6,IF(OR(LISTE!B139="",LISTE!I139="X"),"",LISTE!A139),"")</f>
        <v/>
      </c>
      <c r="D135" s="178" t="str">
        <f>IF(MONTH(LISTE!G139)=6,IF(OR(LISTE!B139="",LISTE!I139="X"),"",LISTE!I139),"")</f>
        <v/>
      </c>
    </row>
    <row r="136" spans="1:4" x14ac:dyDescent="0.25">
      <c r="A136" s="178" t="str">
        <f>IF(MONTH(LISTE!G140)=6,IF(OR(LISTE!B140="",LISTE!I235="X"),"",LISTE!B140),"")</f>
        <v/>
      </c>
      <c r="B136" s="178" t="str">
        <f>IF(MONTH(LISTE!G140)=6,IF(OR(LISTE!B140="",LISTE!I140="X"),"",CONCATENATE(LISTE!C140,"  ",LISTE!H140," P")),"")</f>
        <v/>
      </c>
      <c r="C136" s="178" t="str">
        <f>IF(MONTH(LISTE!G140)=6,IF(OR(LISTE!B140="",LISTE!I140="X"),"",LISTE!A140),"")</f>
        <v/>
      </c>
      <c r="D136" s="178" t="str">
        <f>IF(MONTH(LISTE!G140)=6,IF(OR(LISTE!B140="",LISTE!I140="X"),"",LISTE!I140),"")</f>
        <v/>
      </c>
    </row>
    <row r="137" spans="1:4" x14ac:dyDescent="0.25">
      <c r="A137" s="178" t="str">
        <f>IF(MONTH(LISTE!G141)=6,IF(OR(LISTE!B141="",LISTE!I236="X"),"",LISTE!B141),"")</f>
        <v/>
      </c>
      <c r="B137" s="178" t="str">
        <f>IF(MONTH(LISTE!G141)=6,IF(OR(LISTE!B141="",LISTE!I141="X"),"",CONCATENATE(LISTE!C141,"  ",LISTE!H141," P")),"")</f>
        <v/>
      </c>
      <c r="C137" s="178" t="str">
        <f>IF(MONTH(LISTE!G141)=6,IF(OR(LISTE!B141="",LISTE!I141="X"),"",LISTE!A141),"")</f>
        <v/>
      </c>
      <c r="D137" s="178" t="str">
        <f>IF(MONTH(LISTE!G141)=6,IF(OR(LISTE!B141="",LISTE!I141="X"),"",LISTE!I141),"")</f>
        <v/>
      </c>
    </row>
    <row r="138" spans="1:4" x14ac:dyDescent="0.25">
      <c r="A138" s="178" t="str">
        <f>IF(MONTH(LISTE!G142)=6,IF(OR(LISTE!B142="",LISTE!I237="X"),"",LISTE!B142),"")</f>
        <v/>
      </c>
      <c r="B138" s="178" t="str">
        <f>IF(MONTH(LISTE!G142)=6,IF(OR(LISTE!B142="",LISTE!I142="X"),"",CONCATENATE(LISTE!C142,"  ",LISTE!H142," P")),"")</f>
        <v/>
      </c>
      <c r="C138" s="178" t="str">
        <f>IF(MONTH(LISTE!G142)=6,IF(OR(LISTE!B142="",LISTE!I142="X"),"",LISTE!A142),"")</f>
        <v/>
      </c>
      <c r="D138" s="178" t="str">
        <f>IF(MONTH(LISTE!G142)=6,IF(OR(LISTE!B142="",LISTE!I142="X"),"",LISTE!I142),"")</f>
        <v/>
      </c>
    </row>
    <row r="139" spans="1:4" x14ac:dyDescent="0.25">
      <c r="A139" s="178" t="str">
        <f>IF(MONTH(LISTE!G143)=6,IF(OR(LISTE!B143="",LISTE!I238="X"),"",LISTE!B143),"")</f>
        <v/>
      </c>
      <c r="B139" s="178" t="str">
        <f>IF(MONTH(LISTE!G143)=6,IF(OR(LISTE!B143="",LISTE!I143="X"),"",CONCATENATE(LISTE!C143,"  ",LISTE!H143," P")),"")</f>
        <v/>
      </c>
      <c r="C139" s="178" t="str">
        <f>IF(MONTH(LISTE!G143)=6,IF(OR(LISTE!B143="",LISTE!I143="X"),"",LISTE!A143),"")</f>
        <v/>
      </c>
      <c r="D139" s="178" t="str">
        <f>IF(MONTH(LISTE!G143)=6,IF(OR(LISTE!B143="",LISTE!I143="X"),"",LISTE!I143),"")</f>
        <v/>
      </c>
    </row>
    <row r="140" spans="1:4" x14ac:dyDescent="0.25">
      <c r="A140" s="178" t="str">
        <f>IF(MONTH(LISTE!G144)=6,IF(OR(LISTE!B144="",LISTE!I239="X"),"",LISTE!B144),"")</f>
        <v/>
      </c>
      <c r="B140" s="178" t="str">
        <f>IF(MONTH(LISTE!G144)=6,IF(OR(LISTE!B144="",LISTE!I144="X"),"",CONCATENATE(LISTE!C144,"  ",LISTE!H144," P")),"")</f>
        <v/>
      </c>
      <c r="C140" s="178" t="str">
        <f>IF(MONTH(LISTE!G144)=6,IF(OR(LISTE!B144="",LISTE!I144="X"),"",LISTE!A144),"")</f>
        <v/>
      </c>
      <c r="D140" s="178" t="str">
        <f>IF(MONTH(LISTE!G144)=6,IF(OR(LISTE!B144="",LISTE!I144="X"),"",LISTE!I144),"")</f>
        <v/>
      </c>
    </row>
    <row r="141" spans="1:4" x14ac:dyDescent="0.25">
      <c r="A141" s="178" t="str">
        <f>IF(MONTH(LISTE!G145)=6,IF(OR(LISTE!B145="",LISTE!I240="X"),"",LISTE!B145),"")</f>
        <v/>
      </c>
      <c r="B141" s="178" t="str">
        <f>IF(MONTH(LISTE!G145)=6,IF(OR(LISTE!B145="",LISTE!I145="X"),"",CONCATENATE(LISTE!C145,"  ",LISTE!H145," P")),"")</f>
        <v/>
      </c>
      <c r="C141" s="178" t="str">
        <f>IF(MONTH(LISTE!G145)=6,IF(OR(LISTE!B145="",LISTE!I145="X"),"",LISTE!A145),"")</f>
        <v/>
      </c>
      <c r="D141" s="178" t="str">
        <f>IF(MONTH(LISTE!G145)=6,IF(OR(LISTE!B145="",LISTE!I145="X"),"",LISTE!I145),"")</f>
        <v/>
      </c>
    </row>
    <row r="142" spans="1:4" x14ac:dyDescent="0.25">
      <c r="A142" s="178" t="str">
        <f>IF(MONTH(LISTE!G146)=6,IF(OR(LISTE!B146="",LISTE!I241="X"),"",LISTE!B146),"")</f>
        <v/>
      </c>
      <c r="B142" s="178" t="str">
        <f>IF(MONTH(LISTE!G146)=6,IF(OR(LISTE!B146="",LISTE!I146="X"),"",CONCATENATE(LISTE!C146,"  ",LISTE!H146," P")),"")</f>
        <v/>
      </c>
      <c r="C142" s="178" t="str">
        <f>IF(MONTH(LISTE!G146)=6,IF(OR(LISTE!B146="",LISTE!I146="X"),"",LISTE!A146),"")</f>
        <v/>
      </c>
      <c r="D142" s="178" t="str">
        <f>IF(MONTH(LISTE!G146)=6,IF(OR(LISTE!B146="",LISTE!I146="X"),"",LISTE!I146),"")</f>
        <v/>
      </c>
    </row>
    <row r="143" spans="1:4" x14ac:dyDescent="0.25">
      <c r="A143" s="178" t="str">
        <f>IF(MONTH(LISTE!G147)=6,IF(OR(LISTE!B147="",LISTE!I242="X"),"",LISTE!B147),"")</f>
        <v/>
      </c>
      <c r="B143" s="178" t="str">
        <f>IF(MONTH(LISTE!G147)=6,IF(OR(LISTE!B147="",LISTE!I147="X"),"",CONCATENATE(LISTE!C147,"  ",LISTE!H147," P")),"")</f>
        <v/>
      </c>
      <c r="C143" s="178" t="str">
        <f>IF(MONTH(LISTE!G147)=6,IF(OR(LISTE!B147="",LISTE!I147="X"),"",LISTE!A147),"")</f>
        <v/>
      </c>
      <c r="D143" s="178" t="str">
        <f>IF(MONTH(LISTE!G147)=6,IF(OR(LISTE!B147="",LISTE!I147="X"),"",LISTE!I147),"")</f>
        <v/>
      </c>
    </row>
    <row r="144" spans="1:4" x14ac:dyDescent="0.25">
      <c r="A144" s="178" t="str">
        <f>IF(MONTH(LISTE!G148)=6,IF(OR(LISTE!B148="",LISTE!I243="X"),"",LISTE!B148),"")</f>
        <v/>
      </c>
      <c r="B144" s="178" t="str">
        <f>IF(MONTH(LISTE!G148)=6,IF(OR(LISTE!B148="",LISTE!I148="X"),"",CONCATENATE(LISTE!C148,"  ",LISTE!H148," P")),"")</f>
        <v/>
      </c>
      <c r="C144" s="178" t="str">
        <f>IF(MONTH(LISTE!G148)=6,IF(OR(LISTE!B148="",LISTE!I148="X"),"",LISTE!A148),"")</f>
        <v/>
      </c>
      <c r="D144" s="178" t="str">
        <f>IF(MONTH(LISTE!G148)=6,IF(OR(LISTE!B148="",LISTE!I148="X"),"",LISTE!I148),"")</f>
        <v/>
      </c>
    </row>
    <row r="145" spans="1:4" x14ac:dyDescent="0.25">
      <c r="A145" s="178" t="str">
        <f>IF(MONTH(LISTE!G149)=6,IF(OR(LISTE!B149="",LISTE!I244="X"),"",LISTE!B149),"")</f>
        <v/>
      </c>
      <c r="B145" s="178" t="str">
        <f>IF(MONTH(LISTE!G149)=6,IF(OR(LISTE!B149="",LISTE!I149="X"),"",CONCATENATE(LISTE!C149,"  ",LISTE!H149," P")),"")</f>
        <v/>
      </c>
      <c r="C145" s="178" t="str">
        <f>IF(MONTH(LISTE!G149)=6,IF(OR(LISTE!B149="",LISTE!I149="X"),"",LISTE!A149),"")</f>
        <v/>
      </c>
      <c r="D145" s="178" t="str">
        <f>IF(MONTH(LISTE!G149)=6,IF(OR(LISTE!B149="",LISTE!I149="X"),"",LISTE!I149),"")</f>
        <v/>
      </c>
    </row>
    <row r="146" spans="1:4" x14ac:dyDescent="0.25">
      <c r="A146" s="178" t="str">
        <f>IF(MONTH(LISTE!G150)=6,IF(OR(LISTE!B150="",LISTE!I245="X"),"",LISTE!B150),"")</f>
        <v/>
      </c>
      <c r="B146" s="178" t="str">
        <f>IF(MONTH(LISTE!G150)=6,IF(OR(LISTE!B150="",LISTE!I150="X"),"",CONCATENATE(LISTE!C150,"  ",LISTE!H150," P")),"")</f>
        <v/>
      </c>
      <c r="C146" s="178" t="str">
        <f>IF(MONTH(LISTE!G150)=6,IF(OR(LISTE!B150="",LISTE!I150="X"),"",LISTE!A150),"")</f>
        <v/>
      </c>
      <c r="D146" s="178" t="str">
        <f>IF(MONTH(LISTE!G150)=6,IF(OR(LISTE!B150="",LISTE!I150="X"),"",LISTE!I150),"")</f>
        <v/>
      </c>
    </row>
    <row r="147" spans="1:4" x14ac:dyDescent="0.25">
      <c r="A147" s="178" t="str">
        <f>IF(MONTH(LISTE!G151)=6,IF(OR(LISTE!B151="",LISTE!I246="X"),"",LISTE!B151),"")</f>
        <v/>
      </c>
      <c r="B147" s="178" t="str">
        <f>IF(MONTH(LISTE!G151)=6,IF(OR(LISTE!B151="",LISTE!I151="X"),"",CONCATENATE(LISTE!C151,"  ",LISTE!H151," P")),"")</f>
        <v/>
      </c>
      <c r="C147" s="178" t="str">
        <f>IF(MONTH(LISTE!G151)=6,IF(OR(LISTE!B151="",LISTE!I151="X"),"",LISTE!A151),"")</f>
        <v/>
      </c>
      <c r="D147" s="178" t="str">
        <f>IF(MONTH(LISTE!G151)=6,IF(OR(LISTE!B151="",LISTE!I151="X"),"",LISTE!I151),"")</f>
        <v/>
      </c>
    </row>
    <row r="148" spans="1:4" x14ac:dyDescent="0.25">
      <c r="A148" s="178" t="str">
        <f>IF(MONTH(LISTE!G152)=6,IF(OR(LISTE!B152="",LISTE!I247="X"),"",LISTE!B152),"")</f>
        <v/>
      </c>
      <c r="B148" s="178" t="str">
        <f>IF(MONTH(LISTE!G152)=6,IF(OR(LISTE!B152="",LISTE!I152="X"),"",CONCATENATE(LISTE!C152,"  ",LISTE!H152," P")),"")</f>
        <v/>
      </c>
      <c r="C148" s="178" t="str">
        <f>IF(MONTH(LISTE!G152)=6,IF(OR(LISTE!B152="",LISTE!I152="X"),"",LISTE!A152),"")</f>
        <v/>
      </c>
      <c r="D148" s="178" t="str">
        <f>IF(MONTH(LISTE!G152)=6,IF(OR(LISTE!B152="",LISTE!I152="X"),"",LISTE!I152),"")</f>
        <v/>
      </c>
    </row>
    <row r="149" spans="1:4" x14ac:dyDescent="0.25">
      <c r="A149" s="178" t="str">
        <f>IF(MONTH(LISTE!G153)=6,IF(OR(LISTE!B153="",LISTE!I248="X"),"",LISTE!B153),"")</f>
        <v/>
      </c>
      <c r="B149" s="178" t="str">
        <f>IF(MONTH(LISTE!G153)=6,IF(OR(LISTE!B153="",LISTE!I153="X"),"",CONCATENATE(LISTE!C153,"  ",LISTE!H153," P")),"")</f>
        <v/>
      </c>
      <c r="C149" s="178" t="str">
        <f>IF(MONTH(LISTE!G153)=6,IF(OR(LISTE!B153="",LISTE!I153="X"),"",LISTE!A153),"")</f>
        <v/>
      </c>
      <c r="D149" s="178" t="str">
        <f>IF(MONTH(LISTE!G153)=6,IF(OR(LISTE!B153="",LISTE!I153="X"),"",LISTE!I153),"")</f>
        <v/>
      </c>
    </row>
    <row r="150" spans="1:4" x14ac:dyDescent="0.25">
      <c r="A150" s="178" t="str">
        <f>IF(MONTH(LISTE!G154)=6,IF(OR(LISTE!B154="",LISTE!I249="X"),"",LISTE!B154),"")</f>
        <v/>
      </c>
      <c r="B150" s="178" t="str">
        <f>IF(MONTH(LISTE!G154)=6,IF(OR(LISTE!B154="",LISTE!I154="X"),"",CONCATENATE(LISTE!C154,"  ",LISTE!H154," P")),"")</f>
        <v/>
      </c>
      <c r="C150" s="178" t="str">
        <f>IF(MONTH(LISTE!G154)=6,IF(OR(LISTE!B154="",LISTE!I154="X"),"",LISTE!A154),"")</f>
        <v/>
      </c>
      <c r="D150" s="178" t="str">
        <f>IF(MONTH(LISTE!G154)=6,IF(OR(LISTE!B154="",LISTE!I154="X"),"",LISTE!I154),"")</f>
        <v/>
      </c>
    </row>
    <row r="151" spans="1:4" x14ac:dyDescent="0.25">
      <c r="A151" s="178" t="str">
        <f>IF(MONTH(LISTE!G155)=6,IF(OR(LISTE!B155="",LISTE!I250="X"),"",LISTE!B155),"")</f>
        <v/>
      </c>
      <c r="B151" s="178" t="str">
        <f>IF(MONTH(LISTE!G155)=6,IF(OR(LISTE!B155="",LISTE!I155="X"),"",CONCATENATE(LISTE!C155,"  ",LISTE!H155," P")),"")</f>
        <v/>
      </c>
      <c r="C151" s="178" t="str">
        <f>IF(MONTH(LISTE!G155)=6,IF(OR(LISTE!B155="",LISTE!I155="X"),"",LISTE!A155),"")</f>
        <v/>
      </c>
      <c r="D151" s="178" t="str">
        <f>IF(MONTH(LISTE!G155)=6,IF(OR(LISTE!B155="",LISTE!I155="X"),"",LISTE!I155),"")</f>
        <v/>
      </c>
    </row>
    <row r="152" spans="1:4" x14ac:dyDescent="0.25">
      <c r="A152" s="178" t="str">
        <f>IF(MONTH(LISTE!G156)=6,IF(OR(LISTE!B156="",LISTE!I251="X"),"",LISTE!B156),"")</f>
        <v/>
      </c>
      <c r="B152" s="178" t="str">
        <f>IF(MONTH(LISTE!G156)=6,IF(OR(LISTE!B156="",LISTE!I156="X"),"",CONCATENATE(LISTE!C156,"  ",LISTE!H156," P")),"")</f>
        <v/>
      </c>
      <c r="C152" s="178" t="str">
        <f>IF(MONTH(LISTE!G156)=6,IF(OR(LISTE!B156="",LISTE!I156="X"),"",LISTE!A156),"")</f>
        <v/>
      </c>
      <c r="D152" s="178" t="str">
        <f>IF(MONTH(LISTE!G156)=6,IF(OR(LISTE!B156="",LISTE!I156="X"),"",LISTE!I156),"")</f>
        <v/>
      </c>
    </row>
    <row r="153" spans="1:4" x14ac:dyDescent="0.25">
      <c r="A153" s="178" t="str">
        <f>IF(MONTH(LISTE!G157)=6,IF(OR(LISTE!B157="",LISTE!I252="X"),"",LISTE!B157),"")</f>
        <v/>
      </c>
      <c r="B153" s="178" t="str">
        <f>IF(MONTH(LISTE!G157)=6,IF(OR(LISTE!B157="",LISTE!I157="X"),"",CONCATENATE(LISTE!C157,"  ",LISTE!H157," P")),"")</f>
        <v/>
      </c>
      <c r="C153" s="178" t="str">
        <f>IF(MONTH(LISTE!G157)=6,IF(OR(LISTE!B157="",LISTE!I157="X"),"",LISTE!A157),"")</f>
        <v/>
      </c>
      <c r="D153" s="178" t="str">
        <f>IF(MONTH(LISTE!G157)=6,IF(OR(LISTE!B157="",LISTE!I157="X"),"",LISTE!I157),"")</f>
        <v/>
      </c>
    </row>
    <row r="154" spans="1:4" x14ac:dyDescent="0.25">
      <c r="A154" s="178" t="str">
        <f>IF(MONTH(LISTE!G158)=6,IF(OR(LISTE!B158="",LISTE!I253="X"),"",LISTE!B158),"")</f>
        <v/>
      </c>
      <c r="B154" s="178" t="str">
        <f>IF(MONTH(LISTE!G158)=6,IF(OR(LISTE!B158="",LISTE!I158="X"),"",CONCATENATE(LISTE!C158,"  ",LISTE!H158," P")),"")</f>
        <v/>
      </c>
      <c r="C154" s="178" t="str">
        <f>IF(MONTH(LISTE!G158)=6,IF(OR(LISTE!B158="",LISTE!I158="X"),"",LISTE!A158),"")</f>
        <v/>
      </c>
      <c r="D154" s="178" t="str">
        <f>IF(MONTH(LISTE!G158)=6,IF(OR(LISTE!B158="",LISTE!I158="X"),"",LISTE!I158),"")</f>
        <v/>
      </c>
    </row>
    <row r="155" spans="1:4" x14ac:dyDescent="0.25">
      <c r="A155" s="178" t="str">
        <f>IF(MONTH(LISTE!G159)=6,IF(OR(LISTE!B159="",LISTE!I254="X"),"",LISTE!B159),"")</f>
        <v/>
      </c>
      <c r="B155" s="178" t="str">
        <f>IF(MONTH(LISTE!G159)=6,IF(OR(LISTE!B159="",LISTE!I159="X"),"",CONCATENATE(LISTE!C159,"  ",LISTE!H159," P")),"")</f>
        <v/>
      </c>
      <c r="C155" s="178" t="str">
        <f>IF(MONTH(LISTE!G159)=6,IF(OR(LISTE!B159="",LISTE!I159="X"),"",LISTE!A159),"")</f>
        <v/>
      </c>
      <c r="D155" s="178" t="str">
        <f>IF(MONTH(LISTE!G159)=6,IF(OR(LISTE!B159="",LISTE!I159="X"),"",LISTE!I159),"")</f>
        <v/>
      </c>
    </row>
    <row r="156" spans="1:4" x14ac:dyDescent="0.25">
      <c r="A156" s="178" t="str">
        <f>IF(MONTH(LISTE!G160)=6,IF(OR(LISTE!B160="",LISTE!I255="X"),"",LISTE!B160),"")</f>
        <v/>
      </c>
      <c r="B156" s="178" t="str">
        <f>IF(MONTH(LISTE!G160)=6,IF(OR(LISTE!B160="",LISTE!I160="X"),"",CONCATENATE(LISTE!C160,"  ",LISTE!H160," P")),"")</f>
        <v/>
      </c>
      <c r="C156" s="178" t="str">
        <f>IF(MONTH(LISTE!G160)=6,IF(OR(LISTE!B160="",LISTE!I160="X"),"",LISTE!A160),"")</f>
        <v/>
      </c>
      <c r="D156" s="178" t="str">
        <f>IF(MONTH(LISTE!G160)=6,IF(OR(LISTE!B160="",LISTE!I160="X"),"",LISTE!I160),"")</f>
        <v/>
      </c>
    </row>
    <row r="157" spans="1:4" x14ac:dyDescent="0.25">
      <c r="A157" s="178" t="str">
        <f>IF(MONTH(LISTE!G161)=6,IF(OR(LISTE!B161="",LISTE!I256="X"),"",LISTE!B161),"")</f>
        <v/>
      </c>
      <c r="B157" s="178" t="str">
        <f>IF(MONTH(LISTE!G161)=6,IF(OR(LISTE!B161="",LISTE!I161="X"),"",CONCATENATE(LISTE!C161,"  ",LISTE!H161," P")),"")</f>
        <v/>
      </c>
      <c r="C157" s="178" t="str">
        <f>IF(MONTH(LISTE!G161)=6,IF(OR(LISTE!B161="",LISTE!I161="X"),"",LISTE!A161),"")</f>
        <v/>
      </c>
      <c r="D157" s="178" t="str">
        <f>IF(MONTH(LISTE!G161)=6,IF(OR(LISTE!B161="",LISTE!I161="X"),"",LISTE!I161),"")</f>
        <v/>
      </c>
    </row>
    <row r="158" spans="1:4" x14ac:dyDescent="0.25">
      <c r="A158" s="178" t="str">
        <f>IF(MONTH(LISTE!G162)=6,IF(OR(LISTE!B162="",LISTE!I257="X"),"",LISTE!B162),"")</f>
        <v/>
      </c>
      <c r="B158" s="178" t="str">
        <f>IF(MONTH(LISTE!G162)=6,IF(OR(LISTE!B162="",LISTE!I162="X"),"",CONCATENATE(LISTE!C162,"  ",LISTE!H162," P")),"")</f>
        <v/>
      </c>
      <c r="C158" s="178" t="str">
        <f>IF(MONTH(LISTE!G162)=6,IF(OR(LISTE!B162="",LISTE!I162="X"),"",LISTE!A162),"")</f>
        <v/>
      </c>
      <c r="D158" s="178" t="str">
        <f>IF(MONTH(LISTE!G162)=6,IF(OR(LISTE!B162="",LISTE!I162="X"),"",LISTE!I162),"")</f>
        <v/>
      </c>
    </row>
    <row r="159" spans="1:4" x14ac:dyDescent="0.25">
      <c r="A159" s="178" t="str">
        <f>IF(MONTH(LISTE!G163)=6,IF(OR(LISTE!B163="",LISTE!I258="X"),"",LISTE!B163),"")</f>
        <v/>
      </c>
      <c r="B159" s="178" t="str">
        <f>IF(MONTH(LISTE!G163)=6,IF(OR(LISTE!B163="",LISTE!I163="X"),"",CONCATENATE(LISTE!C163,"  ",LISTE!H163," P")),"")</f>
        <v/>
      </c>
      <c r="C159" s="178" t="str">
        <f>IF(MONTH(LISTE!G163)=6,IF(OR(LISTE!B163="",LISTE!I163="X"),"",LISTE!A163),"")</f>
        <v/>
      </c>
      <c r="D159" s="178" t="str">
        <f>IF(MONTH(LISTE!G163)=6,IF(OR(LISTE!B163="",LISTE!I163="X"),"",LISTE!I163),"")</f>
        <v/>
      </c>
    </row>
    <row r="160" spans="1:4" x14ac:dyDescent="0.25">
      <c r="A160" s="178" t="str">
        <f>IF(MONTH(LISTE!G164)=6,IF(OR(LISTE!B164="",LISTE!I259="X"),"",LISTE!B164),"")</f>
        <v/>
      </c>
      <c r="B160" s="178" t="str">
        <f>IF(MONTH(LISTE!G164)=6,IF(OR(LISTE!B164="",LISTE!I164="X"),"",CONCATENATE(LISTE!C164,"  ",LISTE!H164," P")),"")</f>
        <v/>
      </c>
      <c r="C160" s="178" t="str">
        <f>IF(MONTH(LISTE!G164)=6,IF(OR(LISTE!B164="",LISTE!I164="X"),"",LISTE!A164),"")</f>
        <v/>
      </c>
      <c r="D160" s="178" t="str">
        <f>IF(MONTH(LISTE!G164)=6,IF(OR(LISTE!B164="",LISTE!I164="X"),"",LISTE!I164),"")</f>
        <v/>
      </c>
    </row>
    <row r="161" spans="1:4" x14ac:dyDescent="0.25">
      <c r="A161" s="178" t="str">
        <f>IF(MONTH(LISTE!G165)=6,IF(OR(LISTE!B165="",LISTE!I260="X"),"",LISTE!B165),"")</f>
        <v/>
      </c>
      <c r="B161" s="178" t="str">
        <f>IF(MONTH(LISTE!G165)=6,IF(OR(LISTE!B165="",LISTE!I165="X"),"",CONCATENATE(LISTE!C165,"  ",LISTE!H165," P")),"")</f>
        <v/>
      </c>
      <c r="C161" s="178" t="str">
        <f>IF(MONTH(LISTE!G165)=6,IF(OR(LISTE!B165="",LISTE!I165="X"),"",LISTE!A165),"")</f>
        <v/>
      </c>
      <c r="D161" s="178" t="str">
        <f>IF(MONTH(LISTE!G165)=6,IF(OR(LISTE!B165="",LISTE!I165="X"),"",LISTE!I165),"")</f>
        <v/>
      </c>
    </row>
    <row r="162" spans="1:4" x14ac:dyDescent="0.25">
      <c r="A162" s="178" t="str">
        <f>IF(MONTH(LISTE!G166)=6,IF(OR(LISTE!B166="",LISTE!I261="X"),"",LISTE!B166),"")</f>
        <v/>
      </c>
      <c r="B162" s="178" t="str">
        <f>IF(MONTH(LISTE!G166)=6,IF(OR(LISTE!B166="",LISTE!I166="X"),"",CONCATENATE(LISTE!C166,"  ",LISTE!H166," P")),"")</f>
        <v/>
      </c>
      <c r="C162" s="178" t="str">
        <f>IF(MONTH(LISTE!G166)=6,IF(OR(LISTE!B166="",LISTE!I166="X"),"",LISTE!A166),"")</f>
        <v/>
      </c>
      <c r="D162" s="178" t="str">
        <f>IF(MONTH(LISTE!G166)=6,IF(OR(LISTE!B166="",LISTE!I166="X"),"",LISTE!I166),"")</f>
        <v/>
      </c>
    </row>
    <row r="163" spans="1:4" x14ac:dyDescent="0.25">
      <c r="A163" s="178" t="str">
        <f>IF(MONTH(LISTE!G167)=6,IF(OR(LISTE!B167="",LISTE!I262="X"),"",LISTE!B167),"")</f>
        <v/>
      </c>
      <c r="B163" s="178" t="str">
        <f>IF(MONTH(LISTE!G167)=6,IF(OR(LISTE!B167="",LISTE!I167="X"),"",CONCATENATE(LISTE!C167,"  ",LISTE!H167," P")),"")</f>
        <v/>
      </c>
      <c r="C163" s="178" t="str">
        <f>IF(MONTH(LISTE!G167)=6,IF(OR(LISTE!B167="",LISTE!I167="X"),"",LISTE!A167),"")</f>
        <v/>
      </c>
      <c r="D163" s="178" t="str">
        <f>IF(MONTH(LISTE!G167)=6,IF(OR(LISTE!B167="",LISTE!I167="X"),"",LISTE!I167),"")</f>
        <v/>
      </c>
    </row>
    <row r="164" spans="1:4" x14ac:dyDescent="0.25">
      <c r="A164" s="178" t="str">
        <f>IF(MONTH(LISTE!G168)=6,IF(OR(LISTE!B168="",LISTE!I263="X"),"",LISTE!B168),"")</f>
        <v/>
      </c>
      <c r="B164" s="178" t="str">
        <f>IF(MONTH(LISTE!G168)=6,IF(OR(LISTE!B168="",LISTE!I168="X"),"",CONCATENATE(LISTE!C168,"  ",LISTE!H168," P")),"")</f>
        <v/>
      </c>
      <c r="C164" s="178" t="str">
        <f>IF(MONTH(LISTE!G168)=6,IF(OR(LISTE!B168="",LISTE!I168="X"),"",LISTE!A168),"")</f>
        <v/>
      </c>
      <c r="D164" s="178" t="str">
        <f>IF(MONTH(LISTE!G168)=6,IF(OR(LISTE!B168="",LISTE!I168="X"),"",LISTE!I168),"")</f>
        <v/>
      </c>
    </row>
    <row r="165" spans="1:4" x14ac:dyDescent="0.25">
      <c r="A165" s="178" t="str">
        <f>IF(MONTH(LISTE!G169)=6,IF(OR(LISTE!B169="",LISTE!I264="X"),"",LISTE!B169),"")</f>
        <v/>
      </c>
      <c r="B165" s="178" t="str">
        <f>IF(MONTH(LISTE!G169)=6,IF(OR(LISTE!B169="",LISTE!I169="X"),"",CONCATENATE(LISTE!C169,"  ",LISTE!H169," P")),"")</f>
        <v/>
      </c>
      <c r="C165" s="178" t="str">
        <f>IF(MONTH(LISTE!G169)=6,IF(OR(LISTE!B169="",LISTE!I169="X"),"",LISTE!A169),"")</f>
        <v/>
      </c>
      <c r="D165" s="178" t="str">
        <f>IF(MONTH(LISTE!G169)=6,IF(OR(LISTE!B169="",LISTE!I169="X"),"",LISTE!I169),"")</f>
        <v/>
      </c>
    </row>
    <row r="166" spans="1:4" x14ac:dyDescent="0.25">
      <c r="A166" s="178" t="str">
        <f>IF(MONTH(LISTE!G170)=6,IF(OR(LISTE!B170="",LISTE!I265="X"),"",LISTE!B170),"")</f>
        <v/>
      </c>
      <c r="B166" s="178" t="str">
        <f>IF(MONTH(LISTE!G170)=6,IF(OR(LISTE!B170="",LISTE!I170="X"),"",CONCATENATE(LISTE!C170,"  ",LISTE!H170," P")),"")</f>
        <v/>
      </c>
      <c r="C166" s="178" t="str">
        <f>IF(MONTH(LISTE!G170)=6,IF(OR(LISTE!B170="",LISTE!I170="X"),"",LISTE!A170),"")</f>
        <v/>
      </c>
      <c r="D166" s="178" t="str">
        <f>IF(MONTH(LISTE!G170)=6,IF(OR(LISTE!B170="",LISTE!I170="X"),"",LISTE!I170),"")</f>
        <v/>
      </c>
    </row>
    <row r="167" spans="1:4" x14ac:dyDescent="0.25">
      <c r="A167" s="178" t="str">
        <f>IF(MONTH(LISTE!G171)=6,IF(OR(LISTE!B171="",LISTE!I266="X"),"",LISTE!B171),"")</f>
        <v/>
      </c>
      <c r="B167" s="178" t="str">
        <f>IF(MONTH(LISTE!G171)=6,IF(OR(LISTE!B171="",LISTE!I171="X"),"",CONCATENATE(LISTE!C171,"  ",LISTE!H171," P")),"")</f>
        <v/>
      </c>
      <c r="C167" s="178" t="str">
        <f>IF(MONTH(LISTE!G171)=6,IF(OR(LISTE!B171="",LISTE!I171="X"),"",LISTE!A171),"")</f>
        <v/>
      </c>
      <c r="D167" s="178" t="str">
        <f>IF(MONTH(LISTE!G171)=6,IF(OR(LISTE!B171="",LISTE!I171="X"),"",LISTE!I171),"")</f>
        <v/>
      </c>
    </row>
    <row r="168" spans="1:4" x14ac:dyDescent="0.25">
      <c r="A168" s="178" t="str">
        <f>IF(MONTH(LISTE!G172)=6,IF(OR(LISTE!B172="",LISTE!I267="X"),"",LISTE!B172),"")</f>
        <v/>
      </c>
      <c r="B168" s="178" t="str">
        <f>IF(MONTH(LISTE!G172)=6,IF(OR(LISTE!B172="",LISTE!I172="X"),"",CONCATENATE(LISTE!C172,"  ",LISTE!H172," P")),"")</f>
        <v/>
      </c>
      <c r="C168" s="178" t="str">
        <f>IF(MONTH(LISTE!G172)=6,IF(OR(LISTE!B172="",LISTE!I172="X"),"",LISTE!A172),"")</f>
        <v/>
      </c>
      <c r="D168" s="178" t="str">
        <f>IF(MONTH(LISTE!G172)=6,IF(OR(LISTE!B172="",LISTE!I172="X"),"",LISTE!I172),"")</f>
        <v/>
      </c>
    </row>
    <row r="169" spans="1:4" x14ac:dyDescent="0.25">
      <c r="A169" s="178" t="str">
        <f>IF(MONTH(LISTE!G173)=6,IF(OR(LISTE!B173="",LISTE!I268="X"),"",LISTE!B173),"")</f>
        <v/>
      </c>
      <c r="B169" s="178" t="str">
        <f>IF(MONTH(LISTE!G173)=6,IF(OR(LISTE!B173="",LISTE!I173="X"),"",CONCATENATE(LISTE!C173,"  ",LISTE!H173," P")),"")</f>
        <v/>
      </c>
      <c r="C169" s="178" t="str">
        <f>IF(MONTH(LISTE!G173)=6,IF(OR(LISTE!B173="",LISTE!I173="X"),"",LISTE!A173),"")</f>
        <v/>
      </c>
      <c r="D169" s="178" t="str">
        <f>IF(MONTH(LISTE!G173)=6,IF(OR(LISTE!B173="",LISTE!I173="X"),"",LISTE!I173),"")</f>
        <v/>
      </c>
    </row>
    <row r="170" spans="1:4" x14ac:dyDescent="0.25">
      <c r="A170" s="178" t="str">
        <f>IF(MONTH(LISTE!G174)=6,IF(OR(LISTE!B174="",LISTE!I269="X"),"",LISTE!B174),"")</f>
        <v/>
      </c>
      <c r="B170" s="178" t="str">
        <f>IF(MONTH(LISTE!G174)=6,IF(OR(LISTE!B174="",LISTE!I174="X"),"",CONCATENATE(LISTE!C174,"  ",LISTE!H174," P")),"")</f>
        <v/>
      </c>
      <c r="C170" s="178" t="str">
        <f>IF(MONTH(LISTE!G174)=6,IF(OR(LISTE!B174="",LISTE!I174="X"),"",LISTE!A174),"")</f>
        <v/>
      </c>
      <c r="D170" s="178" t="str">
        <f>IF(MONTH(LISTE!G174)=6,IF(OR(LISTE!B174="",LISTE!I174="X"),"",LISTE!I174),"")</f>
        <v/>
      </c>
    </row>
    <row r="171" spans="1:4" x14ac:dyDescent="0.25">
      <c r="A171" s="178" t="str">
        <f>IF(MONTH(LISTE!G175)=6,IF(OR(LISTE!B175="",LISTE!I270="X"),"",LISTE!B175),"")</f>
        <v/>
      </c>
      <c r="B171" s="178" t="str">
        <f>IF(MONTH(LISTE!G175)=6,IF(OR(LISTE!B175="",LISTE!I175="X"),"",CONCATENATE(LISTE!C175,"  ",LISTE!H175," P")),"")</f>
        <v/>
      </c>
      <c r="C171" s="178" t="str">
        <f>IF(MONTH(LISTE!G175)=6,IF(OR(LISTE!B175="",LISTE!I175="X"),"",LISTE!A175),"")</f>
        <v/>
      </c>
      <c r="D171" s="178" t="str">
        <f>IF(MONTH(LISTE!G175)=6,IF(OR(LISTE!B175="",LISTE!I175="X"),"",LISTE!I175),"")</f>
        <v/>
      </c>
    </row>
    <row r="172" spans="1:4" x14ac:dyDescent="0.25">
      <c r="A172" s="178" t="str">
        <f>IF(MONTH(LISTE!G176)=6,IF(OR(LISTE!B176="",LISTE!I271="X"),"",LISTE!B176),"")</f>
        <v/>
      </c>
      <c r="B172" s="178" t="str">
        <f>IF(MONTH(LISTE!G176)=6,IF(OR(LISTE!B176="",LISTE!I176="X"),"",CONCATENATE(LISTE!C176,"  ",LISTE!H176," P")),"")</f>
        <v/>
      </c>
      <c r="C172" s="178" t="str">
        <f>IF(MONTH(LISTE!G176)=6,IF(OR(LISTE!B176="",LISTE!I176="X"),"",LISTE!A176),"")</f>
        <v/>
      </c>
      <c r="D172" s="178" t="str">
        <f>IF(MONTH(LISTE!G176)=6,IF(OR(LISTE!B176="",LISTE!I176="X"),"",LISTE!I176),"")</f>
        <v/>
      </c>
    </row>
    <row r="173" spans="1:4" x14ac:dyDescent="0.25">
      <c r="A173" s="178" t="str">
        <f>IF(MONTH(LISTE!G177)=6,IF(OR(LISTE!B177="",LISTE!I272="X"),"",LISTE!B177),"")</f>
        <v/>
      </c>
      <c r="B173" s="178" t="str">
        <f>IF(MONTH(LISTE!G177)=6,IF(OR(LISTE!B177="",LISTE!I177="X"),"",CONCATENATE(LISTE!C177,"  ",LISTE!H177," P")),"")</f>
        <v/>
      </c>
      <c r="C173" s="178" t="str">
        <f>IF(MONTH(LISTE!G177)=6,IF(OR(LISTE!B177="",LISTE!I177="X"),"",LISTE!A177),"")</f>
        <v/>
      </c>
      <c r="D173" s="178" t="str">
        <f>IF(MONTH(LISTE!G177)=6,IF(OR(LISTE!B177="",LISTE!I177="X"),"",LISTE!I177),"")</f>
        <v/>
      </c>
    </row>
    <row r="174" spans="1:4" x14ac:dyDescent="0.25">
      <c r="A174" s="178" t="str">
        <f>IF(MONTH(LISTE!G178)=6,IF(OR(LISTE!B178="",LISTE!I273="X"),"",LISTE!B178),"")</f>
        <v/>
      </c>
      <c r="B174" s="178" t="str">
        <f>IF(MONTH(LISTE!G178)=6,IF(OR(LISTE!B178="",LISTE!I178="X"),"",CONCATENATE(LISTE!C178,"  ",LISTE!H178," P")),"")</f>
        <v/>
      </c>
      <c r="C174" s="178" t="str">
        <f>IF(MONTH(LISTE!G178)=6,IF(OR(LISTE!B178="",LISTE!I178="X"),"",LISTE!A178),"")</f>
        <v/>
      </c>
      <c r="D174" s="178" t="str">
        <f>IF(MONTH(LISTE!G178)=6,IF(OR(LISTE!B178="",LISTE!I178="X"),"",LISTE!I178),"")</f>
        <v/>
      </c>
    </row>
    <row r="175" spans="1:4" x14ac:dyDescent="0.25">
      <c r="A175" s="178" t="str">
        <f>IF(MONTH(LISTE!G179)=6,IF(OR(LISTE!B179="",LISTE!I274="X"),"",LISTE!B179),"")</f>
        <v/>
      </c>
      <c r="B175" s="178" t="str">
        <f>IF(MONTH(LISTE!G179)=6,IF(OR(LISTE!B179="",LISTE!I179="X"),"",CONCATENATE(LISTE!C179,"  ",LISTE!H179," P")),"")</f>
        <v/>
      </c>
      <c r="C175" s="178" t="str">
        <f>IF(MONTH(LISTE!G179)=6,IF(OR(LISTE!B179="",LISTE!I179="X"),"",LISTE!A179),"")</f>
        <v/>
      </c>
      <c r="D175" s="178" t="str">
        <f>IF(MONTH(LISTE!G179)=6,IF(OR(LISTE!B179="",LISTE!I179="X"),"",LISTE!I179),"")</f>
        <v/>
      </c>
    </row>
    <row r="176" spans="1:4" x14ac:dyDescent="0.25">
      <c r="A176" s="178" t="str">
        <f>IF(MONTH(LISTE!G180)=6,IF(OR(LISTE!B180="",LISTE!I275="X"),"",LISTE!B180),"")</f>
        <v/>
      </c>
      <c r="B176" s="178" t="str">
        <f>IF(MONTH(LISTE!G180)=6,IF(OR(LISTE!B180="",LISTE!I180="X"),"",CONCATENATE(LISTE!C180,"  ",LISTE!H180," P")),"")</f>
        <v/>
      </c>
      <c r="C176" s="178" t="str">
        <f>IF(MONTH(LISTE!G180)=6,IF(OR(LISTE!B180="",LISTE!I180="X"),"",LISTE!A180),"")</f>
        <v/>
      </c>
      <c r="D176" s="178" t="str">
        <f>IF(MONTH(LISTE!G180)=6,IF(OR(LISTE!B180="",LISTE!I180="X"),"",LISTE!I180),"")</f>
        <v/>
      </c>
    </row>
    <row r="177" spans="1:4" x14ac:dyDescent="0.25">
      <c r="A177" s="178" t="str">
        <f>IF(MONTH(LISTE!G181)=6,IF(OR(LISTE!B181="",LISTE!I276="X"),"",LISTE!B181),"")</f>
        <v/>
      </c>
      <c r="B177" s="178" t="str">
        <f>IF(MONTH(LISTE!G181)=6,IF(OR(LISTE!B181="",LISTE!I181="X"),"",CONCATENATE(LISTE!C181,"  ",LISTE!H181," P")),"")</f>
        <v/>
      </c>
      <c r="C177" s="178" t="str">
        <f>IF(MONTH(LISTE!G181)=6,IF(OR(LISTE!B181="",LISTE!I181="X"),"",LISTE!A181),"")</f>
        <v/>
      </c>
      <c r="D177" s="178" t="str">
        <f>IF(MONTH(LISTE!G181)=6,IF(OR(LISTE!B181="",LISTE!I181="X"),"",LISTE!I181),"")</f>
        <v/>
      </c>
    </row>
    <row r="178" spans="1:4" x14ac:dyDescent="0.25">
      <c r="A178" s="178" t="str">
        <f>IF(MONTH(LISTE!G182)=6,IF(OR(LISTE!B182="",LISTE!I277="X"),"",LISTE!B182),"")</f>
        <v/>
      </c>
      <c r="B178" s="178" t="str">
        <f>IF(MONTH(LISTE!G182)=6,IF(OR(LISTE!B182="",LISTE!I182="X"),"",CONCATENATE(LISTE!C182,"  ",LISTE!H182," P")),"")</f>
        <v/>
      </c>
      <c r="C178" s="178" t="str">
        <f>IF(MONTH(LISTE!G182)=6,IF(OR(LISTE!B182="",LISTE!I182="X"),"",LISTE!A182),"")</f>
        <v/>
      </c>
      <c r="D178" s="178" t="str">
        <f>IF(MONTH(LISTE!G182)=6,IF(OR(LISTE!B182="",LISTE!I182="X"),"",LISTE!I182),"")</f>
        <v/>
      </c>
    </row>
    <row r="179" spans="1:4" x14ac:dyDescent="0.25">
      <c r="A179" s="178" t="str">
        <f>IF(MONTH(LISTE!G183)=6,IF(OR(LISTE!B183="",LISTE!I278="X"),"",LISTE!B183),"")</f>
        <v/>
      </c>
      <c r="B179" s="178" t="str">
        <f>IF(MONTH(LISTE!G183)=6,IF(OR(LISTE!B183="",LISTE!I183="X"),"",CONCATENATE(LISTE!C183,"  ",LISTE!H183," P")),"")</f>
        <v/>
      </c>
      <c r="C179" s="178" t="str">
        <f>IF(MONTH(LISTE!G183)=6,IF(OR(LISTE!B183="",LISTE!I183="X"),"",LISTE!A183),"")</f>
        <v/>
      </c>
      <c r="D179" s="178" t="str">
        <f>IF(MONTH(LISTE!G183)=6,IF(OR(LISTE!B183="",LISTE!I183="X"),"",LISTE!I183),"")</f>
        <v/>
      </c>
    </row>
    <row r="180" spans="1:4" x14ac:dyDescent="0.25">
      <c r="A180" s="178" t="str">
        <f>IF(MONTH(LISTE!G184)=6,IF(OR(LISTE!B184="",LISTE!I279="X"),"",LISTE!B184),"")</f>
        <v/>
      </c>
      <c r="B180" s="178" t="str">
        <f>IF(MONTH(LISTE!G184)=6,IF(OR(LISTE!B184="",LISTE!I184="X"),"",CONCATENATE(LISTE!C184,"  ",LISTE!H184," P")),"")</f>
        <v/>
      </c>
      <c r="C180" s="178" t="str">
        <f>IF(MONTH(LISTE!G184)=6,IF(OR(LISTE!B184="",LISTE!I184="X"),"",LISTE!A184),"")</f>
        <v/>
      </c>
      <c r="D180" s="178" t="str">
        <f>IF(MONTH(LISTE!G184)=6,IF(OR(LISTE!B184="",LISTE!I184="X"),"",LISTE!I184),"")</f>
        <v/>
      </c>
    </row>
    <row r="181" spans="1:4" x14ac:dyDescent="0.25">
      <c r="A181" s="178" t="str">
        <f>IF(MONTH(LISTE!G185)=6,IF(OR(LISTE!B185="",LISTE!I280="X"),"",LISTE!B185),"")</f>
        <v/>
      </c>
      <c r="B181" s="178" t="str">
        <f>IF(MONTH(LISTE!G185)=6,IF(OR(LISTE!B185="",LISTE!I185="X"),"",CONCATENATE(LISTE!C185,"  ",LISTE!H185," P")),"")</f>
        <v/>
      </c>
      <c r="C181" s="178" t="str">
        <f>IF(MONTH(LISTE!G185)=6,IF(OR(LISTE!B185="",LISTE!I185="X"),"",LISTE!A185),"")</f>
        <v/>
      </c>
      <c r="D181" s="178" t="str">
        <f>IF(MONTH(LISTE!G185)=6,IF(OR(LISTE!B185="",LISTE!I185="X"),"",LISTE!I185),"")</f>
        <v/>
      </c>
    </row>
    <row r="182" spans="1:4" x14ac:dyDescent="0.25">
      <c r="A182" s="178" t="str">
        <f>IF(MONTH(LISTE!G186)=6,IF(OR(LISTE!B186="",LISTE!I281="X"),"",LISTE!B186),"")</f>
        <v/>
      </c>
      <c r="B182" s="178" t="str">
        <f>IF(MONTH(LISTE!G186)=6,IF(OR(LISTE!B186="",LISTE!I186="X"),"",CONCATENATE(LISTE!C186,"  ",LISTE!H186," P")),"")</f>
        <v/>
      </c>
      <c r="C182" s="178" t="str">
        <f>IF(MONTH(LISTE!G186)=6,IF(OR(LISTE!B186="",LISTE!I186="X"),"",LISTE!A186),"")</f>
        <v/>
      </c>
      <c r="D182" s="178" t="str">
        <f>IF(MONTH(LISTE!G186)=6,IF(OR(LISTE!B186="",LISTE!I186="X"),"",LISTE!I186),"")</f>
        <v/>
      </c>
    </row>
    <row r="183" spans="1:4" x14ac:dyDescent="0.25">
      <c r="A183" s="178" t="str">
        <f>IF(MONTH(LISTE!G187)=6,IF(OR(LISTE!B187="",LISTE!I282="X"),"",LISTE!B187),"")</f>
        <v/>
      </c>
      <c r="B183" s="178" t="str">
        <f>IF(MONTH(LISTE!G187)=6,IF(OR(LISTE!B187="",LISTE!I187="X"),"",CONCATENATE(LISTE!C187,"  ",LISTE!H187," P")),"")</f>
        <v/>
      </c>
      <c r="C183" s="178" t="str">
        <f>IF(MONTH(LISTE!G187)=6,IF(OR(LISTE!B187="",LISTE!I187="X"),"",LISTE!A187),"")</f>
        <v/>
      </c>
      <c r="D183" s="178" t="str">
        <f>IF(MONTH(LISTE!G187)=6,IF(OR(LISTE!B187="",LISTE!I187="X"),"",LISTE!I187),"")</f>
        <v/>
      </c>
    </row>
    <row r="184" spans="1:4" x14ac:dyDescent="0.25">
      <c r="A184" s="178" t="str">
        <f>IF(MONTH(LISTE!G188)=6,IF(OR(LISTE!B188="",LISTE!I283="X"),"",LISTE!B188),"")</f>
        <v/>
      </c>
      <c r="B184" s="178" t="str">
        <f>IF(MONTH(LISTE!G188)=6,IF(OR(LISTE!B188="",LISTE!I188="X"),"",CONCATENATE(LISTE!C188,"  ",LISTE!H188," P")),"")</f>
        <v/>
      </c>
      <c r="C184" s="178" t="str">
        <f>IF(MONTH(LISTE!G188)=6,IF(OR(LISTE!B188="",LISTE!I188="X"),"",LISTE!A188),"")</f>
        <v/>
      </c>
      <c r="D184" s="178" t="str">
        <f>IF(MONTH(LISTE!G188)=6,IF(OR(LISTE!B188="",LISTE!I188="X"),"",LISTE!I188),"")</f>
        <v/>
      </c>
    </row>
    <row r="185" spans="1:4" x14ac:dyDescent="0.25">
      <c r="A185" s="178" t="str">
        <f>IF(MONTH(LISTE!G189)=6,IF(OR(LISTE!B189="",LISTE!I284="X"),"",LISTE!B189),"")</f>
        <v/>
      </c>
      <c r="B185" s="178" t="str">
        <f>IF(MONTH(LISTE!G189)=6,IF(OR(LISTE!B189="",LISTE!I189="X"),"",CONCATENATE(LISTE!C189,"  ",LISTE!H189," P")),"")</f>
        <v/>
      </c>
      <c r="C185" s="178" t="str">
        <f>IF(MONTH(LISTE!G189)=6,IF(OR(LISTE!B189="",LISTE!I189="X"),"",LISTE!A189),"")</f>
        <v/>
      </c>
      <c r="D185" s="178" t="str">
        <f>IF(MONTH(LISTE!G189)=6,IF(OR(LISTE!B189="",LISTE!I189="X"),"",LISTE!I189),"")</f>
        <v/>
      </c>
    </row>
    <row r="186" spans="1:4" x14ac:dyDescent="0.25">
      <c r="A186" s="178" t="str">
        <f>IF(MONTH(LISTE!G190)=6,IF(OR(LISTE!B190="",LISTE!I285="X"),"",LISTE!B190),"")</f>
        <v/>
      </c>
      <c r="B186" s="178" t="str">
        <f>IF(MONTH(LISTE!G190)=6,IF(OR(LISTE!B190="",LISTE!I190="X"),"",CONCATENATE(LISTE!C190,"  ",LISTE!H190," P")),"")</f>
        <v/>
      </c>
      <c r="C186" s="178" t="str">
        <f>IF(MONTH(LISTE!G190)=6,IF(OR(LISTE!B190="",LISTE!I190="X"),"",LISTE!A190),"")</f>
        <v/>
      </c>
      <c r="D186" s="178" t="str">
        <f>IF(MONTH(LISTE!G190)=6,IF(OR(LISTE!B190="",LISTE!I190="X"),"",LISTE!I190),"")</f>
        <v/>
      </c>
    </row>
    <row r="187" spans="1:4" x14ac:dyDescent="0.25">
      <c r="A187" s="178" t="str">
        <f>IF(MONTH(LISTE!G191)=6,IF(OR(LISTE!B191="",LISTE!I286="X"),"",LISTE!B191),"")</f>
        <v/>
      </c>
      <c r="B187" s="178" t="str">
        <f>IF(MONTH(LISTE!G191)=6,IF(OR(LISTE!B191="",LISTE!I191="X"),"",CONCATENATE(LISTE!C191,"  ",LISTE!H191," P")),"")</f>
        <v/>
      </c>
      <c r="C187" s="178" t="str">
        <f>IF(MONTH(LISTE!G191)=6,IF(OR(LISTE!B191="",LISTE!I191="X"),"",LISTE!A191),"")</f>
        <v/>
      </c>
      <c r="D187" s="178" t="str">
        <f>IF(MONTH(LISTE!G191)=6,IF(OR(LISTE!B191="",LISTE!I191="X"),"",LISTE!I191),"")</f>
        <v/>
      </c>
    </row>
    <row r="188" spans="1:4" x14ac:dyDescent="0.25">
      <c r="A188" s="178" t="str">
        <f>IF(MONTH(LISTE!G192)=6,IF(OR(LISTE!B192="",LISTE!I287="X"),"",LISTE!B192),"")</f>
        <v/>
      </c>
      <c r="B188" s="178" t="str">
        <f>IF(MONTH(LISTE!G192)=6,IF(OR(LISTE!B192="",LISTE!I192="X"),"",CONCATENATE(LISTE!C192,"  ",LISTE!H192," P")),"")</f>
        <v/>
      </c>
      <c r="C188" s="178" t="str">
        <f>IF(MONTH(LISTE!G192)=6,IF(OR(LISTE!B192="",LISTE!I192="X"),"",LISTE!A192),"")</f>
        <v/>
      </c>
      <c r="D188" s="178" t="str">
        <f>IF(MONTH(LISTE!G192)=6,IF(OR(LISTE!B192="",LISTE!I192="X"),"",LISTE!I192),"")</f>
        <v/>
      </c>
    </row>
    <row r="189" spans="1:4" x14ac:dyDescent="0.25">
      <c r="A189" s="178" t="str">
        <f>IF(MONTH(LISTE!G193)=6,IF(OR(LISTE!B193="",LISTE!I288="X"),"",LISTE!B193),"")</f>
        <v/>
      </c>
      <c r="B189" s="178" t="str">
        <f>IF(MONTH(LISTE!G193)=6,IF(OR(LISTE!B193="",LISTE!I193="X"),"",CONCATENATE(LISTE!C193,"  ",LISTE!H193," P")),"")</f>
        <v/>
      </c>
      <c r="C189" s="178" t="str">
        <f>IF(MONTH(LISTE!G193)=6,IF(OR(LISTE!B193="",LISTE!I193="X"),"",LISTE!A193),"")</f>
        <v/>
      </c>
      <c r="D189" s="178" t="str">
        <f>IF(MONTH(LISTE!G193)=6,IF(OR(LISTE!B193="",LISTE!I193="X"),"",LISTE!I193),"")</f>
        <v/>
      </c>
    </row>
    <row r="190" spans="1:4" x14ac:dyDescent="0.25">
      <c r="A190" s="178" t="str">
        <f>IF(MONTH(LISTE!G194)=6,IF(OR(LISTE!B194="",LISTE!I289="X"),"",LISTE!B194),"")</f>
        <v/>
      </c>
      <c r="B190" s="178" t="str">
        <f>IF(MONTH(LISTE!G194)=6,IF(OR(LISTE!B194="",LISTE!I194="X"),"",CONCATENATE(LISTE!C194,"  ",LISTE!H194," P")),"")</f>
        <v/>
      </c>
      <c r="C190" s="178" t="str">
        <f>IF(MONTH(LISTE!G194)=6,IF(OR(LISTE!B194="",LISTE!I194="X"),"",LISTE!A194),"")</f>
        <v/>
      </c>
      <c r="D190" s="178" t="str">
        <f>IF(MONTH(LISTE!G194)=6,IF(OR(LISTE!B194="",LISTE!I194="X"),"",LISTE!I194),"")</f>
        <v/>
      </c>
    </row>
    <row r="191" spans="1:4" x14ac:dyDescent="0.25">
      <c r="A191" s="178" t="str">
        <f>IF(MONTH(LISTE!G195)=6,IF(OR(LISTE!B195="",LISTE!I290="X"),"",LISTE!B195),"")</f>
        <v/>
      </c>
      <c r="B191" s="178" t="str">
        <f>IF(MONTH(LISTE!G195)=6,IF(OR(LISTE!B195="",LISTE!I195="X"),"",CONCATENATE(LISTE!C195,"  ",LISTE!H195," P")),"")</f>
        <v/>
      </c>
      <c r="C191" s="178" t="str">
        <f>IF(MONTH(LISTE!G195)=6,IF(OR(LISTE!B195="",LISTE!I195="X"),"",LISTE!A195),"")</f>
        <v/>
      </c>
      <c r="D191" s="178" t="str">
        <f>IF(MONTH(LISTE!G195)=6,IF(OR(LISTE!B195="",LISTE!I195="X"),"",LISTE!I195),"")</f>
        <v/>
      </c>
    </row>
    <row r="192" spans="1:4" x14ac:dyDescent="0.25">
      <c r="A192" s="178" t="str">
        <f>IF(MONTH(LISTE!G196)=6,IF(OR(LISTE!B196="",LISTE!I291="X"),"",LISTE!B196),"")</f>
        <v/>
      </c>
      <c r="B192" s="178" t="str">
        <f>IF(MONTH(LISTE!G196)=6,IF(OR(LISTE!B196="",LISTE!I196="X"),"",CONCATENATE(LISTE!C196,"  ",LISTE!H196," P")),"")</f>
        <v/>
      </c>
      <c r="C192" s="178" t="str">
        <f>IF(MONTH(LISTE!G196)=6,IF(OR(LISTE!B196="",LISTE!I196="X"),"",LISTE!A196),"")</f>
        <v/>
      </c>
      <c r="D192" s="178" t="str">
        <f>IF(MONTH(LISTE!G196)=6,IF(OR(LISTE!B196="",LISTE!I196="X"),"",LISTE!I196),"")</f>
        <v/>
      </c>
    </row>
    <row r="193" spans="1:4" x14ac:dyDescent="0.25">
      <c r="A193" s="178" t="str">
        <f>IF(MONTH(LISTE!G197)=6,IF(OR(LISTE!B197="",LISTE!I292="X"),"",LISTE!B197),"")</f>
        <v/>
      </c>
      <c r="B193" s="178" t="str">
        <f>IF(MONTH(LISTE!G197)=6,IF(OR(LISTE!B197="",LISTE!I197="X"),"",CONCATENATE(LISTE!C197,"  ",LISTE!H197," P")),"")</f>
        <v/>
      </c>
      <c r="C193" s="178" t="str">
        <f>IF(MONTH(LISTE!G197)=6,IF(OR(LISTE!B197="",LISTE!I197="X"),"",LISTE!A197),"")</f>
        <v/>
      </c>
      <c r="D193" s="178" t="str">
        <f>IF(MONTH(LISTE!G197)=6,IF(OR(LISTE!B197="",LISTE!I197="X"),"",LISTE!I197),"")</f>
        <v/>
      </c>
    </row>
    <row r="194" spans="1:4" x14ac:dyDescent="0.25">
      <c r="A194" s="178" t="str">
        <f>IF(MONTH(LISTE!G198)=6,IF(OR(LISTE!B198="",LISTE!I293="X"),"",LISTE!B198),"")</f>
        <v/>
      </c>
      <c r="B194" s="178" t="str">
        <f>IF(MONTH(LISTE!G198)=6,IF(OR(LISTE!B198="",LISTE!I198="X"),"",CONCATENATE(LISTE!C198,"  ",LISTE!H198," P")),"")</f>
        <v/>
      </c>
      <c r="C194" s="178" t="str">
        <f>IF(MONTH(LISTE!G198)=6,IF(OR(LISTE!B198="",LISTE!I198="X"),"",LISTE!A198),"")</f>
        <v/>
      </c>
      <c r="D194" s="178" t="str">
        <f>IF(MONTH(LISTE!G198)=6,IF(OR(LISTE!B198="",LISTE!I198="X"),"",LISTE!I198),"")</f>
        <v/>
      </c>
    </row>
    <row r="195" spans="1:4" x14ac:dyDescent="0.25">
      <c r="A195" s="178" t="str">
        <f>IF(MONTH(LISTE!G199)=6,IF(OR(LISTE!B199="",LISTE!I294="X"),"",LISTE!B199),"")</f>
        <v/>
      </c>
      <c r="B195" s="178" t="str">
        <f>IF(MONTH(LISTE!G199)=6,IF(OR(LISTE!B199="",LISTE!I199="X"),"",CONCATENATE(LISTE!C199,"  ",LISTE!H199," P")),"")</f>
        <v/>
      </c>
      <c r="C195" s="178" t="str">
        <f>IF(MONTH(LISTE!G199)=6,IF(OR(LISTE!B199="",LISTE!I199="X"),"",LISTE!A199),"")</f>
        <v/>
      </c>
      <c r="D195" s="178" t="str">
        <f>IF(MONTH(LISTE!G199)=6,IF(OR(LISTE!B199="",LISTE!I199="X"),"",LISTE!I199),"")</f>
        <v/>
      </c>
    </row>
    <row r="196" spans="1:4" x14ac:dyDescent="0.25">
      <c r="A196" s="178" t="str">
        <f>IF(MONTH(LISTE!G200)=6,IF(OR(LISTE!B200="",LISTE!I295="X"),"",LISTE!B200),"")</f>
        <v/>
      </c>
      <c r="B196" s="178" t="str">
        <f>IF(MONTH(LISTE!G200)=6,IF(OR(LISTE!B200="",LISTE!I200="X"),"",CONCATENATE(LISTE!C200,"  ",LISTE!H200," P")),"")</f>
        <v/>
      </c>
      <c r="C196" s="178" t="str">
        <f>IF(MONTH(LISTE!G200)=6,IF(OR(LISTE!B200="",LISTE!I200="X"),"",LISTE!A200),"")</f>
        <v/>
      </c>
      <c r="D196" s="178" t="str">
        <f>IF(MONTH(LISTE!G200)=6,IF(OR(LISTE!B200="",LISTE!I200="X"),"",LISTE!I200),"")</f>
        <v/>
      </c>
    </row>
    <row r="197" spans="1:4" x14ac:dyDescent="0.25">
      <c r="A197" s="178" t="str">
        <f>IF(MONTH(LISTE!G201)=6,IF(OR(LISTE!B201="",LISTE!I296="X"),"",LISTE!B201),"")</f>
        <v/>
      </c>
      <c r="B197" s="178" t="str">
        <f>IF(MONTH(LISTE!G201)=6,IF(OR(LISTE!B201="",LISTE!I201="X"),"",CONCATENATE(LISTE!C201,"  ",LISTE!H201," P")),"")</f>
        <v/>
      </c>
      <c r="C197" s="178" t="str">
        <f>IF(MONTH(LISTE!G201)=6,IF(OR(LISTE!B201="",LISTE!I201="X"),"",LISTE!A201),"")</f>
        <v/>
      </c>
      <c r="D197" s="178" t="str">
        <f>IF(MONTH(LISTE!G201)=6,IF(OR(LISTE!B201="",LISTE!I201="X"),"",LISTE!I201),"")</f>
        <v/>
      </c>
    </row>
    <row r="198" spans="1:4" x14ac:dyDescent="0.25">
      <c r="A198" s="178" t="str">
        <f>IF(MONTH(LISTE!G202)=6,IF(OR(LISTE!B202="",LISTE!I297="X"),"",LISTE!B202),"")</f>
        <v/>
      </c>
      <c r="B198" s="178" t="str">
        <f>IF(MONTH(LISTE!G202)=6,IF(OR(LISTE!B202="",LISTE!I202="X"),"",CONCATENATE(LISTE!C202,"  ",LISTE!H202," P")),"")</f>
        <v/>
      </c>
      <c r="C198" s="178" t="str">
        <f>IF(MONTH(LISTE!G202)=6,IF(OR(LISTE!B202="",LISTE!I202="X"),"",LISTE!A202),"")</f>
        <v/>
      </c>
      <c r="D198" s="178" t="str">
        <f>IF(MONTH(LISTE!G202)=6,IF(OR(LISTE!B202="",LISTE!I202="X"),"",LISTE!I202),"")</f>
        <v/>
      </c>
    </row>
    <row r="199" spans="1:4" x14ac:dyDescent="0.25">
      <c r="A199" s="178" t="str">
        <f>IF(MONTH(LISTE!G203)=6,IF(OR(LISTE!B203="",LISTE!I298="X"),"",LISTE!B203),"")</f>
        <v/>
      </c>
      <c r="B199" s="178" t="str">
        <f>IF(MONTH(LISTE!G203)=6,IF(OR(LISTE!B203="",LISTE!I203="X"),"",CONCATENATE(LISTE!C203,"  ",LISTE!H203," P")),"")</f>
        <v/>
      </c>
      <c r="C199" s="178" t="str">
        <f>IF(MONTH(LISTE!G203)=6,IF(OR(LISTE!B203="",LISTE!I203="X"),"",LISTE!A203),"")</f>
        <v/>
      </c>
      <c r="D199" s="178" t="str">
        <f>IF(MONTH(LISTE!G203)=6,IF(OR(LISTE!B203="",LISTE!I203="X"),"",LISTE!I203),"")</f>
        <v/>
      </c>
    </row>
    <row r="200" spans="1:4" x14ac:dyDescent="0.25">
      <c r="A200" s="178" t="str">
        <f>IF(MONTH(LISTE!G204)=6,IF(OR(LISTE!B204="",LISTE!I299="X"),"",LISTE!B204),"")</f>
        <v/>
      </c>
      <c r="B200" s="178" t="str">
        <f>IF(MONTH(LISTE!G204)=6,IF(OR(LISTE!B204="",LISTE!I204="X"),"",CONCATENATE(LISTE!C204,"  ",LISTE!H204," P")),"")</f>
        <v/>
      </c>
      <c r="C200" s="178" t="str">
        <f>IF(MONTH(LISTE!G204)=6,IF(OR(LISTE!B204="",LISTE!I204="X"),"",LISTE!A204),"")</f>
        <v/>
      </c>
      <c r="D200" s="178" t="str">
        <f>IF(MONTH(LISTE!G204)=6,IF(OR(LISTE!B204="",LISTE!I204="X"),"",LISTE!I204),"")</f>
        <v/>
      </c>
    </row>
    <row r="201" spans="1:4" x14ac:dyDescent="0.25">
      <c r="A201" s="178" t="str">
        <f>IF(MONTH(LISTE!G205)=6,IF(OR(LISTE!B205="",LISTE!I300="X"),"",LISTE!B205),"")</f>
        <v/>
      </c>
      <c r="B201" s="178" t="str">
        <f>IF(MONTH(LISTE!G205)=6,IF(OR(LISTE!B205="",LISTE!I205="X"),"",CONCATENATE(LISTE!C205,"  ",LISTE!H205," P")),"")</f>
        <v/>
      </c>
      <c r="C201" s="178" t="str">
        <f>IF(MONTH(LISTE!G205)=6,IF(OR(LISTE!B205="",LISTE!I205="X"),"",LISTE!A205),"")</f>
        <v/>
      </c>
      <c r="D201" s="178" t="str">
        <f>IF(MONTH(LISTE!G205)=6,IF(OR(LISTE!B205="",LISTE!I205="X"),"",LISTE!I205),"")</f>
        <v/>
      </c>
    </row>
    <row r="202" spans="1:4" x14ac:dyDescent="0.25">
      <c r="A202" s="178" t="str">
        <f>IF(MONTH(LISTE!G206)=6,IF(OR(LISTE!B206="",LISTE!I301="X"),"",LISTE!B206),"")</f>
        <v/>
      </c>
      <c r="B202" s="178" t="str">
        <f>IF(MONTH(LISTE!G206)=6,IF(OR(LISTE!B206="",LISTE!I206="X"),"",CONCATENATE(LISTE!C206,"  ",LISTE!H206," P")),"")</f>
        <v/>
      </c>
      <c r="C202" s="178" t="str">
        <f>IF(MONTH(LISTE!G206)=6,IF(OR(LISTE!B206="",LISTE!I206="X"),"",LISTE!A206),"")</f>
        <v/>
      </c>
      <c r="D202" s="178" t="str">
        <f>IF(MONTH(LISTE!G206)=6,IF(OR(LISTE!B206="",LISTE!I206="X"),"",LISTE!I206),"")</f>
        <v/>
      </c>
    </row>
    <row r="203" spans="1:4" x14ac:dyDescent="0.25">
      <c r="A203" s="178" t="str">
        <f>IF(MONTH(LISTE!G207)=6,IF(OR(LISTE!B207="",LISTE!I302="X"),"",LISTE!B207),"")</f>
        <v/>
      </c>
      <c r="B203" s="178" t="str">
        <f>IF(MONTH(LISTE!G207)=6,IF(OR(LISTE!B207="",LISTE!I207="X"),"",CONCATENATE(LISTE!C207,"  ",LISTE!H207," P")),"")</f>
        <v/>
      </c>
      <c r="C203" s="178" t="str">
        <f>IF(MONTH(LISTE!G207)=6,IF(OR(LISTE!B207="",LISTE!I207="X"),"",LISTE!A207),"")</f>
        <v/>
      </c>
      <c r="D203" s="178" t="str">
        <f>IF(MONTH(LISTE!G207)=6,IF(OR(LISTE!B207="",LISTE!I207="X"),"",LISTE!I207),"")</f>
        <v/>
      </c>
    </row>
    <row r="204" spans="1:4" x14ac:dyDescent="0.25">
      <c r="A204" s="178" t="str">
        <f>IF(MONTH(LISTE!G208)=6,IF(OR(LISTE!B208="",LISTE!I303="X"),"",LISTE!B208),"")</f>
        <v/>
      </c>
      <c r="B204" s="178" t="str">
        <f>IF(MONTH(LISTE!G208)=6,IF(OR(LISTE!B208="",LISTE!I208="X"),"",CONCATENATE(LISTE!C208,"  ",LISTE!H208," P")),"")</f>
        <v/>
      </c>
      <c r="C204" s="178" t="str">
        <f>IF(MONTH(LISTE!G208)=6,IF(OR(LISTE!B208="",LISTE!I208="X"),"",LISTE!A208),"")</f>
        <v/>
      </c>
      <c r="D204" s="178" t="str">
        <f>IF(MONTH(LISTE!G208)=6,IF(OR(LISTE!B208="",LISTE!I208="X"),"",LISTE!I208),"")</f>
        <v/>
      </c>
    </row>
    <row r="205" spans="1:4" x14ac:dyDescent="0.25">
      <c r="A205" s="178" t="str">
        <f>IF(MONTH(LISTE!G209)=6,IF(OR(LISTE!B209="",LISTE!I304="X"),"",LISTE!B209),"")</f>
        <v/>
      </c>
      <c r="B205" s="178" t="str">
        <f>IF(MONTH(LISTE!G209)=6,IF(OR(LISTE!B209="",LISTE!I209="X"),"",CONCATENATE(LISTE!C209,"  ",LISTE!H209," P")),"")</f>
        <v/>
      </c>
      <c r="C205" s="178" t="str">
        <f>IF(MONTH(LISTE!G209)=6,IF(OR(LISTE!B209="",LISTE!I209="X"),"",LISTE!A209),"")</f>
        <v/>
      </c>
      <c r="D205" s="178" t="str">
        <f>IF(MONTH(LISTE!G209)=6,IF(OR(LISTE!B209="",LISTE!I209="X"),"",LISTE!I209),"")</f>
        <v/>
      </c>
    </row>
    <row r="206" spans="1:4" x14ac:dyDescent="0.25">
      <c r="A206" s="178" t="str">
        <f>IF(MONTH(LISTE!G210)=6,IF(OR(LISTE!B210="",LISTE!I305="X"),"",LISTE!B210),"")</f>
        <v/>
      </c>
      <c r="B206" s="178" t="str">
        <f>IF(MONTH(LISTE!G210)=6,IF(OR(LISTE!B210="",LISTE!I210="X"),"",CONCATENATE(LISTE!C210,"  ",LISTE!H210," P")),"")</f>
        <v/>
      </c>
      <c r="C206" s="178" t="str">
        <f>IF(MONTH(LISTE!G210)=6,IF(OR(LISTE!B210="",LISTE!I210="X"),"",LISTE!A210),"")</f>
        <v/>
      </c>
      <c r="D206" s="178" t="str">
        <f>IF(MONTH(LISTE!G210)=6,IF(OR(LISTE!B210="",LISTE!I210="X"),"",LISTE!I210),"")</f>
        <v/>
      </c>
    </row>
    <row r="207" spans="1:4" x14ac:dyDescent="0.25">
      <c r="A207" s="178" t="str">
        <f>IF(MONTH(LISTE!G211)=6,IF(OR(LISTE!B211="",LISTE!I306="X"),"",LISTE!B211),"")</f>
        <v/>
      </c>
      <c r="B207" s="178" t="str">
        <f>IF(MONTH(LISTE!G211)=6,IF(OR(LISTE!B211="",LISTE!I211="X"),"",CONCATENATE(LISTE!C211,"  ",LISTE!H211," P")),"")</f>
        <v/>
      </c>
      <c r="C207" s="178" t="str">
        <f>IF(MONTH(LISTE!G211)=6,IF(OR(LISTE!B211="",LISTE!I211="X"),"",LISTE!A211),"")</f>
        <v/>
      </c>
      <c r="D207" s="178" t="str">
        <f>IF(MONTH(LISTE!G211)=6,IF(OR(LISTE!B211="",LISTE!I211="X"),"",LISTE!I211),"")</f>
        <v/>
      </c>
    </row>
    <row r="208" spans="1:4" x14ac:dyDescent="0.25">
      <c r="A208" s="178" t="str">
        <f>IF(MONTH(LISTE!G212)=6,IF(OR(LISTE!B212="",LISTE!I307="X"),"",LISTE!B212),"")</f>
        <v/>
      </c>
      <c r="B208" s="178" t="str">
        <f>IF(MONTH(LISTE!G212)=6,IF(OR(LISTE!B212="",LISTE!I212="X"),"",CONCATENATE(LISTE!C212,"  ",LISTE!H212," P")),"")</f>
        <v/>
      </c>
      <c r="C208" s="178" t="str">
        <f>IF(MONTH(LISTE!G212)=6,IF(OR(LISTE!B212="",LISTE!I212="X"),"",LISTE!A212),"")</f>
        <v/>
      </c>
      <c r="D208" s="178" t="str">
        <f>IF(MONTH(LISTE!G212)=6,IF(OR(LISTE!B212="",LISTE!I212="X"),"",LISTE!I212),"")</f>
        <v/>
      </c>
    </row>
    <row r="209" spans="1:4" x14ac:dyDescent="0.25">
      <c r="A209" s="178" t="str">
        <f>IF(MONTH(LISTE!G213)=6,IF(OR(LISTE!B213="",LISTE!I308="X"),"",LISTE!B213),"")</f>
        <v/>
      </c>
      <c r="B209" s="178" t="str">
        <f>IF(MONTH(LISTE!G213)=6,IF(OR(LISTE!B213="",LISTE!I213="X"),"",CONCATENATE(LISTE!C213,"  ",LISTE!H213," P")),"")</f>
        <v/>
      </c>
      <c r="C209" s="178" t="str">
        <f>IF(MONTH(LISTE!G213)=6,IF(OR(LISTE!B213="",LISTE!I213="X"),"",LISTE!A213),"")</f>
        <v/>
      </c>
      <c r="D209" s="178" t="str">
        <f>IF(MONTH(LISTE!G213)=6,IF(OR(LISTE!B213="",LISTE!I213="X"),"",LISTE!I213),"")</f>
        <v/>
      </c>
    </row>
    <row r="210" spans="1:4" s="175" customFormat="1" x14ac:dyDescent="0.25">
      <c r="A210" s="178" t="str">
        <f>IF(MONTH(LISTE!G214)=6,IF(OR(LISTE!B214="",LISTE!I309="X"),"",LISTE!B214),"")</f>
        <v/>
      </c>
      <c r="B210" s="178" t="str">
        <f>IF(MONTH(LISTE!G214)=6,IF(OR(LISTE!B214="",LISTE!I214="X"),"",CONCATENATE(LISTE!C214,"  ",LISTE!H214," P")),"")</f>
        <v/>
      </c>
      <c r="C210" s="178" t="str">
        <f>IF(MONTH(LISTE!G214)=6,IF(OR(LISTE!B214="",LISTE!I214="X"),"",LISTE!A214),"")</f>
        <v/>
      </c>
      <c r="D210" s="178" t="str">
        <f>IF(MONTH(LISTE!G214)=6,IF(OR(LISTE!B214="",LISTE!I214="X"),"",LISTE!I214),"")</f>
        <v/>
      </c>
    </row>
  </sheetData>
  <sortState xmlns:xlrd2="http://schemas.microsoft.com/office/spreadsheetml/2017/richdata2" ref="A5:AI73">
    <sortCondition ref="C5:C73"/>
  </sortState>
  <mergeCells count="1">
    <mergeCell ref="E1:AI1"/>
  </mergeCells>
  <pageMargins left="0.25" right="0.25"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DFB28-45DC-448F-B48B-B7A323B3219C}">
  <dimension ref="A1:AK210"/>
  <sheetViews>
    <sheetView workbookViewId="0">
      <selection activeCell="Z24" sqref="Z24"/>
    </sheetView>
  </sheetViews>
  <sheetFormatPr baseColWidth="10" defaultColWidth="11.296875" defaultRowHeight="13.8" x14ac:dyDescent="0.25"/>
  <cols>
    <col min="1" max="1" width="12.69921875" style="15" customWidth="1"/>
    <col min="2" max="2" width="13.8984375" style="15" customWidth="1"/>
    <col min="3" max="3" width="3.69921875" style="15" customWidth="1"/>
    <col min="4" max="4" width="2" style="15" customWidth="1"/>
    <col min="5" max="35" width="3.19921875" customWidth="1"/>
    <col min="36" max="37" width="11.19921875" style="175"/>
  </cols>
  <sheetData>
    <row r="1" spans="1:37" ht="28.2" customHeight="1" x14ac:dyDescent="0.25">
      <c r="C1" s="219"/>
      <c r="E1" s="840" t="str">
        <f>CONCATENATE("MOIS DE JUILLET ",annee)</f>
        <v>MOIS DE JUILLET 2022</v>
      </c>
      <c r="F1" s="840"/>
      <c r="G1" s="840"/>
      <c r="H1" s="840"/>
      <c r="I1" s="840"/>
      <c r="J1" s="840"/>
      <c r="K1" s="840"/>
      <c r="L1" s="840"/>
      <c r="M1" s="840"/>
      <c r="N1" s="840"/>
      <c r="O1" s="840"/>
      <c r="P1" s="840"/>
      <c r="Q1" s="840"/>
      <c r="R1" s="840"/>
      <c r="S1" s="840"/>
      <c r="T1" s="840"/>
      <c r="U1" s="840"/>
      <c r="V1" s="840"/>
      <c r="W1" s="840"/>
      <c r="X1" s="840"/>
      <c r="Y1" s="840"/>
      <c r="Z1" s="840"/>
      <c r="AA1" s="840"/>
      <c r="AB1" s="840"/>
      <c r="AC1" s="840"/>
      <c r="AD1" s="840"/>
      <c r="AE1" s="840"/>
      <c r="AF1" s="840"/>
      <c r="AG1" s="840"/>
      <c r="AH1" s="840"/>
      <c r="AI1" s="840"/>
    </row>
    <row r="2" spans="1:37" s="15" customFormat="1" x14ac:dyDescent="0.25">
      <c r="C2" s="192" t="s">
        <v>344</v>
      </c>
      <c r="E2" s="177">
        <v>1</v>
      </c>
      <c r="F2" s="177">
        <v>2</v>
      </c>
      <c r="G2" s="177">
        <v>3</v>
      </c>
      <c r="H2" s="177">
        <v>4</v>
      </c>
      <c r="I2" s="177">
        <v>5</v>
      </c>
      <c r="J2" s="177">
        <v>6</v>
      </c>
      <c r="K2" s="177">
        <v>7</v>
      </c>
      <c r="L2" s="177">
        <v>8</v>
      </c>
      <c r="M2" s="177">
        <v>9</v>
      </c>
      <c r="N2" s="177">
        <v>10</v>
      </c>
      <c r="O2" s="177">
        <v>11</v>
      </c>
      <c r="P2" s="177">
        <v>12</v>
      </c>
      <c r="Q2" s="177">
        <v>13</v>
      </c>
      <c r="R2" s="177">
        <v>14</v>
      </c>
      <c r="S2" s="177">
        <v>15</v>
      </c>
      <c r="T2" s="177">
        <v>16</v>
      </c>
      <c r="U2" s="177">
        <v>17</v>
      </c>
      <c r="V2" s="177">
        <v>18</v>
      </c>
      <c r="W2" s="177">
        <v>19</v>
      </c>
      <c r="X2" s="177">
        <v>20</v>
      </c>
      <c r="Y2" s="177">
        <v>21</v>
      </c>
      <c r="Z2" s="177">
        <v>22</v>
      </c>
      <c r="AA2" s="177">
        <v>23</v>
      </c>
      <c r="AB2" s="177">
        <v>24</v>
      </c>
      <c r="AC2" s="177">
        <v>25</v>
      </c>
      <c r="AD2" s="177">
        <v>26</v>
      </c>
      <c r="AE2" s="177">
        <v>27</v>
      </c>
      <c r="AF2" s="177">
        <v>28</v>
      </c>
      <c r="AG2" s="177">
        <v>29</v>
      </c>
      <c r="AH2" s="177">
        <v>30</v>
      </c>
      <c r="AI2" s="177">
        <v>31</v>
      </c>
      <c r="AJ2" s="176"/>
      <c r="AK2" s="176"/>
    </row>
    <row r="3" spans="1:37" s="15" customFormat="1" x14ac:dyDescent="0.25">
      <c r="C3" s="181" t="s">
        <v>345</v>
      </c>
      <c r="E3" s="177" t="s">
        <v>348</v>
      </c>
      <c r="F3" s="177" t="s">
        <v>257</v>
      </c>
      <c r="G3" s="177" t="s">
        <v>349</v>
      </c>
      <c r="H3" s="177" t="s">
        <v>350</v>
      </c>
      <c r="I3" s="177" t="s">
        <v>351</v>
      </c>
      <c r="J3" s="177" t="s">
        <v>351</v>
      </c>
      <c r="K3" s="177" t="s">
        <v>347</v>
      </c>
      <c r="L3" s="177" t="s">
        <v>348</v>
      </c>
      <c r="M3" s="177" t="s">
        <v>257</v>
      </c>
      <c r="N3" s="177" t="s">
        <v>349</v>
      </c>
      <c r="O3" s="177" t="s">
        <v>350</v>
      </c>
      <c r="P3" s="177" t="s">
        <v>351</v>
      </c>
      <c r="Q3" s="177" t="s">
        <v>351</v>
      </c>
      <c r="R3" s="177" t="s">
        <v>347</v>
      </c>
      <c r="S3" s="177" t="s">
        <v>348</v>
      </c>
      <c r="T3" s="177" t="s">
        <v>257</v>
      </c>
      <c r="U3" s="177" t="s">
        <v>349</v>
      </c>
      <c r="V3" s="177" t="s">
        <v>350</v>
      </c>
      <c r="W3" s="177" t="s">
        <v>351</v>
      </c>
      <c r="X3" s="177" t="s">
        <v>351</v>
      </c>
      <c r="Y3" s="177" t="s">
        <v>347</v>
      </c>
      <c r="Z3" s="177" t="s">
        <v>348</v>
      </c>
      <c r="AA3" s="177" t="s">
        <v>257</v>
      </c>
      <c r="AB3" s="177" t="s">
        <v>349</v>
      </c>
      <c r="AC3" s="177" t="s">
        <v>350</v>
      </c>
      <c r="AD3" s="177" t="s">
        <v>351</v>
      </c>
      <c r="AE3" s="177" t="s">
        <v>351</v>
      </c>
      <c r="AF3" s="177" t="s">
        <v>347</v>
      </c>
      <c r="AG3" s="177" t="s">
        <v>348</v>
      </c>
      <c r="AH3" s="177" t="s">
        <v>257</v>
      </c>
      <c r="AI3" s="177" t="s">
        <v>349</v>
      </c>
      <c r="AJ3" s="174"/>
      <c r="AK3" s="174"/>
    </row>
    <row r="4" spans="1:37" s="15" customFormat="1" ht="14.4" thickBot="1" x14ac:dyDescent="0.3">
      <c r="A4" s="280"/>
      <c r="B4" s="280"/>
      <c r="C4" s="180" t="s">
        <v>342</v>
      </c>
      <c r="D4" s="280"/>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174"/>
      <c r="AK4" s="174"/>
    </row>
    <row r="5" spans="1:37" ht="14.4" thickTop="1" x14ac:dyDescent="0.25">
      <c r="A5" s="190" t="str">
        <f>IF(MONTH(LISTE!G62)=7,IF(OR(LISTE!B62="",LISTE!I62="X"),"",LISTE!B62),"")</f>
        <v>Veil</v>
      </c>
      <c r="B5" s="190" t="str">
        <f>IF(MONTH(LISTE!G62)=7,IF(OR(LISTE!B62="",LISTE!I62="X"),"",CONCATENATE(LISTE!C62,"  ",LISTE!H62," P")),"")</f>
        <v>Mme  3 P</v>
      </c>
      <c r="C5" s="190">
        <f>IF(MONTH(LISTE!G62)=7,IF(OR(LISTE!B62="",LISTE!I62="X"),"",LISTE!A62),"")</f>
        <v>54</v>
      </c>
      <c r="D5" s="190" t="str">
        <f>IF(MONTH(LISTE!G62)=7,IF(OR(LISTE!B62="",LISTE!I62="X"),"",LISTE!I62),"")</f>
        <v>O</v>
      </c>
      <c r="E5" s="179"/>
      <c r="F5" s="521"/>
      <c r="G5" s="514"/>
      <c r="H5" s="182"/>
      <c r="I5" s="182"/>
      <c r="J5" s="182"/>
      <c r="K5" s="182"/>
      <c r="L5" s="182"/>
      <c r="M5" s="182"/>
      <c r="N5" s="521"/>
      <c r="O5" s="514"/>
      <c r="P5" s="521"/>
      <c r="Q5" s="514"/>
      <c r="R5" s="584" t="s">
        <v>344</v>
      </c>
      <c r="S5" s="515" t="s">
        <v>344</v>
      </c>
      <c r="T5" s="584"/>
      <c r="U5" s="514"/>
      <c r="V5" s="182"/>
      <c r="W5" s="521"/>
      <c r="X5" s="514"/>
      <c r="Y5" s="182"/>
      <c r="Z5" s="521"/>
      <c r="AA5" s="514"/>
      <c r="AB5" s="182"/>
      <c r="AC5" s="182"/>
      <c r="AD5" s="182"/>
      <c r="AE5" s="182"/>
      <c r="AF5" s="182"/>
      <c r="AG5" s="182"/>
      <c r="AH5" s="623"/>
      <c r="AI5" s="514"/>
    </row>
    <row r="6" spans="1:37" x14ac:dyDescent="0.25">
      <c r="A6" s="190" t="str">
        <f>IF(MONTH(LISTE!G66)=7,IF(OR(LISTE!B66="",LISTE!I66="X"),"",LISTE!B66),"")</f>
        <v>Lhez</v>
      </c>
      <c r="B6" s="190" t="str">
        <f>IF(MONTH(LISTE!G66)=7,IF(OR(LISTE!B66="",LISTE!I66="X"),"",CONCATENATE(LISTE!C66,"  ",LISTE!H66," P")),"")</f>
        <v>Isabelle  2 P</v>
      </c>
      <c r="C6" s="190">
        <f>IF(MONTH(LISTE!G66)=7,IF(OR(LISTE!B66="",LISTE!I66="X"),"",LISTE!A66),"")</f>
        <v>58</v>
      </c>
      <c r="D6" s="190" t="str">
        <f>IF(MONTH(LISTE!G66)=7,IF(OR(LISTE!B66="",LISTE!I66="X"),"",LISTE!I66),"")</f>
        <v>O</v>
      </c>
      <c r="E6" s="182"/>
      <c r="F6" s="182"/>
      <c r="G6" s="514"/>
      <c r="H6" s="181" t="s">
        <v>345</v>
      </c>
      <c r="I6" s="181" t="s">
        <v>345</v>
      </c>
      <c r="J6" s="181" t="s">
        <v>345</v>
      </c>
      <c r="K6" s="181" t="s">
        <v>345</v>
      </c>
      <c r="L6" s="182"/>
      <c r="M6" s="182"/>
      <c r="N6" s="182"/>
      <c r="O6" s="514"/>
      <c r="P6" s="182"/>
      <c r="Q6" s="514"/>
      <c r="R6" s="182"/>
      <c r="S6" s="514"/>
      <c r="T6" s="182"/>
      <c r="U6" s="514"/>
      <c r="V6" s="182"/>
      <c r="W6" s="182"/>
      <c r="X6" s="514"/>
      <c r="Y6" s="182"/>
      <c r="Z6" s="182"/>
      <c r="AA6" s="514"/>
      <c r="AB6" s="182"/>
      <c r="AC6" s="182"/>
      <c r="AD6" s="182"/>
      <c r="AE6" s="182"/>
      <c r="AF6" s="182"/>
      <c r="AG6" s="182"/>
      <c r="AH6" s="555"/>
      <c r="AI6" s="514"/>
    </row>
    <row r="7" spans="1:37" x14ac:dyDescent="0.25">
      <c r="A7" s="190" t="str">
        <f>IF(MONTH(LISTE!G72)=7,IF(OR(LISTE!B72="",LISTE!I72="X"),"",LISTE!B72),"")</f>
        <v>Lamotte</v>
      </c>
      <c r="B7" s="190" t="str">
        <f>IF(MONTH(LISTE!G72)=7,IF(OR(LISTE!B72="",LISTE!I72="X"),"",CONCATENATE(LISTE!C72,"  ",LISTE!H72," P")),"")</f>
        <v>Daniel  3 P</v>
      </c>
      <c r="C7" s="190">
        <f>IF(MONTH(LISTE!G72)=7,IF(OR(LISTE!B72="",LISTE!I72="X"),"",LISTE!A72),"")</f>
        <v>64</v>
      </c>
      <c r="D7" s="190" t="str">
        <f>IF(MONTH(LISTE!G72)=7,IF(OR(LISTE!B72="",LISTE!I72="X"),"",LISTE!I72),"")</f>
        <v>O</v>
      </c>
      <c r="E7" s="182"/>
      <c r="F7" s="182"/>
      <c r="G7" s="514"/>
      <c r="H7" s="182"/>
      <c r="I7" s="182"/>
      <c r="J7" s="182"/>
      <c r="K7" s="182"/>
      <c r="L7" s="182"/>
      <c r="M7" s="182"/>
      <c r="N7" s="182"/>
      <c r="O7" s="514"/>
      <c r="P7" s="182"/>
      <c r="Q7" s="514"/>
      <c r="R7" s="182"/>
      <c r="S7" s="514"/>
      <c r="T7" s="182"/>
      <c r="U7" s="515" t="s">
        <v>344</v>
      </c>
      <c r="V7" s="179" t="s">
        <v>344</v>
      </c>
      <c r="W7" s="182"/>
      <c r="X7" s="514"/>
      <c r="Y7" s="182"/>
      <c r="Z7" s="182"/>
      <c r="AA7" s="514"/>
      <c r="AB7" s="182"/>
      <c r="AC7" s="182"/>
      <c r="AD7" s="182"/>
      <c r="AE7" s="182"/>
      <c r="AF7" s="182"/>
      <c r="AG7" s="182"/>
      <c r="AH7" s="555"/>
      <c r="AI7" s="514"/>
    </row>
    <row r="8" spans="1:37" x14ac:dyDescent="0.25">
      <c r="A8" s="190" t="str">
        <f>IF(MONTH(LISTE!G80)=7,IF(OR(LISTE!B80="",LISTE!I80="X"),"",LISTE!B80),"")</f>
        <v>Soulat</v>
      </c>
      <c r="B8" s="190" t="str">
        <f>IF(MONTH(LISTE!G80)=7,IF(OR(LISTE!B80="",LISTE!I80="X"),"",CONCATENATE(LISTE!C80,"  ",LISTE!H80," P")),"")</f>
        <v>Severine  5 P</v>
      </c>
      <c r="C8" s="190">
        <f>IF(MONTH(LISTE!G80)=7,IF(OR(LISTE!B80="",LISTE!I80="X"),"",LISTE!A80),"")</f>
        <v>72</v>
      </c>
      <c r="D8" s="190" t="str">
        <f>IF(MONTH(LISTE!G80)=7,IF(OR(LISTE!B80="",LISTE!I80="X"),"",LISTE!I80),"")</f>
        <v>O</v>
      </c>
      <c r="E8" s="182"/>
      <c r="F8" s="182"/>
      <c r="G8" s="514"/>
      <c r="H8" s="182"/>
      <c r="I8" s="182"/>
      <c r="J8" s="182"/>
      <c r="K8" s="182"/>
      <c r="L8" s="182"/>
      <c r="M8" s="182"/>
      <c r="N8" s="182"/>
      <c r="O8" s="514"/>
      <c r="P8" s="182"/>
      <c r="Q8" s="514"/>
      <c r="R8" s="182"/>
      <c r="S8" s="514"/>
      <c r="T8" s="182"/>
      <c r="U8" s="514"/>
      <c r="V8" s="182"/>
      <c r="W8" s="182"/>
      <c r="X8" s="514"/>
      <c r="Y8" s="182"/>
      <c r="Z8" s="182"/>
      <c r="AA8" s="577" t="s">
        <v>345</v>
      </c>
      <c r="AB8" s="181" t="s">
        <v>345</v>
      </c>
      <c r="AC8" s="182"/>
      <c r="AD8" s="182"/>
      <c r="AE8" s="182"/>
      <c r="AF8" s="182"/>
      <c r="AG8" s="182"/>
      <c r="AH8" s="555"/>
      <c r="AI8" s="514"/>
    </row>
    <row r="9" spans="1:37" x14ac:dyDescent="0.25">
      <c r="A9" s="190" t="str">
        <f>IF(MONTH(LISTE!G81)=7,IF(OR(LISTE!B81="",LISTE!I81="X"),"",LISTE!B81),"")</f>
        <v>Soulat</v>
      </c>
      <c r="B9" s="190" t="str">
        <f>IF(MONTH(LISTE!G81)=7,IF(OR(LISTE!B81="",LISTE!I81="X"),"",CONCATENATE(LISTE!C81,"  ",LISTE!H81," P")),"")</f>
        <v>Severine  0 P</v>
      </c>
      <c r="C9" s="190">
        <f>IF(MONTH(LISTE!G81)=7,IF(OR(LISTE!B81="",LISTE!I81="X"),"",LISTE!A81),"")</f>
        <v>73</v>
      </c>
      <c r="D9" s="190" t="str">
        <f>IF(MONTH(LISTE!G81)=7,IF(OR(LISTE!B81="",LISTE!I81="X"),"",LISTE!I81),"")</f>
        <v>O</v>
      </c>
      <c r="E9" s="182"/>
      <c r="F9" s="182"/>
      <c r="G9" s="514"/>
      <c r="H9" s="182"/>
      <c r="I9" s="182"/>
      <c r="J9" s="182"/>
      <c r="K9" s="182"/>
      <c r="L9" s="182"/>
      <c r="M9" s="182"/>
      <c r="N9" s="182"/>
      <c r="O9" s="514"/>
      <c r="P9" s="182"/>
      <c r="Q9" s="514"/>
      <c r="R9" s="182"/>
      <c r="S9" s="514"/>
      <c r="T9" s="182"/>
      <c r="U9" s="514"/>
      <c r="V9" s="182"/>
      <c r="W9" s="182"/>
      <c r="X9" s="514"/>
      <c r="Y9" s="182"/>
      <c r="Z9" s="182"/>
      <c r="AA9" s="515" t="s">
        <v>344</v>
      </c>
      <c r="AB9" s="179" t="s">
        <v>344</v>
      </c>
      <c r="AC9" s="182"/>
      <c r="AD9" s="182"/>
      <c r="AE9" s="182"/>
      <c r="AF9" s="182"/>
      <c r="AG9" s="182"/>
      <c r="AH9" s="555"/>
      <c r="AI9" s="514"/>
    </row>
    <row r="10" spans="1:37" x14ac:dyDescent="0.25">
      <c r="A10" s="190" t="str">
        <f>IF(MONTH(LISTE!G83)=7,IF(OR(LISTE!B83="",LISTE!I83="X"),"",LISTE!B83),"")</f>
        <v>Saubonnet</v>
      </c>
      <c r="B10" s="190" t="str">
        <f>IF(MONTH(LISTE!G83)=7,IF(OR(LISTE!B83="",LISTE!I83="X"),"",CONCATENATE(LISTE!C83,"  ",LISTE!H83," P")),"")</f>
        <v>Jean Pierre  2 P</v>
      </c>
      <c r="C10" s="190">
        <f>IF(MONTH(LISTE!G83)=7,IF(OR(LISTE!B83="",LISTE!I83="X"),"",LISTE!A83),"")</f>
        <v>75</v>
      </c>
      <c r="D10" s="190" t="str">
        <f>IF(MONTH(LISTE!G83)=7,IF(OR(LISTE!B83="",LISTE!I83="X"),"",LISTE!I83),"")</f>
        <v>O</v>
      </c>
      <c r="E10" s="182"/>
      <c r="F10" s="182"/>
      <c r="G10" s="514"/>
      <c r="H10" s="182"/>
      <c r="I10" s="182"/>
      <c r="J10" s="182"/>
      <c r="K10" s="182"/>
      <c r="L10" s="182"/>
      <c r="M10" s="182"/>
      <c r="N10" s="182"/>
      <c r="O10" s="514"/>
      <c r="P10" s="182"/>
      <c r="Q10" s="514"/>
      <c r="R10" s="181" t="s">
        <v>345</v>
      </c>
      <c r="S10" s="577" t="s">
        <v>345</v>
      </c>
      <c r="T10" s="182"/>
      <c r="U10" s="514"/>
      <c r="V10" s="182"/>
      <c r="W10" s="182"/>
      <c r="X10" s="514"/>
      <c r="Y10" s="182"/>
      <c r="Z10" s="182"/>
      <c r="AA10" s="514"/>
      <c r="AB10" s="182"/>
      <c r="AC10" s="182"/>
      <c r="AD10" s="182"/>
      <c r="AE10" s="182"/>
      <c r="AF10" s="182"/>
      <c r="AG10" s="182"/>
      <c r="AH10" s="555"/>
      <c r="AI10" s="514"/>
    </row>
    <row r="11" spans="1:37" x14ac:dyDescent="0.25">
      <c r="A11" s="190" t="str">
        <f>IF(MONTH(LISTE!G86)=7,IF(OR(LISTE!B86="",LISTE!I86="X"),"",LISTE!B86),"")</f>
        <v>Flamant</v>
      </c>
      <c r="B11" s="190" t="str">
        <f>IF(MONTH(LISTE!G86)=7,IF(OR(LISTE!B86="",LISTE!I86="X"),"",CONCATENATE(LISTE!C86,"  ",LISTE!H86," P")),"")</f>
        <v>Beatrice  2 P</v>
      </c>
      <c r="C11" s="190">
        <f>IF(MONTH(LISTE!G86)=7,IF(OR(LISTE!B86="",LISTE!I86="X"),"",LISTE!A86),"")</f>
        <v>78</v>
      </c>
      <c r="D11" s="190" t="str">
        <f>IF(MONTH(LISTE!G86)=7,IF(OR(LISTE!B86="",LISTE!I86="X"),"",LISTE!I86),"")</f>
        <v>O</v>
      </c>
      <c r="E11" s="182"/>
      <c r="F11" s="182"/>
      <c r="G11" s="514"/>
      <c r="H11" s="182"/>
      <c r="I11" s="182"/>
      <c r="J11" s="182"/>
      <c r="K11" s="182"/>
      <c r="L11" s="182"/>
      <c r="M11" s="182"/>
      <c r="N11" s="182"/>
      <c r="O11" s="514"/>
      <c r="P11" s="182"/>
      <c r="Q11" s="577" t="s">
        <v>345</v>
      </c>
      <c r="R11" s="182"/>
      <c r="S11" s="514"/>
      <c r="T11" s="182"/>
      <c r="U11" s="514"/>
      <c r="V11" s="182"/>
      <c r="W11" s="182"/>
      <c r="X11" s="514"/>
      <c r="Y11" s="182"/>
      <c r="Z11" s="182"/>
      <c r="AA11" s="514"/>
      <c r="AB11" s="182"/>
      <c r="AC11" s="182"/>
      <c r="AD11" s="182"/>
      <c r="AE11" s="182"/>
      <c r="AF11" s="182"/>
      <c r="AG11" s="182"/>
      <c r="AH11" s="555"/>
      <c r="AI11" s="514"/>
    </row>
    <row r="12" spans="1:37" x14ac:dyDescent="0.25">
      <c r="A12" s="190" t="str">
        <f>IF(MONTH(LISTE!G87)=7,IF(OR(LISTE!B87="",LISTE!I87="X"),"",LISTE!B87),"")</f>
        <v>Menu</v>
      </c>
      <c r="B12" s="190" t="str">
        <f>IF(MONTH(LISTE!G87)=7,IF(OR(LISTE!B87="",LISTE!I87="X"),"",CONCATENATE(LISTE!C87,"  ",LISTE!H87," P")),"")</f>
        <v>Ingrid  0 P</v>
      </c>
      <c r="C12" s="190">
        <f>IF(MONTH(LISTE!G87)=7,IF(OR(LISTE!B87="",LISTE!I87="X"),"",LISTE!A87),"")</f>
        <v>79</v>
      </c>
      <c r="D12" s="190" t="str">
        <f>IF(MONTH(LISTE!G87)=7,IF(OR(LISTE!B87="",LISTE!I87="X"),"",LISTE!I87),"")</f>
        <v>O</v>
      </c>
      <c r="E12" s="182"/>
      <c r="F12" s="182"/>
      <c r="G12" s="514"/>
      <c r="H12" s="182"/>
      <c r="I12" s="182"/>
      <c r="J12" s="182"/>
      <c r="K12" s="182"/>
      <c r="L12" s="182"/>
      <c r="M12" s="182"/>
      <c r="N12" s="182"/>
      <c r="O12" s="514"/>
      <c r="P12" s="182"/>
      <c r="Q12" s="574" t="s">
        <v>342</v>
      </c>
      <c r="R12" s="180" t="s">
        <v>342</v>
      </c>
      <c r="S12" s="514"/>
      <c r="T12" s="182"/>
      <c r="U12" s="514"/>
      <c r="V12" s="182"/>
      <c r="W12" s="182"/>
      <c r="X12" s="514"/>
      <c r="Y12" s="182"/>
      <c r="Z12" s="182"/>
      <c r="AA12" s="514"/>
      <c r="AB12" s="182"/>
      <c r="AC12" s="182"/>
      <c r="AD12" s="182"/>
      <c r="AE12" s="182"/>
      <c r="AF12" s="182"/>
      <c r="AG12" s="182"/>
      <c r="AH12" s="555"/>
      <c r="AI12" s="514"/>
    </row>
    <row r="13" spans="1:37" x14ac:dyDescent="0.25">
      <c r="A13" s="190" t="str">
        <f>IF(MONTH(LISTE!G95)=7,IF(OR(LISTE!B95="",LISTE!I95="X"),"",LISTE!B95),"")</f>
        <v>Lesenecal</v>
      </c>
      <c r="B13" s="190" t="str">
        <f>IF(MONTH(LISTE!G95)=7,IF(OR(LISTE!B95="",LISTE!I95="X"),"",CONCATENATE(LISTE!C95,"  ",LISTE!H95," P")),"")</f>
        <v>Maria  3 P</v>
      </c>
      <c r="C13" s="190">
        <f>IF(MONTH(LISTE!G95)=7,IF(OR(LISTE!B95="",LISTE!I95="X"),"",LISTE!A95),"")</f>
        <v>87</v>
      </c>
      <c r="D13" s="190" t="str">
        <f>IF(MONTH(LISTE!G95)=7,IF(OR(LISTE!B95="",LISTE!I95="X"),"",LISTE!I95),"")</f>
        <v>O</v>
      </c>
      <c r="E13" s="182"/>
      <c r="F13" s="182"/>
      <c r="G13" s="182"/>
      <c r="H13" s="182"/>
      <c r="I13" s="182"/>
      <c r="J13" s="182"/>
      <c r="K13" s="182"/>
      <c r="L13" s="182"/>
      <c r="M13" s="182"/>
      <c r="N13" s="182"/>
      <c r="O13" s="182"/>
      <c r="P13" s="182"/>
      <c r="Q13" s="514"/>
      <c r="R13" s="182"/>
      <c r="S13" s="514"/>
      <c r="T13" s="182"/>
      <c r="U13" s="514"/>
      <c r="V13" s="182"/>
      <c r="W13" s="182"/>
      <c r="X13" s="514"/>
      <c r="Y13" s="182"/>
      <c r="Z13" s="182"/>
      <c r="AA13" s="514"/>
      <c r="AB13" s="182"/>
      <c r="AC13" s="182"/>
      <c r="AD13" s="182"/>
      <c r="AE13" s="182"/>
      <c r="AF13" s="182"/>
      <c r="AG13" s="182"/>
      <c r="AH13" s="515" t="s">
        <v>344</v>
      </c>
      <c r="AI13" s="515" t="s">
        <v>344</v>
      </c>
    </row>
    <row r="14" spans="1:37" x14ac:dyDescent="0.25">
      <c r="A14" s="190" t="str">
        <f>IF(MONTH(LISTE!G88)=7,IF(OR(LISTE!B88="",LISTE!I88="X"),"",LISTE!B88),"")</f>
        <v/>
      </c>
      <c r="B14" s="190" t="str">
        <f>IF(MONTH(LISTE!G88)=7,IF(OR(LISTE!B88="",LISTE!I88="X"),"",CONCATENATE(LISTE!C88,"  ",LISTE!H88," P")),"")</f>
        <v/>
      </c>
      <c r="C14" s="190" t="str">
        <f>IF(MONTH(LISTE!G88)=7,IF(OR(LISTE!B88="",LISTE!I88="X"),"",LISTE!A88),"")</f>
        <v/>
      </c>
      <c r="D14" s="190" t="str">
        <f>IF(MONTH(LISTE!G88)=7,IF(OR(LISTE!B88="",LISTE!I88="X"),"",LISTE!I88),"")</f>
        <v/>
      </c>
      <c r="E14" s="182"/>
      <c r="F14" s="182"/>
      <c r="G14" s="182"/>
      <c r="H14" s="182"/>
      <c r="I14" s="182"/>
      <c r="J14" s="182"/>
      <c r="K14" s="182"/>
      <c r="L14" s="182"/>
      <c r="M14" s="182"/>
      <c r="N14" s="182"/>
      <c r="O14" s="182"/>
      <c r="P14" s="182"/>
      <c r="Q14" s="514"/>
      <c r="R14" s="182"/>
      <c r="S14" s="515"/>
      <c r="T14" s="179"/>
      <c r="U14" s="514"/>
      <c r="V14" s="182"/>
      <c r="W14" s="182"/>
      <c r="X14" s="514"/>
      <c r="Y14" s="182"/>
      <c r="Z14" s="182"/>
      <c r="AA14" s="514"/>
      <c r="AB14" s="182"/>
      <c r="AC14" s="182"/>
      <c r="AD14" s="182"/>
      <c r="AE14" s="182"/>
      <c r="AF14" s="182"/>
      <c r="AG14" s="182"/>
      <c r="AH14" s="555"/>
      <c r="AI14" s="514"/>
    </row>
    <row r="15" spans="1:37" x14ac:dyDescent="0.25">
      <c r="A15" s="190" t="str">
        <f>IF(MONTH(LISTE!G79)=7,IF(OR(LISTE!B79="",LISTE!I79="X"),"",LISTE!B79),"")</f>
        <v/>
      </c>
      <c r="B15" s="190" t="str">
        <f>IF(MONTH(LISTE!G79)=7,IF(OR(LISTE!B79="",LISTE!I79="X"),"",CONCATENATE(LISTE!C79,"  ",LISTE!H79," P")),"")</f>
        <v/>
      </c>
      <c r="C15" s="190" t="str">
        <f>IF(MONTH(LISTE!G79)=7,IF(OR(LISTE!B79="",LISTE!I79="X"),"",LISTE!A79),"")</f>
        <v/>
      </c>
      <c r="D15" s="190" t="str">
        <f>IF(MONTH(LISTE!G79)=7,IF(OR(LISTE!B79="",LISTE!I79="X"),"",LISTE!I79),"")</f>
        <v/>
      </c>
      <c r="E15" s="182"/>
      <c r="F15" s="182"/>
      <c r="G15" s="182"/>
      <c r="H15" s="182"/>
      <c r="I15" s="182"/>
      <c r="J15" s="182"/>
      <c r="K15" s="182"/>
      <c r="L15" s="182"/>
      <c r="M15" s="182"/>
      <c r="N15" s="182"/>
      <c r="O15" s="182"/>
      <c r="P15" s="182"/>
      <c r="Q15" s="515"/>
      <c r="R15" s="179"/>
      <c r="S15" s="515"/>
      <c r="T15" s="182"/>
      <c r="U15" s="514"/>
      <c r="V15" s="182"/>
      <c r="W15" s="182"/>
      <c r="X15" s="514"/>
      <c r="Y15" s="182"/>
      <c r="Z15" s="182"/>
      <c r="AA15" s="514"/>
      <c r="AB15" s="182"/>
      <c r="AC15" s="182"/>
      <c r="AD15" s="182"/>
      <c r="AE15" s="182"/>
      <c r="AF15" s="182"/>
      <c r="AG15" s="182"/>
      <c r="AH15" s="555"/>
      <c r="AI15" s="514"/>
    </row>
    <row r="16" spans="1:37" x14ac:dyDescent="0.25">
      <c r="A16" s="190" t="str">
        <f>IF(MONTH(LISTE!G75)=7,IF(OR(LISTE!B75="",LISTE!I75="X"),"",LISTE!B75),"")</f>
        <v/>
      </c>
      <c r="B16" s="190" t="str">
        <f>IF(MONTH(LISTE!G75)=7,IF(OR(LISTE!B75="",LISTE!I75="X"),"",CONCATENATE(LISTE!C75,"  ",LISTE!H75," P")),"")</f>
        <v/>
      </c>
      <c r="C16" s="190" t="str">
        <f>IF(MONTH(LISTE!G75)=7,IF(OR(LISTE!B75="",LISTE!I75="X"),"",LISTE!A75),"")</f>
        <v/>
      </c>
      <c r="D16" s="190" t="str">
        <f>IF(MONTH(LISTE!G75)=7,IF(OR(LISTE!B75="",LISTE!I75="X"),"",LISTE!I75),"")</f>
        <v/>
      </c>
      <c r="E16" s="182"/>
      <c r="F16" s="182"/>
      <c r="G16" s="182"/>
      <c r="H16" s="182"/>
      <c r="I16" s="182"/>
      <c r="J16" s="182"/>
      <c r="K16" s="182"/>
      <c r="L16" s="182"/>
      <c r="M16" s="182"/>
      <c r="N16" s="182"/>
      <c r="O16" s="179"/>
      <c r="P16" s="179"/>
      <c r="Q16" s="515"/>
      <c r="R16" s="179"/>
      <c r="S16" s="515"/>
      <c r="T16" s="179"/>
      <c r="U16" s="515"/>
      <c r="V16" s="179"/>
      <c r="W16" s="179"/>
      <c r="X16" s="515"/>
      <c r="Y16" s="182"/>
      <c r="Z16" s="182"/>
      <c r="AA16" s="514"/>
      <c r="AB16" s="182"/>
      <c r="AC16" s="182"/>
      <c r="AD16" s="182"/>
      <c r="AE16" s="182"/>
      <c r="AF16" s="182"/>
      <c r="AG16" s="182"/>
      <c r="AH16" s="555"/>
      <c r="AI16" s="514"/>
    </row>
    <row r="17" spans="1:35" x14ac:dyDescent="0.25">
      <c r="A17" s="190" t="str">
        <f>IF(MONTH(LISTE!G76)=7,IF(OR(LISTE!B76="",LISTE!I76="X"),"",LISTE!B76),"")</f>
        <v/>
      </c>
      <c r="B17" s="190" t="str">
        <f>IF(MONTH(LISTE!G76)=7,IF(OR(LISTE!B76="",LISTE!I76="X"),"",CONCATENATE(LISTE!C76,"  ",LISTE!H76," P")),"")</f>
        <v/>
      </c>
      <c r="C17" s="190" t="str">
        <f>IF(MONTH(LISTE!G76)=7,IF(OR(LISTE!B76="",LISTE!I76="X"),"",LISTE!A76),"")</f>
        <v/>
      </c>
      <c r="D17" s="190" t="str">
        <f>IF(MONTH(LISTE!G76)=7,IF(OR(LISTE!B76="",LISTE!I76="X"),"",LISTE!I76),"")</f>
        <v/>
      </c>
      <c r="E17" s="182"/>
      <c r="F17" s="182"/>
      <c r="G17" s="182"/>
      <c r="H17" s="182"/>
      <c r="I17" s="182"/>
      <c r="J17" s="182"/>
      <c r="K17" s="182"/>
      <c r="L17" s="182"/>
      <c r="M17" s="182"/>
      <c r="N17" s="182"/>
      <c r="O17" s="179"/>
      <c r="P17" s="179"/>
      <c r="Q17" s="515"/>
      <c r="R17" s="179"/>
      <c r="S17" s="514"/>
      <c r="T17" s="182"/>
      <c r="U17" s="514"/>
      <c r="V17" s="182"/>
      <c r="W17" s="182"/>
      <c r="X17" s="514"/>
      <c r="Y17" s="182"/>
      <c r="Z17" s="182"/>
      <c r="AA17" s="514"/>
      <c r="AB17" s="182"/>
      <c r="AC17" s="182"/>
      <c r="AD17" s="182"/>
      <c r="AE17" s="182"/>
      <c r="AF17" s="182"/>
      <c r="AG17" s="182"/>
      <c r="AH17" s="555"/>
      <c r="AI17" s="514"/>
    </row>
    <row r="18" spans="1:35" x14ac:dyDescent="0.25">
      <c r="A18" s="190" t="str">
        <f>IF(MONTH(LISTE!G77)=7,IF(OR(LISTE!B77="",LISTE!I77="X"),"",LISTE!B77),"")</f>
        <v/>
      </c>
      <c r="B18" s="190" t="str">
        <f>IF(MONTH(LISTE!G77)=7,IF(OR(LISTE!B77="",LISTE!I77="X"),"",CONCATENATE(LISTE!C77,"  ",LISTE!H77," P")),"")</f>
        <v/>
      </c>
      <c r="C18" s="190" t="str">
        <f>IF(MONTH(LISTE!G77)=7,IF(OR(LISTE!B77="",LISTE!I77="X"),"",LISTE!A77),"")</f>
        <v/>
      </c>
      <c r="D18" s="190" t="str">
        <f>IF(MONTH(LISTE!G77)=7,IF(OR(LISTE!B77="",LISTE!I77="X"),"",LISTE!I77),"")</f>
        <v/>
      </c>
      <c r="E18" s="182"/>
      <c r="F18" s="182"/>
      <c r="G18" s="182"/>
      <c r="H18" s="182"/>
      <c r="I18" s="182"/>
      <c r="J18" s="182"/>
      <c r="K18" s="182"/>
      <c r="L18" s="182"/>
      <c r="M18" s="182"/>
      <c r="N18" s="179"/>
      <c r="O18" s="179"/>
      <c r="P18" s="179"/>
      <c r="Q18" s="515"/>
      <c r="R18" s="179"/>
      <c r="S18" s="515"/>
      <c r="T18" s="179"/>
      <c r="U18" s="515"/>
      <c r="V18" s="179"/>
      <c r="W18" s="179"/>
      <c r="X18" s="515"/>
      <c r="Y18" s="182"/>
      <c r="Z18" s="182"/>
      <c r="AA18" s="514"/>
      <c r="AB18" s="182"/>
      <c r="AC18" s="182"/>
      <c r="AD18" s="182"/>
      <c r="AE18" s="182"/>
      <c r="AF18" s="182"/>
      <c r="AG18" s="182"/>
      <c r="AH18" s="555"/>
      <c r="AI18" s="514"/>
    </row>
    <row r="19" spans="1:35" x14ac:dyDescent="0.25">
      <c r="A19" s="190" t="str">
        <f>IF(MONTH(LISTE!G64)=7,IF(OR(LISTE!B64="",LISTE!I64="X"),"",LISTE!B64),"")</f>
        <v/>
      </c>
      <c r="B19" s="190" t="str">
        <f>IF(MONTH(LISTE!G64)=7,IF(OR(LISTE!B64="",LISTE!I64="X"),"",CONCATENATE(LISTE!C64,"  ",LISTE!H64," P")),"")</f>
        <v/>
      </c>
      <c r="C19" s="190" t="str">
        <f>IF(MONTH(LISTE!G64)=7,IF(OR(LISTE!B64="",LISTE!I64="X"),"",LISTE!A64),"")</f>
        <v/>
      </c>
      <c r="D19" s="190" t="str">
        <f>IF(MONTH(LISTE!G64)=7,IF(OR(LISTE!B64="",LISTE!I64="X"),"",LISTE!I64),"")</f>
        <v/>
      </c>
      <c r="E19" s="182"/>
      <c r="F19" s="182"/>
      <c r="G19" s="182"/>
      <c r="H19" s="182"/>
      <c r="I19" s="182"/>
      <c r="J19" s="182"/>
      <c r="K19" s="182"/>
      <c r="L19" s="182"/>
      <c r="M19" s="179"/>
      <c r="N19" s="179"/>
      <c r="O19" s="179"/>
      <c r="P19" s="179"/>
      <c r="Q19" s="515"/>
      <c r="R19" s="179"/>
      <c r="S19" s="515"/>
      <c r="T19" s="179"/>
      <c r="U19" s="515"/>
      <c r="V19" s="179"/>
      <c r="W19" s="179"/>
      <c r="X19" s="515"/>
      <c r="Y19" s="179"/>
      <c r="Z19" s="179"/>
      <c r="AA19" s="515"/>
      <c r="AB19" s="184"/>
      <c r="AC19" s="184"/>
      <c r="AD19" s="184"/>
      <c r="AE19" s="184"/>
      <c r="AF19" s="184"/>
      <c r="AG19" s="184"/>
      <c r="AH19" s="632"/>
      <c r="AI19" s="516"/>
    </row>
    <row r="20" spans="1:35" x14ac:dyDescent="0.25">
      <c r="A20" s="190" t="str">
        <f>IF(MONTH(LISTE!G71)=7,IF(OR(LISTE!B71="",LISTE!I71="X"),"",LISTE!B71),"")</f>
        <v/>
      </c>
      <c r="B20" s="190" t="str">
        <f>IF(MONTH(LISTE!G71)=7,IF(OR(LISTE!B71="",LISTE!I71="X"),"",CONCATENATE(LISTE!C71,"  ",LISTE!H71," P")),"")</f>
        <v/>
      </c>
      <c r="C20" s="190" t="str">
        <f>IF(MONTH(LISTE!G71)=7,IF(OR(LISTE!B71="",LISTE!I71="X"),"",LISTE!A71),"")</f>
        <v/>
      </c>
      <c r="D20" s="190" t="str">
        <f>IF(MONTH(LISTE!G71)=7,IF(OR(LISTE!B71="",LISTE!I71="X"),"",LISTE!I71),"")</f>
        <v/>
      </c>
      <c r="E20" s="182"/>
      <c r="F20" s="182"/>
      <c r="G20" s="182"/>
      <c r="H20" s="182"/>
      <c r="I20" s="182"/>
      <c r="J20" s="182"/>
      <c r="K20" s="182"/>
      <c r="L20" s="182"/>
      <c r="M20" s="179"/>
      <c r="N20" s="179"/>
      <c r="O20" s="179"/>
      <c r="P20" s="179"/>
      <c r="Q20" s="179"/>
      <c r="R20" s="179"/>
      <c r="S20" s="179"/>
      <c r="T20" s="182"/>
      <c r="U20" s="514"/>
      <c r="V20" s="182"/>
      <c r="W20" s="182"/>
      <c r="X20" s="514"/>
      <c r="Y20" s="182"/>
      <c r="Z20" s="182"/>
      <c r="AA20" s="514"/>
      <c r="AB20" s="182"/>
      <c r="AC20" s="182"/>
      <c r="AD20" s="182"/>
      <c r="AE20" s="182"/>
      <c r="AF20" s="182"/>
      <c r="AG20" s="182"/>
      <c r="AH20" s="555"/>
      <c r="AI20" s="514"/>
    </row>
    <row r="21" spans="1:35" x14ac:dyDescent="0.25">
      <c r="A21" s="190" t="str">
        <f>IF(MONTH(LISTE!G52)=7,IF(OR(LISTE!B52="",LISTE!I52="X"),"",LISTE!B52),"")</f>
        <v/>
      </c>
      <c r="B21" s="190" t="str">
        <f>IF(MONTH(LISTE!G52)=7,IF(OR(LISTE!B52="",LISTE!I52="X"),"",CONCATENATE(LISTE!C52,"  ",LISTE!H52," P")),"")</f>
        <v/>
      </c>
      <c r="C21" s="190" t="str">
        <f>IF(MONTH(LISTE!G52)=7,IF(OR(LISTE!B52="",LISTE!I52="X"),"",LISTE!A52),"")</f>
        <v/>
      </c>
      <c r="D21" s="190" t="str">
        <f>IF(MONTH(LISTE!G52)=7,IF(OR(LISTE!B52="",LISTE!I52="X"),"",LISTE!I52),"")</f>
        <v/>
      </c>
      <c r="E21" s="179"/>
      <c r="F21" s="179"/>
      <c r="G21" s="179"/>
      <c r="H21" s="179"/>
      <c r="I21" s="179"/>
      <c r="J21" s="179"/>
      <c r="K21" s="179"/>
      <c r="L21" s="179"/>
      <c r="M21" s="179"/>
      <c r="N21" s="179"/>
      <c r="O21" s="179"/>
      <c r="P21" s="179"/>
      <c r="Q21" s="179"/>
      <c r="R21" s="179"/>
      <c r="S21" s="179"/>
      <c r="T21" s="179"/>
      <c r="U21" s="515"/>
      <c r="V21" s="179"/>
      <c r="W21" s="179"/>
      <c r="X21" s="515"/>
      <c r="Y21" s="179"/>
      <c r="Z21" s="179"/>
      <c r="AA21" s="179"/>
      <c r="AB21" s="179"/>
      <c r="AC21" s="179"/>
      <c r="AD21" s="179"/>
      <c r="AE21" s="179"/>
      <c r="AF21" s="179"/>
      <c r="AG21" s="179"/>
      <c r="AH21" s="179"/>
      <c r="AI21" s="179"/>
    </row>
    <row r="22" spans="1:35" x14ac:dyDescent="0.25">
      <c r="A22" s="190" t="str">
        <f>IF(MONTH(LISTE!G56)=7,IF(OR(LISTE!B56="",LISTE!I56="X"),"",LISTE!B56),"")</f>
        <v/>
      </c>
      <c r="B22" s="190" t="str">
        <f>IF(MONTH(LISTE!G56)=7,IF(OR(LISTE!B56="",LISTE!I56="X"),"",CONCATENATE(LISTE!C56,"  ",LISTE!H56," P")),"")</f>
        <v/>
      </c>
      <c r="C22" s="190" t="str">
        <f>IF(MONTH(LISTE!G56)=7,IF(OR(LISTE!B56="",LISTE!I56="X"),"",LISTE!A56),"")</f>
        <v/>
      </c>
      <c r="D22" s="190" t="str">
        <f>IF(MONTH(LISTE!G56)=7,IF(OR(LISTE!B56="",LISTE!I56="X"),"",LISTE!I56),"")</f>
        <v/>
      </c>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84"/>
      <c r="AC22" s="184"/>
      <c r="AD22" s="184"/>
      <c r="AE22" s="184"/>
      <c r="AF22" s="184"/>
      <c r="AG22" s="184"/>
      <c r="AH22" s="184"/>
      <c r="AI22" s="184"/>
    </row>
    <row r="23" spans="1:35" x14ac:dyDescent="0.25">
      <c r="A23" s="190" t="str">
        <f>IF(MONTH(LISTE!G57)=7,IF(OR(LISTE!B57="",LISTE!I57="X"),"",LISTE!B57),"")</f>
        <v/>
      </c>
      <c r="B23" s="190" t="str">
        <f>IF(MONTH(LISTE!G57)=7,IF(OR(LISTE!B57="",LISTE!I57="X"),"",CONCATENATE(LISTE!C57,"  ",LISTE!H57," P")),"")</f>
        <v/>
      </c>
      <c r="C23" s="190" t="str">
        <f>IF(MONTH(LISTE!G57)=7,IF(OR(LISTE!B57="",LISTE!I57="X"),"",LISTE!A57),"")</f>
        <v/>
      </c>
      <c r="D23" s="190" t="str">
        <f>IF(MONTH(LISTE!G57)=7,IF(OR(LISTE!B57="",LISTE!I57="X"),"",LISTE!I57),"")</f>
        <v/>
      </c>
      <c r="E23" s="179"/>
      <c r="F23" s="179"/>
      <c r="G23" s="179"/>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342"/>
      <c r="AH23" s="342"/>
      <c r="AI23" s="342"/>
    </row>
    <row r="24" spans="1:35" x14ac:dyDescent="0.25">
      <c r="A24" s="190" t="str">
        <f>IF(MONTH(LISTE!G58)=7,IF(OR(LISTE!B58="",LISTE!I58="X"),"",LISTE!B58),"")</f>
        <v/>
      </c>
      <c r="B24" s="190" t="str">
        <f>IF(MONTH(LISTE!G58)=7,IF(OR(LISTE!B58="",LISTE!I58="X"),"",CONCATENATE(LISTE!C58,"  ",LISTE!H58," P")),"")</f>
        <v/>
      </c>
      <c r="C24" s="190" t="str">
        <f>IF(MONTH(LISTE!G58)=7,IF(OR(LISTE!B58="",LISTE!I58="X"),"",LISTE!A58),"")</f>
        <v/>
      </c>
      <c r="D24" s="190" t="str">
        <f>IF(MONTH(LISTE!G58)=7,IF(OR(LISTE!B58="",LISTE!I58="X"),"",LISTE!I58),"")</f>
        <v/>
      </c>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342"/>
      <c r="AH24" s="342"/>
      <c r="AI24" s="342"/>
    </row>
    <row r="25" spans="1:35" x14ac:dyDescent="0.25">
      <c r="A25" s="190" t="str">
        <f>IF(MONTH(LISTE!G47)=7,IF(OR(LISTE!B47="",LISTE!I47="X"),"",LISTE!B47),"")</f>
        <v/>
      </c>
      <c r="B25" s="190" t="str">
        <f>IF(MONTH(LISTE!G47)=7,IF(OR(LISTE!B47="",LISTE!I47="X"),"",CONCATENATE(LISTE!C47,"  ",LISTE!H47," P")),"")</f>
        <v/>
      </c>
      <c r="C25" s="190" t="str">
        <f>IF(MONTH(LISTE!G47)=7,IF(OR(LISTE!B47="",LISTE!I47="X"),"",LISTE!A47),"")</f>
        <v/>
      </c>
      <c r="D25" s="190" t="str">
        <f>IF(MONTH(LISTE!G47)=7,IF(OR(LISTE!B47="",LISTE!I47="X"),"",LISTE!I47),"")</f>
        <v/>
      </c>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row>
    <row r="26" spans="1:35" x14ac:dyDescent="0.25">
      <c r="A26" s="190" t="str">
        <f>IF(MONTH(LISTE!G9)=7,IF(OR(LISTE!B9="",LISTE!I9="X"),"",LISTE!B9),"")</f>
        <v/>
      </c>
      <c r="B26" s="190" t="str">
        <f>IF(MONTH(LISTE!G9)=7,IF(OR(LISTE!B9="",LISTE!I9="X"),"",CONCATENATE(LISTE!C9,"  ",LISTE!H9," P")),"")</f>
        <v/>
      </c>
      <c r="C26" s="190" t="str">
        <f>IF(MONTH(LISTE!G9)=7,IF(OR(LISTE!B9="",LISTE!I9="X"),"",LISTE!A9),"")</f>
        <v/>
      </c>
      <c r="D26" s="190" t="str">
        <f>IF(MONTH(LISTE!G9)=7,IF(OR(LISTE!B9="",LISTE!I9="X"),"",LISTE!I9),"")</f>
        <v/>
      </c>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row>
    <row r="27" spans="1:35" x14ac:dyDescent="0.25">
      <c r="A27" s="190" t="str">
        <f>IF(MONTH(LISTE!G10)=7,IF(OR(LISTE!B10="",LISTE!I10="X"),"",LISTE!B10),"")</f>
        <v/>
      </c>
      <c r="B27" s="190" t="str">
        <f>IF(MONTH(LISTE!G10)=7,IF(OR(LISTE!B10="",LISTE!I10="X"),"",CONCATENATE(LISTE!C10,"  ",LISTE!H10," P")),"")</f>
        <v/>
      </c>
      <c r="C27" s="190" t="str">
        <f>IF(MONTH(LISTE!G10)=7,IF(OR(LISTE!B10="",LISTE!I10="X"),"",LISTE!A10),"")</f>
        <v/>
      </c>
      <c r="D27" s="190" t="str">
        <f>IF(MONTH(LISTE!G10)=7,IF(OR(LISTE!B10="",LISTE!I10="X"),"",LISTE!I10),"")</f>
        <v/>
      </c>
      <c r="E27" s="184"/>
      <c r="F27" s="184"/>
      <c r="G27" s="184"/>
      <c r="H27" s="184"/>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4"/>
    </row>
    <row r="28" spans="1:35" x14ac:dyDescent="0.25">
      <c r="A28" s="190" t="str">
        <f>IF(MONTH(LISTE!G11)=7,IF(OR(LISTE!B11="",LISTE!I11="X"),"",LISTE!B11),"")</f>
        <v/>
      </c>
      <c r="B28" s="190" t="str">
        <f>IF(MONTH(LISTE!G11)=7,IF(OR(LISTE!B11="",LISTE!I11="X"),"",CONCATENATE(LISTE!C11,"  ",LISTE!H11," P")),"")</f>
        <v/>
      </c>
      <c r="C28" s="190" t="str">
        <f>IF(MONTH(LISTE!G11)=7,IF(OR(LISTE!B11="",LISTE!I11="X"),"",LISTE!A11),"")</f>
        <v/>
      </c>
      <c r="D28" s="190" t="str">
        <f>IF(MONTH(LISTE!G11)=7,IF(OR(LISTE!B11="",LISTE!I11="X"),"",LISTE!I11),"")</f>
        <v/>
      </c>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row>
    <row r="29" spans="1:35" x14ac:dyDescent="0.25">
      <c r="A29" s="190" t="str">
        <f>IF(MONTH(LISTE!G12)=7,IF(OR(LISTE!B12="",LISTE!I12="X"),"",LISTE!B12),"")</f>
        <v/>
      </c>
      <c r="B29" s="190" t="str">
        <f>IF(MONTH(LISTE!G12)=7,IF(OR(LISTE!B12="",LISTE!I12="X"),"",CONCATENATE(LISTE!C12,"  ",LISTE!H12," P")),"")</f>
        <v/>
      </c>
      <c r="C29" s="190" t="str">
        <f>IF(MONTH(LISTE!G12)=7,IF(OR(LISTE!B12="",LISTE!I12="X"),"",LISTE!A12),"")</f>
        <v/>
      </c>
      <c r="D29" s="190" t="str">
        <f>IF(MONTH(LISTE!G12)=7,IF(OR(LISTE!B12="",LISTE!I12="X"),"",LISTE!I12),"")</f>
        <v/>
      </c>
      <c r="E29" s="342"/>
      <c r="F29" s="342"/>
      <c r="G29" s="342"/>
      <c r="H29" s="342"/>
      <c r="I29" s="342"/>
      <c r="J29" s="342"/>
      <c r="K29" s="342"/>
      <c r="L29" s="342"/>
      <c r="M29" s="342"/>
      <c r="N29" s="342"/>
      <c r="O29" s="342"/>
      <c r="P29" s="342"/>
      <c r="Q29" s="342"/>
      <c r="R29" s="342"/>
      <c r="S29" s="342"/>
      <c r="T29" s="184"/>
      <c r="U29" s="342"/>
      <c r="V29" s="342"/>
      <c r="W29" s="342"/>
      <c r="X29" s="342"/>
      <c r="Y29" s="184"/>
      <c r="Z29" s="184"/>
      <c r="AA29" s="184"/>
      <c r="AB29" s="184"/>
      <c r="AC29" s="342"/>
      <c r="AD29" s="342"/>
      <c r="AE29" s="342"/>
      <c r="AF29" s="342"/>
      <c r="AG29" s="342"/>
      <c r="AH29" s="342"/>
      <c r="AI29" s="342"/>
    </row>
    <row r="30" spans="1:35" x14ac:dyDescent="0.25">
      <c r="A30" s="190" t="str">
        <f>IF(MONTH(LISTE!G13)=7,IF(OR(LISTE!B13="",LISTE!I13="X"),"",LISTE!B13),"")</f>
        <v/>
      </c>
      <c r="B30" s="190" t="str">
        <f>IF(MONTH(LISTE!G13)=7,IF(OR(LISTE!B13="",LISTE!I13="X"),"",CONCATENATE(LISTE!C13,"  ",LISTE!H13," P")),"")</f>
        <v/>
      </c>
      <c r="C30" s="190" t="str">
        <f>IF(MONTH(LISTE!G13)=7,IF(OR(LISTE!B13="",LISTE!I13="X"),"",LISTE!A13),"")</f>
        <v/>
      </c>
      <c r="D30" s="190" t="str">
        <f>IF(MONTH(LISTE!G13)=7,IF(OR(LISTE!B13="",LISTE!I13="X"),"",LISTE!I13),"")</f>
        <v/>
      </c>
      <c r="E30" s="342"/>
      <c r="F30" s="342"/>
      <c r="G30" s="342"/>
      <c r="H30" s="342"/>
      <c r="I30" s="342"/>
      <c r="J30" s="342"/>
      <c r="K30" s="342"/>
      <c r="L30" s="342"/>
      <c r="M30" s="342"/>
      <c r="N30" s="184"/>
      <c r="O30" s="184"/>
      <c r="P30" s="184"/>
      <c r="Q30" s="184"/>
      <c r="R30" s="342"/>
      <c r="S30" s="342"/>
      <c r="T30" s="342"/>
      <c r="U30" s="342"/>
      <c r="V30" s="342"/>
      <c r="W30" s="342"/>
      <c r="X30" s="342"/>
      <c r="Y30" s="342"/>
      <c r="Z30" s="342"/>
      <c r="AA30" s="342"/>
      <c r="AB30" s="342"/>
      <c r="AC30" s="342"/>
      <c r="AD30" s="342"/>
      <c r="AE30" s="342"/>
      <c r="AF30" s="342"/>
      <c r="AG30" s="342"/>
      <c r="AH30" s="342"/>
      <c r="AI30" s="342"/>
    </row>
    <row r="31" spans="1:35" x14ac:dyDescent="0.25">
      <c r="A31" s="190" t="str">
        <f>IF(MONTH(LISTE!G14)=7,IF(OR(LISTE!B14="",LISTE!I14="X"),"",LISTE!B14),"")</f>
        <v/>
      </c>
      <c r="B31" s="190" t="str">
        <f>IF(MONTH(LISTE!G14)=7,IF(OR(LISTE!B14="",LISTE!I14="X"),"",CONCATENATE(LISTE!C14,"  ",LISTE!H14," P")),"")</f>
        <v/>
      </c>
      <c r="C31" s="190" t="str">
        <f>IF(MONTH(LISTE!G14)=7,IF(OR(LISTE!B14="",LISTE!I14="X"),"",LISTE!A14),"")</f>
        <v/>
      </c>
      <c r="D31" s="190" t="str">
        <f>IF(MONTH(LISTE!G14)=7,IF(OR(LISTE!B14="",LISTE!I14="X"),"",LISTE!I14),"")</f>
        <v/>
      </c>
      <c r="E31" s="342"/>
      <c r="F31" s="342"/>
      <c r="G31" s="342"/>
      <c r="H31" s="342"/>
      <c r="I31" s="342"/>
      <c r="J31" s="342"/>
      <c r="K31" s="342"/>
      <c r="L31" s="342"/>
      <c r="M31" s="342"/>
      <c r="N31" s="342"/>
      <c r="O31" s="342"/>
      <c r="P31" s="342"/>
      <c r="Q31" s="342"/>
      <c r="R31" s="342"/>
      <c r="S31" s="342"/>
      <c r="T31" s="342"/>
      <c r="U31" s="342"/>
      <c r="V31" s="342"/>
      <c r="W31" s="184"/>
      <c r="X31" s="342"/>
      <c r="Y31" s="342"/>
      <c r="Z31" s="342"/>
      <c r="AA31" s="342"/>
      <c r="AB31" s="184"/>
      <c r="AC31" s="184"/>
      <c r="AD31" s="342"/>
      <c r="AE31" s="342"/>
      <c r="AF31" s="342"/>
      <c r="AG31" s="342"/>
      <c r="AH31" s="184"/>
      <c r="AI31" s="184"/>
    </row>
    <row r="32" spans="1:35" x14ac:dyDescent="0.25">
      <c r="A32" s="190" t="str">
        <f>IF(MONTH(LISTE!G15)=7,IF(OR(LISTE!B15="",LISTE!I15="X"),"",LISTE!B15),"")</f>
        <v/>
      </c>
      <c r="B32" s="190" t="str">
        <f>IF(MONTH(LISTE!G15)=7,IF(OR(LISTE!B15="",LISTE!I15="X"),"",CONCATENATE(LISTE!C15,"  ",LISTE!H15," P")),"")</f>
        <v/>
      </c>
      <c r="C32" s="190" t="str">
        <f>IF(MONTH(LISTE!G15)=7,IF(OR(LISTE!B15="",LISTE!I15="X"),"",LISTE!A15),"")</f>
        <v/>
      </c>
      <c r="D32" s="190" t="str">
        <f>IF(MONTH(LISTE!G15)=7,IF(OR(LISTE!B15="",LISTE!I15="X"),"",LISTE!I15),"")</f>
        <v/>
      </c>
      <c r="E32" s="342"/>
      <c r="F32" s="342"/>
      <c r="G32" s="342"/>
      <c r="H32" s="342"/>
      <c r="I32" s="342"/>
      <c r="J32" s="342"/>
      <c r="K32" s="342"/>
      <c r="L32" s="342"/>
      <c r="M32" s="342"/>
      <c r="N32" s="342"/>
      <c r="O32" s="342"/>
      <c r="P32" s="342"/>
      <c r="Q32" s="342"/>
      <c r="R32" s="184"/>
      <c r="S32" s="184"/>
      <c r="T32" s="184"/>
      <c r="U32" s="342"/>
      <c r="V32" s="342"/>
      <c r="W32" s="342"/>
      <c r="X32" s="342"/>
      <c r="Y32" s="342"/>
      <c r="Z32" s="342"/>
      <c r="AA32" s="342"/>
      <c r="AB32" s="342"/>
      <c r="AC32" s="342"/>
      <c r="AD32" s="342"/>
      <c r="AE32" s="342"/>
      <c r="AF32" s="342"/>
      <c r="AG32" s="342"/>
      <c r="AH32" s="342"/>
      <c r="AI32" s="342"/>
    </row>
    <row r="33" spans="1:35" x14ac:dyDescent="0.25">
      <c r="A33" s="190" t="str">
        <f>IF(MONTH(LISTE!G16)=7,IF(OR(LISTE!B16="",LISTE!I16="X"),"",LISTE!B16),"")</f>
        <v/>
      </c>
      <c r="B33" s="190" t="str">
        <f>IF(MONTH(LISTE!G16)=7,IF(OR(LISTE!B16="",LISTE!I16="X"),"",CONCATENATE(LISTE!C16,"  ",LISTE!H16," P")),"")</f>
        <v/>
      </c>
      <c r="C33" s="190" t="str">
        <f>IF(MONTH(LISTE!G16)=7,IF(OR(LISTE!B16="",LISTE!I16="X"),"",LISTE!A16),"")</f>
        <v/>
      </c>
      <c r="D33" s="190" t="str">
        <f>IF(MONTH(LISTE!G16)=7,IF(OR(LISTE!B16="",LISTE!I16="X"),"",LISTE!I16),"")</f>
        <v/>
      </c>
      <c r="E33" s="342"/>
      <c r="F33" s="342"/>
      <c r="G33" s="342"/>
      <c r="H33" s="342"/>
      <c r="I33" s="342"/>
      <c r="J33" s="342"/>
      <c r="K33" s="342"/>
      <c r="L33" s="342"/>
      <c r="M33" s="342"/>
      <c r="N33" s="342"/>
      <c r="O33" s="342"/>
      <c r="P33" s="342"/>
      <c r="Q33" s="342"/>
      <c r="R33" s="342"/>
      <c r="S33" s="342"/>
      <c r="T33" s="342"/>
      <c r="U33" s="184"/>
      <c r="V33" s="342"/>
      <c r="W33" s="342"/>
      <c r="X33" s="342"/>
      <c r="Y33" s="342"/>
      <c r="Z33" s="342"/>
      <c r="AA33" s="342"/>
      <c r="AB33" s="184"/>
      <c r="AC33" s="342"/>
      <c r="AD33" s="342"/>
      <c r="AE33" s="342"/>
      <c r="AF33" s="342"/>
      <c r="AG33" s="184"/>
      <c r="AH33" s="184"/>
      <c r="AI33" s="342"/>
    </row>
    <row r="34" spans="1:35" x14ac:dyDescent="0.25">
      <c r="A34" s="190" t="str">
        <f>IF(MONTH(LISTE!G17)=7,IF(OR(LISTE!B17="",LISTE!I17="X"),"",LISTE!B17),"")</f>
        <v/>
      </c>
      <c r="B34" s="190" t="str">
        <f>IF(MONTH(LISTE!G17)=7,IF(OR(LISTE!B17="",LISTE!I17="X"),"",CONCATENATE(LISTE!C17,"  ",LISTE!H17," P")),"")</f>
        <v/>
      </c>
      <c r="C34" s="190" t="str">
        <f>IF(MONTH(LISTE!G17)=7,IF(OR(LISTE!B17="",LISTE!I17="X"),"",LISTE!A17),"")</f>
        <v/>
      </c>
      <c r="D34" s="190" t="str">
        <f>IF(MONTH(LISTE!G17)=7,IF(OR(LISTE!B17="",LISTE!I17="X"),"",LISTE!I17),"")</f>
        <v/>
      </c>
      <c r="E34" s="342"/>
      <c r="F34" s="342"/>
      <c r="G34" s="342"/>
      <c r="H34" s="342"/>
      <c r="I34" s="342"/>
      <c r="J34" s="342"/>
      <c r="K34" s="342"/>
      <c r="L34" s="342"/>
      <c r="M34" s="342"/>
      <c r="N34" s="342"/>
      <c r="O34" s="342"/>
      <c r="P34" s="342"/>
      <c r="Q34" s="342"/>
      <c r="R34" s="342"/>
      <c r="S34" s="342"/>
      <c r="T34" s="342"/>
      <c r="U34" s="342"/>
      <c r="V34" s="342"/>
      <c r="W34" s="342"/>
      <c r="X34" s="342"/>
      <c r="Y34" s="342"/>
      <c r="Z34" s="342"/>
      <c r="AA34" s="342"/>
      <c r="AB34" s="342"/>
      <c r="AC34" s="342"/>
      <c r="AD34" s="342"/>
      <c r="AE34" s="342"/>
      <c r="AF34" s="342"/>
      <c r="AG34" s="342"/>
      <c r="AH34" s="342"/>
      <c r="AI34" s="184"/>
    </row>
    <row r="35" spans="1:35" x14ac:dyDescent="0.25">
      <c r="A35" s="190" t="str">
        <f>IF(MONTH(LISTE!G18)=7,IF(OR(LISTE!B18="",LISTE!I18="X"),"",LISTE!B18),"")</f>
        <v/>
      </c>
      <c r="B35" s="190" t="str">
        <f>IF(MONTH(LISTE!G18)=7,IF(OR(LISTE!B18="",LISTE!I18="X"),"",CONCATENATE(LISTE!C18,"  ",LISTE!H18," P")),"")</f>
        <v/>
      </c>
      <c r="C35" s="190" t="str">
        <f>IF(MONTH(LISTE!G18)=7,IF(OR(LISTE!B18="",LISTE!I18="X"),"",LISTE!A18),"")</f>
        <v/>
      </c>
      <c r="D35" s="190" t="str">
        <f>IF(MONTH(LISTE!G18)=7,IF(OR(LISTE!B18="",LISTE!I18="X"),"",LISTE!I18),"")</f>
        <v/>
      </c>
      <c r="E35" s="342"/>
      <c r="F35" s="484"/>
      <c r="G35" s="484"/>
      <c r="H35" s="484"/>
      <c r="I35" s="484"/>
      <c r="J35" s="484"/>
      <c r="K35" s="507"/>
      <c r="L35" s="507"/>
      <c r="M35" s="507"/>
      <c r="N35" s="507"/>
      <c r="O35" s="507"/>
      <c r="P35" s="507"/>
      <c r="Q35" s="507"/>
      <c r="R35" s="507"/>
      <c r="S35" s="507"/>
      <c r="T35" s="507"/>
      <c r="U35" s="507"/>
      <c r="V35" s="507"/>
      <c r="W35" s="507"/>
      <c r="X35" s="507"/>
      <c r="Y35" s="507"/>
      <c r="Z35" s="507"/>
      <c r="AA35" s="507"/>
      <c r="AB35" s="507"/>
      <c r="AC35" s="507"/>
      <c r="AD35" s="507"/>
      <c r="AE35" s="507"/>
      <c r="AF35" s="507"/>
      <c r="AG35" s="507"/>
      <c r="AH35" s="507"/>
      <c r="AI35" s="507"/>
    </row>
    <row r="36" spans="1:35" x14ac:dyDescent="0.25">
      <c r="A36" s="190" t="str">
        <f>IF(MONTH(LISTE!G19)=7,IF(OR(LISTE!B19="",LISTE!I19="X"),"",LISTE!B19),"")</f>
        <v/>
      </c>
      <c r="B36" s="190" t="str">
        <f>IF(MONTH(LISTE!G19)=7,IF(OR(LISTE!B19="",LISTE!I19="X"),"",CONCATENATE(LISTE!C19,"  ",LISTE!H19," P")),"")</f>
        <v/>
      </c>
      <c r="C36" s="190" t="str">
        <f>IF(MONTH(LISTE!G19)=7,IF(OR(LISTE!B19="",LISTE!I19="X"),"",LISTE!A19),"")</f>
        <v/>
      </c>
      <c r="D36" s="190" t="str">
        <f>IF(MONTH(LISTE!G19)=7,IF(OR(LISTE!B19="",LISTE!I19="X"),"",LISTE!I19),"")</f>
        <v/>
      </c>
      <c r="E36" s="184"/>
      <c r="F36" s="507"/>
      <c r="G36" s="507"/>
      <c r="H36" s="507"/>
      <c r="I36" s="507"/>
      <c r="J36" s="507"/>
      <c r="K36" s="507"/>
      <c r="L36" s="507"/>
      <c r="M36" s="507"/>
      <c r="N36" s="507"/>
      <c r="O36" s="507"/>
      <c r="P36" s="507"/>
      <c r="Q36" s="507"/>
      <c r="R36" s="507"/>
      <c r="S36" s="507"/>
      <c r="T36" s="507"/>
      <c r="U36" s="507"/>
      <c r="V36" s="507"/>
      <c r="W36" s="507"/>
      <c r="X36" s="507"/>
      <c r="Y36" s="507"/>
      <c r="Z36" s="507"/>
      <c r="AA36" s="507"/>
      <c r="AB36" s="507"/>
      <c r="AC36" s="507"/>
      <c r="AD36" s="507"/>
      <c r="AE36" s="507"/>
      <c r="AF36" s="507"/>
      <c r="AG36" s="507"/>
      <c r="AH36" s="507"/>
      <c r="AI36" s="507"/>
    </row>
    <row r="37" spans="1:35" x14ac:dyDescent="0.25">
      <c r="A37" s="190" t="str">
        <f>IF(MONTH(LISTE!G20)=7,IF(OR(LISTE!B20="",LISTE!I20="X"),"",LISTE!B20),"")</f>
        <v/>
      </c>
      <c r="B37" s="190" t="str">
        <f>IF(MONTH(LISTE!G20)=7,IF(OR(LISTE!B20="",LISTE!I20="X"),"",CONCATENATE(LISTE!C20,"  ",LISTE!H20," P")),"")</f>
        <v/>
      </c>
      <c r="C37" s="190" t="str">
        <f>IF(MONTH(LISTE!G20)=7,IF(OR(LISTE!B20="",LISTE!I20="X"),"",LISTE!A20),"")</f>
        <v/>
      </c>
      <c r="D37" s="190" t="str">
        <f>IF(MONTH(LISTE!G20)=7,IF(OR(LISTE!B20="",LISTE!I20="X"),"",LISTE!I20),"")</f>
        <v/>
      </c>
      <c r="E37" s="342"/>
      <c r="F37" s="507"/>
      <c r="G37" s="507"/>
      <c r="H37" s="507"/>
      <c r="I37" s="507"/>
      <c r="J37" s="507"/>
      <c r="K37" s="507"/>
      <c r="L37" s="507"/>
      <c r="M37" s="507"/>
      <c r="N37" s="507"/>
      <c r="O37" s="507"/>
      <c r="P37" s="507"/>
      <c r="Q37" s="507"/>
      <c r="R37" s="507"/>
      <c r="S37" s="507"/>
      <c r="T37" s="507"/>
      <c r="U37" s="507"/>
      <c r="V37" s="507"/>
      <c r="W37" s="507"/>
      <c r="X37" s="507"/>
      <c r="Y37" s="507"/>
      <c r="Z37" s="507"/>
      <c r="AA37" s="507"/>
      <c r="AB37" s="507"/>
      <c r="AC37" s="484"/>
      <c r="AD37" s="484"/>
      <c r="AE37" s="484"/>
      <c r="AF37" s="507"/>
      <c r="AG37" s="507"/>
      <c r="AH37" s="507"/>
      <c r="AI37" s="507"/>
    </row>
    <row r="38" spans="1:35" x14ac:dyDescent="0.25">
      <c r="A38" s="190" t="str">
        <f>IF(MONTH(LISTE!G21)=7,IF(OR(LISTE!B21="",LISTE!I21="X"),"",LISTE!B21),"")</f>
        <v/>
      </c>
      <c r="B38" s="190" t="str">
        <f>IF(MONTH(LISTE!G21)=7,IF(OR(LISTE!B21="",LISTE!I21="X"),"",CONCATENATE(LISTE!C21,"  ",LISTE!H21," P")),"")</f>
        <v/>
      </c>
      <c r="C38" s="190" t="str">
        <f>IF(MONTH(LISTE!G21)=7,IF(OR(LISTE!B21="",LISTE!I21="X"),"",LISTE!A21),"")</f>
        <v/>
      </c>
      <c r="D38" s="190" t="str">
        <f>IF(MONTH(LISTE!G21)=7,IF(OR(LISTE!B21="",LISTE!I21="X"),"",LISTE!I21),"")</f>
        <v/>
      </c>
      <c r="E38" s="342"/>
      <c r="F38" s="507"/>
      <c r="G38" s="507"/>
      <c r="H38" s="507"/>
      <c r="I38" s="507"/>
      <c r="J38" s="507"/>
      <c r="K38" s="507"/>
      <c r="L38" s="507"/>
      <c r="M38" s="507"/>
      <c r="N38" s="507"/>
      <c r="O38" s="507"/>
      <c r="P38" s="507"/>
      <c r="Q38" s="507"/>
      <c r="R38" s="507"/>
      <c r="S38" s="507"/>
      <c r="T38" s="507"/>
      <c r="U38" s="507"/>
      <c r="V38" s="507"/>
      <c r="W38" s="507"/>
      <c r="X38" s="507"/>
      <c r="Y38" s="507"/>
      <c r="Z38" s="507"/>
      <c r="AA38" s="507"/>
      <c r="AB38" s="507"/>
      <c r="AC38" s="507"/>
      <c r="AD38" s="507"/>
      <c r="AE38" s="507"/>
      <c r="AF38" s="484"/>
      <c r="AG38" s="484"/>
      <c r="AH38" s="507"/>
      <c r="AI38" s="507"/>
    </row>
    <row r="39" spans="1:35" x14ac:dyDescent="0.25">
      <c r="A39" s="190" t="str">
        <f>IF(MONTH(LISTE!G22)=7,IF(OR(LISTE!B22="",LISTE!I22="X"),"",LISTE!B22),"")</f>
        <v/>
      </c>
      <c r="B39" s="190" t="str">
        <f>IF(MONTH(LISTE!G22)=7,IF(OR(LISTE!B22="",LISTE!I22="X"),"",CONCATENATE(LISTE!C22,"  ",LISTE!H22," P")),"")</f>
        <v/>
      </c>
      <c r="C39" s="190" t="str">
        <f>IF(MONTH(LISTE!G22)=7,IF(OR(LISTE!B22="",LISTE!I22="X"),"",LISTE!A22),"")</f>
        <v/>
      </c>
      <c r="D39" s="190" t="str">
        <f>IF(MONTH(LISTE!G22)=7,IF(OR(LISTE!B22="",LISTE!I22="X"),"",LISTE!I22),"")</f>
        <v/>
      </c>
      <c r="E39" s="184"/>
      <c r="F39" s="484"/>
      <c r="G39" s="484"/>
      <c r="H39" s="484"/>
      <c r="I39" s="484"/>
      <c r="J39" s="484"/>
      <c r="K39" s="484"/>
      <c r="L39" s="484"/>
      <c r="M39" s="484"/>
      <c r="N39" s="484"/>
      <c r="O39" s="484"/>
      <c r="P39" s="484"/>
      <c r="Q39" s="484"/>
      <c r="R39" s="484"/>
      <c r="S39" s="484"/>
      <c r="T39" s="507"/>
      <c r="U39" s="507"/>
      <c r="V39" s="507"/>
      <c r="W39" s="507"/>
      <c r="X39" s="507"/>
      <c r="Y39" s="507"/>
      <c r="Z39" s="507"/>
      <c r="AA39" s="507"/>
      <c r="AB39" s="507"/>
      <c r="AC39" s="507"/>
      <c r="AD39" s="507"/>
      <c r="AE39" s="507"/>
      <c r="AF39" s="507"/>
      <c r="AG39" s="507"/>
      <c r="AH39" s="507"/>
      <c r="AI39" s="507"/>
    </row>
    <row r="40" spans="1:35" x14ac:dyDescent="0.25">
      <c r="A40" s="190" t="str">
        <f>IF(MONTH(LISTE!G23)=7,IF(OR(LISTE!B23="",LISTE!I23="X"),"",LISTE!B23),"")</f>
        <v/>
      </c>
      <c r="B40" s="190" t="str">
        <f>IF(MONTH(LISTE!G23)=7,IF(OR(LISTE!B23="",LISTE!I23="X"),"",CONCATENATE(LISTE!C23,"  ",LISTE!H23," P")),"")</f>
        <v/>
      </c>
      <c r="C40" s="190" t="str">
        <f>IF(MONTH(LISTE!G23)=7,IF(OR(LISTE!B23="",LISTE!I23="X"),"",LISTE!A23),"")</f>
        <v/>
      </c>
      <c r="D40" s="190" t="str">
        <f>IF(MONTH(LISTE!G23)=7,IF(OR(LISTE!B23="",LISTE!I23="X"),"",LISTE!I23),"")</f>
        <v/>
      </c>
      <c r="E40" s="342"/>
      <c r="F40" s="507"/>
      <c r="G40" s="507"/>
      <c r="H40" s="507"/>
      <c r="I40" s="507"/>
      <c r="J40" s="507"/>
      <c r="K40" s="507"/>
      <c r="L40" s="507"/>
      <c r="M40" s="507"/>
      <c r="N40" s="507"/>
      <c r="O40" s="507"/>
      <c r="P40" s="484"/>
      <c r="Q40" s="507"/>
      <c r="R40" s="507"/>
      <c r="S40" s="507"/>
      <c r="T40" s="507"/>
      <c r="U40" s="484"/>
      <c r="V40" s="484"/>
      <c r="W40" s="507"/>
      <c r="X40" s="507"/>
      <c r="Y40" s="507"/>
      <c r="Z40" s="507"/>
      <c r="AA40" s="507"/>
      <c r="AB40" s="507"/>
      <c r="AC40" s="507"/>
      <c r="AD40" s="507"/>
      <c r="AE40" s="507"/>
      <c r="AF40" s="507"/>
      <c r="AG40" s="507"/>
      <c r="AH40" s="507"/>
      <c r="AI40" s="507"/>
    </row>
    <row r="41" spans="1:35" x14ac:dyDescent="0.25">
      <c r="A41" s="190" t="str">
        <f>IF(MONTH(LISTE!G24)=7,IF(OR(LISTE!B24="",LISTE!I24="X"),"",LISTE!B24),"")</f>
        <v/>
      </c>
      <c r="B41" s="190" t="str">
        <f>IF(MONTH(LISTE!G24)=7,IF(OR(LISTE!B24="",LISTE!I24="X"),"",CONCATENATE(LISTE!C24,"  ",LISTE!H24," P")),"")</f>
        <v/>
      </c>
      <c r="C41" s="190" t="str">
        <f>IF(MONTH(LISTE!G24)=7,IF(OR(LISTE!B24="",LISTE!I24="X"),"",LISTE!A24),"")</f>
        <v/>
      </c>
      <c r="D41" s="190" t="str">
        <f>IF(MONTH(LISTE!G24)=7,IF(OR(LISTE!B24="",LISTE!I24="X"),"",LISTE!I24),"")</f>
        <v/>
      </c>
      <c r="E41" s="342"/>
      <c r="F41" s="507"/>
      <c r="G41" s="507"/>
      <c r="H41" s="507"/>
      <c r="I41" s="507"/>
      <c r="J41" s="507"/>
      <c r="K41" s="507"/>
      <c r="L41" s="507"/>
      <c r="M41" s="507"/>
      <c r="N41" s="507"/>
      <c r="O41" s="507"/>
      <c r="P41" s="507"/>
      <c r="Q41" s="507"/>
      <c r="R41" s="507"/>
      <c r="S41" s="507"/>
      <c r="T41" s="507"/>
      <c r="U41" s="507"/>
      <c r="V41" s="507"/>
      <c r="W41" s="507"/>
      <c r="X41" s="484"/>
      <c r="Y41" s="484"/>
      <c r="Z41" s="484"/>
      <c r="AA41" s="484"/>
      <c r="AB41" s="507"/>
      <c r="AC41" s="507"/>
      <c r="AD41" s="507"/>
      <c r="AE41" s="507"/>
      <c r="AF41" s="507"/>
      <c r="AG41" s="507"/>
      <c r="AH41" s="507"/>
      <c r="AI41" s="507"/>
    </row>
    <row r="42" spans="1:35" x14ac:dyDescent="0.25">
      <c r="A42" s="190" t="str">
        <f>IF(MONTH(LISTE!G25)=7,IF(OR(LISTE!B25="",LISTE!I25="X"),"",LISTE!B25),"")</f>
        <v/>
      </c>
      <c r="B42" s="190" t="str">
        <f>IF(MONTH(LISTE!G25)=7,IF(OR(LISTE!B25="",LISTE!I25="X"),"",CONCATENATE(LISTE!C25,"  ",LISTE!H25," P")),"")</f>
        <v/>
      </c>
      <c r="C42" s="190" t="str">
        <f>IF(MONTH(LISTE!G25)=7,IF(OR(LISTE!B25="",LISTE!I25="X"),"",LISTE!A25),"")</f>
        <v/>
      </c>
      <c r="D42" s="190" t="str">
        <f>IF(MONTH(LISTE!G25)=7,IF(OR(LISTE!B25="",LISTE!I25="X"),"",LISTE!I25),"")</f>
        <v/>
      </c>
      <c r="E42" s="507"/>
      <c r="F42" s="507"/>
      <c r="G42" s="507"/>
      <c r="H42" s="507"/>
      <c r="I42" s="507"/>
      <c r="J42" s="507"/>
      <c r="K42" s="507"/>
      <c r="L42" s="507"/>
      <c r="M42" s="507"/>
      <c r="N42" s="507"/>
      <c r="O42" s="507"/>
      <c r="P42" s="507"/>
      <c r="Q42" s="507"/>
      <c r="R42" s="507"/>
      <c r="S42" s="507"/>
      <c r="T42" s="507"/>
      <c r="U42" s="507"/>
      <c r="V42" s="507"/>
      <c r="W42" s="507"/>
      <c r="X42" s="507"/>
      <c r="Y42" s="507"/>
      <c r="Z42" s="507"/>
      <c r="AA42" s="507"/>
      <c r="AB42" s="507"/>
      <c r="AC42" s="507"/>
      <c r="AD42" s="507"/>
      <c r="AE42" s="507"/>
      <c r="AF42" s="507"/>
      <c r="AG42" s="507"/>
      <c r="AH42" s="507"/>
      <c r="AI42" s="507"/>
    </row>
    <row r="43" spans="1:35" x14ac:dyDescent="0.25">
      <c r="A43" s="190" t="str">
        <f>IF(MONTH(LISTE!G26)=7,IF(OR(LISTE!B26="",LISTE!I26="X"),"",LISTE!B26),"")</f>
        <v/>
      </c>
      <c r="B43" s="190" t="str">
        <f>IF(MONTH(LISTE!G26)=7,IF(OR(LISTE!B26="",LISTE!I26="X"),"",CONCATENATE(LISTE!C26,"  ",LISTE!H26," P")),"")</f>
        <v/>
      </c>
      <c r="C43" s="190" t="str">
        <f>IF(MONTH(LISTE!G26)=7,IF(OR(LISTE!B26="",LISTE!I26="X"),"",LISTE!A26),"")</f>
        <v/>
      </c>
      <c r="D43" s="190" t="str">
        <f>IF(MONTH(LISTE!G26)=7,IF(OR(LISTE!B26="",LISTE!I26="X"),"",LISTE!I26),"")</f>
        <v/>
      </c>
      <c r="E43" s="507"/>
      <c r="F43" s="507"/>
      <c r="G43" s="507"/>
      <c r="H43" s="507"/>
      <c r="I43" s="507"/>
      <c r="J43" s="507"/>
      <c r="K43" s="507"/>
      <c r="L43" s="507"/>
      <c r="M43" s="507"/>
      <c r="N43" s="507"/>
      <c r="O43" s="507"/>
      <c r="P43" s="507"/>
      <c r="Q43" s="507"/>
      <c r="R43" s="484"/>
      <c r="S43" s="484"/>
      <c r="T43" s="484"/>
      <c r="U43" s="484"/>
      <c r="V43" s="484"/>
      <c r="W43" s="484"/>
      <c r="X43" s="484"/>
      <c r="Y43" s="484"/>
      <c r="Z43" s="484"/>
      <c r="AA43" s="484"/>
      <c r="AB43" s="484"/>
      <c r="AC43" s="484"/>
      <c r="AD43" s="484"/>
      <c r="AE43" s="484"/>
      <c r="AF43" s="484"/>
      <c r="AG43" s="484"/>
      <c r="AH43" s="484"/>
      <c r="AI43" s="484"/>
    </row>
    <row r="44" spans="1:35" x14ac:dyDescent="0.25">
      <c r="A44" s="190" t="str">
        <f>IF(MONTH(LISTE!G27)=7,IF(OR(LISTE!B27="",LISTE!I27="X"),"",LISTE!B27),"")</f>
        <v/>
      </c>
      <c r="B44" s="190" t="str">
        <f>IF(MONTH(LISTE!G27)=7,IF(OR(LISTE!B27="",LISTE!I27="X"),"",CONCATENATE(LISTE!C27,"  ",LISTE!H27," P")),"")</f>
        <v/>
      </c>
      <c r="C44" s="190" t="str">
        <f>IF(MONTH(LISTE!G27)=7,IF(OR(LISTE!B27="",LISTE!I27="X"),"",LISTE!A27),"")</f>
        <v/>
      </c>
      <c r="D44" s="190" t="str">
        <f>IF(MONTH(LISTE!G27)=7,IF(OR(LISTE!B27="",LISTE!I27="X"),"",LISTE!I27),"")</f>
        <v/>
      </c>
      <c r="E44" s="175"/>
      <c r="F44" s="175"/>
      <c r="G44" s="175"/>
      <c r="H44" s="175"/>
      <c r="I44" s="175"/>
      <c r="J44" s="175"/>
      <c r="K44" s="175"/>
      <c r="L44" s="175"/>
      <c r="M44" s="175"/>
      <c r="N44" s="175"/>
      <c r="O44" s="175"/>
      <c r="P44" s="175"/>
      <c r="Q44" s="175"/>
      <c r="R44" s="175"/>
      <c r="S44" s="175"/>
      <c r="T44" s="175"/>
      <c r="U44" s="175"/>
      <c r="V44" s="175"/>
      <c r="W44" s="175"/>
      <c r="X44" s="175"/>
      <c r="Y44" s="175"/>
      <c r="Z44" s="175"/>
      <c r="AA44" s="175"/>
      <c r="AB44" s="175"/>
      <c r="AC44" s="199"/>
      <c r="AD44" s="199"/>
      <c r="AE44" s="199"/>
      <c r="AF44" s="199"/>
      <c r="AG44" s="175"/>
      <c r="AH44" s="175"/>
      <c r="AI44" s="175"/>
    </row>
    <row r="45" spans="1:35" x14ac:dyDescent="0.25">
      <c r="A45" s="190" t="str">
        <f>IF(MONTH(LISTE!G28)=7,IF(OR(LISTE!B28="",LISTE!I28="X"),"",LISTE!B28),"")</f>
        <v/>
      </c>
      <c r="B45" s="190" t="str">
        <f>IF(MONTH(LISTE!G28)=7,IF(OR(LISTE!B28="",LISTE!I28="X"),"",CONCATENATE(LISTE!C28,"  ",LISTE!H28," P")),"")</f>
        <v/>
      </c>
      <c r="C45" s="190" t="str">
        <f>IF(MONTH(LISTE!G28)=7,IF(OR(LISTE!B28="",LISTE!I28="X"),"",LISTE!A28),"")</f>
        <v/>
      </c>
      <c r="D45" s="190" t="str">
        <f>IF(MONTH(LISTE!G28)=7,IF(OR(LISTE!B28="",LISTE!I28="X"),"",LISTE!I28),"")</f>
        <v/>
      </c>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row>
    <row r="46" spans="1:35" x14ac:dyDescent="0.25">
      <c r="A46" s="190" t="str">
        <f>IF(MONTH(LISTE!G29)=7,IF(OR(LISTE!B29="",LISTE!I29="X"),"",LISTE!B29),"")</f>
        <v/>
      </c>
      <c r="B46" s="190" t="str">
        <f>IF(MONTH(LISTE!G29)=7,IF(OR(LISTE!B29="",LISTE!I29="X"),"",CONCATENATE(LISTE!C29,"  ",LISTE!H29," P")),"")</f>
        <v/>
      </c>
      <c r="C46" s="190" t="str">
        <f>IF(MONTH(LISTE!G29)=7,IF(OR(LISTE!B29="",LISTE!I29="X"),"",LISTE!A29),"")</f>
        <v/>
      </c>
      <c r="D46" s="190" t="str">
        <f>IF(MONTH(LISTE!G29)=7,IF(OR(LISTE!B29="",LISTE!I29="X"),"",LISTE!I29),"")</f>
        <v/>
      </c>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row>
    <row r="47" spans="1:35" x14ac:dyDescent="0.25">
      <c r="A47" s="190" t="str">
        <f>IF(MONTH(LISTE!G30)=7,IF(OR(LISTE!B30="",LISTE!I30="X"),"",LISTE!B30),"")</f>
        <v/>
      </c>
      <c r="B47" s="190" t="str">
        <f>IF(MONTH(LISTE!G30)=7,IF(OR(LISTE!B30="",LISTE!I30="X"),"",CONCATENATE(LISTE!C30,"  ",LISTE!H30," P")),"")</f>
        <v/>
      </c>
      <c r="C47" s="190" t="str">
        <f>IF(MONTH(LISTE!G30)=7,IF(OR(LISTE!B30="",LISTE!I30="X"),"",LISTE!A30),"")</f>
        <v/>
      </c>
      <c r="D47" s="190" t="str">
        <f>IF(MONTH(LISTE!G30)=7,IF(OR(LISTE!B30="",LISTE!I30="X"),"",LISTE!I30),"")</f>
        <v/>
      </c>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row>
    <row r="48" spans="1:35" x14ac:dyDescent="0.25">
      <c r="A48" s="190" t="str">
        <f>IF(MONTH(LISTE!G31)=7,IF(OR(LISTE!B31="",LISTE!I31="X"),"",LISTE!B31),"")</f>
        <v/>
      </c>
      <c r="B48" s="190" t="str">
        <f>IF(MONTH(LISTE!G31)=7,IF(OR(LISTE!B31="",LISTE!I31="X"),"",CONCATENATE(LISTE!C31,"  ",LISTE!H31," P")),"")</f>
        <v/>
      </c>
      <c r="C48" s="190" t="str">
        <f>IF(MONTH(LISTE!G31)=7,IF(OR(LISTE!B31="",LISTE!I31="X"),"",LISTE!A31),"")</f>
        <v/>
      </c>
      <c r="D48" s="190" t="str">
        <f>IF(MONTH(LISTE!G31)=7,IF(OR(LISTE!B31="",LISTE!I31="X"),"",LISTE!I31),"")</f>
        <v/>
      </c>
      <c r="E48" s="199"/>
      <c r="F48" s="199"/>
      <c r="G48" s="199"/>
      <c r="H48" s="199"/>
      <c r="I48" s="199"/>
      <c r="J48" s="199"/>
      <c r="K48" s="199"/>
      <c r="L48" s="199"/>
      <c r="M48" s="199"/>
      <c r="N48" s="199"/>
      <c r="O48" s="199"/>
      <c r="P48" s="199"/>
      <c r="Q48" s="199"/>
      <c r="R48" s="199"/>
      <c r="S48" s="199"/>
      <c r="T48" s="199"/>
      <c r="U48" s="175"/>
      <c r="V48" s="175"/>
      <c r="W48" s="175"/>
      <c r="X48" s="175"/>
      <c r="Y48" s="199"/>
      <c r="Z48" s="199"/>
      <c r="AA48" s="199"/>
      <c r="AB48" s="199"/>
      <c r="AC48" s="199"/>
      <c r="AD48" s="199"/>
      <c r="AE48" s="199"/>
      <c r="AF48" s="199"/>
      <c r="AG48" s="199"/>
      <c r="AH48" s="199"/>
      <c r="AI48" s="199"/>
    </row>
    <row r="49" spans="1:35" x14ac:dyDescent="0.25">
      <c r="A49" s="190" t="str">
        <f>IF(MONTH(LISTE!G32)=7,IF(OR(LISTE!B32="",LISTE!I32="X"),"",LISTE!B32),"")</f>
        <v/>
      </c>
      <c r="B49" s="190" t="str">
        <f>IF(MONTH(LISTE!G32)=7,IF(OR(LISTE!B32="",LISTE!I32="X"),"",CONCATENATE(LISTE!C32,"  ",LISTE!H32," P")),"")</f>
        <v/>
      </c>
      <c r="C49" s="190" t="str">
        <f>IF(MONTH(LISTE!G32)=7,IF(OR(LISTE!B32="",LISTE!I32="X"),"",LISTE!A32),"")</f>
        <v/>
      </c>
      <c r="D49" s="190" t="str">
        <f>IF(MONTH(LISTE!G32)=7,IF(OR(LISTE!B32="",LISTE!I32="X"),"",LISTE!I32),"")</f>
        <v/>
      </c>
      <c r="E49" s="199"/>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99"/>
      <c r="AH49" s="199"/>
      <c r="AI49" s="199"/>
    </row>
    <row r="50" spans="1:35" x14ac:dyDescent="0.25">
      <c r="A50" s="190" t="str">
        <f>IF(MONTH(LISTE!G33)=7,IF(OR(LISTE!B33="",LISTE!I33="X"),"",LISTE!B33),"")</f>
        <v/>
      </c>
      <c r="B50" s="190" t="str">
        <f>IF(MONTH(LISTE!G33)=7,IF(OR(LISTE!B33="",LISTE!I33="X"),"",CONCATENATE(LISTE!C33,"  ",LISTE!H33," P")),"")</f>
        <v/>
      </c>
      <c r="C50" s="190" t="str">
        <f>IF(MONTH(LISTE!G33)=7,IF(OR(LISTE!B33="",LISTE!I33="X"),"",LISTE!A33),"")</f>
        <v/>
      </c>
      <c r="D50" s="190" t="str">
        <f>IF(MONTH(LISTE!G33)=7,IF(OR(LISTE!B33="",LISTE!I33="X"),"",LISTE!I33),"")</f>
        <v/>
      </c>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row>
    <row r="51" spans="1:35" x14ac:dyDescent="0.25">
      <c r="A51" s="190" t="str">
        <f>IF(MONTH(LISTE!G34)=7,IF(OR(LISTE!B34="",LISTE!I34="X"),"",LISTE!B34),"")</f>
        <v/>
      </c>
      <c r="B51" s="190" t="str">
        <f>IF(MONTH(LISTE!G34)=7,IF(OR(LISTE!B34="",LISTE!I34="X"),"",CONCATENATE(LISTE!C34,"  ",LISTE!H34," P")),"")</f>
        <v/>
      </c>
      <c r="C51" s="190" t="str">
        <f>IF(MONTH(LISTE!G34)=7,IF(OR(LISTE!B34="",LISTE!I34="X"),"",LISTE!A34),"")</f>
        <v/>
      </c>
      <c r="D51" s="190" t="str">
        <f>IF(MONTH(LISTE!G34)=7,IF(OR(LISTE!B34="",LISTE!I34="X"),"",LISTE!I34),"")</f>
        <v/>
      </c>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row>
    <row r="52" spans="1:35" x14ac:dyDescent="0.25">
      <c r="A52" s="190" t="str">
        <f>IF(MONTH(LISTE!G35)=7,IF(OR(LISTE!B35="",LISTE!I35="X"),"",LISTE!B35),"")</f>
        <v/>
      </c>
      <c r="B52" s="190" t="str">
        <f>IF(MONTH(LISTE!G35)=7,IF(OR(LISTE!B35="",LISTE!I35="X"),"",CONCATENATE(LISTE!C35,"  ",LISTE!H35," P")),"")</f>
        <v/>
      </c>
      <c r="C52" s="190" t="str">
        <f>IF(MONTH(LISTE!G35)=7,IF(OR(LISTE!B35="",LISTE!I35="X"),"",LISTE!A35),"")</f>
        <v/>
      </c>
      <c r="D52" s="190" t="str">
        <f>IF(MONTH(LISTE!G35)=7,IF(OR(LISTE!B35="",LISTE!I35="X"),"",LISTE!I35),"")</f>
        <v/>
      </c>
      <c r="E52" s="199"/>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175"/>
      <c r="AI52" s="175"/>
    </row>
    <row r="53" spans="1:35" x14ac:dyDescent="0.25">
      <c r="A53" s="190" t="str">
        <f>IF(MONTH(LISTE!G36)=7,IF(OR(LISTE!B36="",LISTE!I36="X"),"",LISTE!B36),"")</f>
        <v/>
      </c>
      <c r="B53" s="190" t="str">
        <f>IF(MONTH(LISTE!G36)=7,IF(OR(LISTE!B36="",LISTE!I36="X"),"",CONCATENATE(LISTE!C36,"  ",LISTE!H36," P")),"")</f>
        <v/>
      </c>
      <c r="C53" s="190" t="str">
        <f>IF(MONTH(LISTE!G36)=7,IF(OR(LISTE!B36="",LISTE!I36="X"),"",LISTE!A36),"")</f>
        <v/>
      </c>
      <c r="D53" s="190" t="str">
        <f>IF(MONTH(LISTE!G36)=7,IF(OR(LISTE!B36="",LISTE!I36="X"),"",LISTE!I36),"")</f>
        <v/>
      </c>
      <c r="E53" s="199"/>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5"/>
    </row>
    <row r="54" spans="1:35" x14ac:dyDescent="0.25">
      <c r="A54" s="190" t="str">
        <f>IF(MONTH(LISTE!G37)=7,IF(OR(LISTE!B37="",LISTE!I37="X"),"",LISTE!B37),"")</f>
        <v/>
      </c>
      <c r="B54" s="190" t="str">
        <f>IF(MONTH(LISTE!G37)=7,IF(OR(LISTE!B37="",LISTE!I37="X"),"",CONCATENATE(LISTE!C37,"  ",LISTE!H37," P")),"")</f>
        <v/>
      </c>
      <c r="C54" s="190" t="str">
        <f>IF(MONTH(LISTE!G37)=7,IF(OR(LISTE!B37="",LISTE!I37="X"),"",LISTE!A37),"")</f>
        <v/>
      </c>
      <c r="D54" s="190" t="str">
        <f>IF(MONTH(LISTE!G37)=7,IF(OR(LISTE!B37="",LISTE!I37="X"),"",LISTE!I37),"")</f>
        <v/>
      </c>
      <c r="E54" s="175"/>
      <c r="F54" s="175"/>
      <c r="G54" s="175"/>
      <c r="H54" s="175"/>
      <c r="I54" s="175"/>
      <c r="J54" s="175"/>
      <c r="K54" s="175"/>
      <c r="L54" s="175"/>
      <c r="M54" s="175"/>
      <c r="N54" s="175"/>
      <c r="O54" s="175"/>
      <c r="P54" s="175"/>
      <c r="Q54" s="175"/>
      <c r="R54" s="175"/>
      <c r="S54" s="484"/>
      <c r="T54" s="484"/>
      <c r="U54" s="484"/>
      <c r="V54" s="484"/>
      <c r="W54" s="484"/>
      <c r="X54" s="484"/>
      <c r="Y54" s="484"/>
      <c r="Z54" s="484"/>
      <c r="AA54" s="484"/>
      <c r="AB54" s="484"/>
      <c r="AC54" s="484"/>
      <c r="AD54" s="484"/>
      <c r="AE54" s="484"/>
      <c r="AF54" s="484"/>
      <c r="AG54" s="484"/>
      <c r="AH54" s="175"/>
      <c r="AI54" s="175"/>
    </row>
    <row r="55" spans="1:35" x14ac:dyDescent="0.25">
      <c r="A55" s="190" t="str">
        <f>IF(MONTH(LISTE!G38)=7,IF(OR(LISTE!B38="",LISTE!I38="X"),"",LISTE!B38),"")</f>
        <v/>
      </c>
      <c r="B55" s="190" t="str">
        <f>IF(MONTH(LISTE!G38)=7,IF(OR(LISTE!B38="",LISTE!I38="X"),"",CONCATENATE(LISTE!C38,"  ",LISTE!H38," P")),"")</f>
        <v/>
      </c>
      <c r="C55" s="190" t="str">
        <f>IF(MONTH(LISTE!G38)=7,IF(OR(LISTE!B38="",LISTE!I38="X"),"",LISTE!A38),"")</f>
        <v/>
      </c>
      <c r="D55" s="190" t="str">
        <f>IF(MONTH(LISTE!G38)=7,IF(OR(LISTE!B38="",LISTE!I38="X"),"",LISTE!I38),"")</f>
        <v/>
      </c>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row>
    <row r="56" spans="1:35" x14ac:dyDescent="0.25">
      <c r="A56" s="190" t="str">
        <f>IF(MONTH(LISTE!G39)=7,IF(OR(LISTE!B39="",LISTE!I39="X"),"",LISTE!B39),"")</f>
        <v/>
      </c>
      <c r="B56" s="190" t="str">
        <f>IF(MONTH(LISTE!G39)=7,IF(OR(LISTE!B39="",LISTE!I39="X"),"",CONCATENATE(LISTE!C39,"  ",LISTE!H39," P")),"")</f>
        <v/>
      </c>
      <c r="C56" s="190" t="str">
        <f>IF(MONTH(LISTE!G39)=7,IF(OR(LISTE!B39="",LISTE!I39="X"),"",LISTE!A39),"")</f>
        <v/>
      </c>
      <c r="D56" s="190" t="str">
        <f>IF(MONTH(LISTE!G39)=7,IF(OR(LISTE!B39="",LISTE!I39="X"),"",LISTE!I39),"")</f>
        <v/>
      </c>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row>
    <row r="57" spans="1:35" x14ac:dyDescent="0.25">
      <c r="A57" s="190" t="str">
        <f>IF(MONTH(LISTE!G40)=7,IF(OR(LISTE!B40="",LISTE!I40="X"),"",LISTE!B40),"")</f>
        <v/>
      </c>
      <c r="B57" s="190" t="str">
        <f>IF(MONTH(LISTE!G40)=7,IF(OR(LISTE!B40="",LISTE!I40="X"),"",CONCATENATE(LISTE!C40,"  ",LISTE!H40," P")),"")</f>
        <v/>
      </c>
      <c r="C57" s="190" t="str">
        <f>IF(MONTH(LISTE!G40)=7,IF(OR(LISTE!B40="",LISTE!I40="X"),"",LISTE!A40),"")</f>
        <v/>
      </c>
      <c r="D57" s="190" t="str">
        <f>IF(MONTH(LISTE!G40)=7,IF(OR(LISTE!B40="",LISTE!I40="X"),"",LISTE!I40),"")</f>
        <v/>
      </c>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row>
    <row r="58" spans="1:35" x14ac:dyDescent="0.25">
      <c r="A58" s="190" t="str">
        <f>IF(MONTH(LISTE!G41)=7,IF(OR(LISTE!B41="",LISTE!I41="X"),"",LISTE!B41),"")</f>
        <v/>
      </c>
      <c r="B58" s="190" t="str">
        <f>IF(MONTH(LISTE!G41)=7,IF(OR(LISTE!B41="",LISTE!I41="X"),"",CONCATENATE(LISTE!C41,"  ",LISTE!H41," P")),"")</f>
        <v/>
      </c>
      <c r="C58" s="190" t="str">
        <f>IF(MONTH(LISTE!G41)=7,IF(OR(LISTE!B41="",LISTE!I41="X"),"",LISTE!A41),"")</f>
        <v/>
      </c>
      <c r="D58" s="190" t="str">
        <f>IF(MONTH(LISTE!G41)=7,IF(OR(LISTE!B41="",LISTE!I41="X"),"",LISTE!I41),"")</f>
        <v/>
      </c>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row>
    <row r="59" spans="1:35" x14ac:dyDescent="0.25">
      <c r="A59" s="190" t="str">
        <f>IF(MONTH(LISTE!G42)=7,IF(OR(LISTE!B42="",LISTE!I42="X"),"",LISTE!B42),"")</f>
        <v/>
      </c>
      <c r="B59" s="190" t="str">
        <f>IF(MONTH(LISTE!G42)=7,IF(OR(LISTE!B42="",LISTE!I42="X"),"",CONCATENATE(LISTE!C42,"  ",LISTE!H42," P")),"")</f>
        <v/>
      </c>
      <c r="C59" s="190" t="str">
        <f>IF(MONTH(LISTE!G42)=7,IF(OR(LISTE!B42="",LISTE!I42="X"),"",LISTE!A42),"")</f>
        <v/>
      </c>
      <c r="D59" s="190" t="str">
        <f>IF(MONTH(LISTE!G42)=7,IF(OR(LISTE!B42="",LISTE!I42="X"),"",LISTE!I42),"")</f>
        <v/>
      </c>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row>
    <row r="60" spans="1:35" x14ac:dyDescent="0.25">
      <c r="A60" s="190" t="str">
        <f>IF(MONTH(LISTE!G43)=7,IF(OR(LISTE!B43="",LISTE!I43="X"),"",LISTE!B43),"")</f>
        <v/>
      </c>
      <c r="B60" s="190" t="str">
        <f>IF(MONTH(LISTE!G43)=7,IF(OR(LISTE!B43="",LISTE!I43="X"),"",CONCATENATE(LISTE!C43,"  ",LISTE!H43," P")),"")</f>
        <v/>
      </c>
      <c r="C60" s="190" t="str">
        <f>IF(MONTH(LISTE!G43)=7,IF(OR(LISTE!B43="",LISTE!I43="X"),"",LISTE!A43),"")</f>
        <v/>
      </c>
      <c r="D60" s="190" t="str">
        <f>IF(MONTH(LISTE!G43)=7,IF(OR(LISTE!B43="",LISTE!I43="X"),"",LISTE!I43),"")</f>
        <v/>
      </c>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row>
    <row r="61" spans="1:35" x14ac:dyDescent="0.25">
      <c r="A61" s="190" t="str">
        <f>IF(MONTH(LISTE!G44)=7,IF(OR(LISTE!B44="",LISTE!I44="X"),"",LISTE!B44),"")</f>
        <v/>
      </c>
      <c r="B61" s="190" t="str">
        <f>IF(MONTH(LISTE!G44)=7,IF(OR(LISTE!B44="",LISTE!I44="X"),"",CONCATENATE(LISTE!C44,"  ",LISTE!H44," P")),"")</f>
        <v/>
      </c>
      <c r="C61" s="190" t="str">
        <f>IF(MONTH(LISTE!G44)=7,IF(OR(LISTE!B44="",LISTE!I44="X"),"",LISTE!A44),"")</f>
        <v/>
      </c>
      <c r="D61" s="190" t="str">
        <f>IF(MONTH(LISTE!G44)=7,IF(OR(LISTE!B44="",LISTE!I44="X"),"",LISTE!I44),"")</f>
        <v/>
      </c>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row>
    <row r="62" spans="1:35" x14ac:dyDescent="0.25">
      <c r="A62" s="190" t="str">
        <f>IF(MONTH(LISTE!G45)=7,IF(OR(LISTE!B45="",LISTE!I45="X"),"",LISTE!B45),"")</f>
        <v/>
      </c>
      <c r="B62" s="190" t="str">
        <f>IF(MONTH(LISTE!G45)=7,IF(OR(LISTE!B45="",LISTE!I45="X"),"",CONCATENATE(LISTE!C45,"  ",LISTE!H45," P")),"")</f>
        <v/>
      </c>
      <c r="C62" s="190" t="str">
        <f>IF(MONTH(LISTE!G45)=7,IF(OR(LISTE!B45="",LISTE!I45="X"),"",LISTE!A45),"")</f>
        <v/>
      </c>
      <c r="D62" s="190" t="str">
        <f>IF(MONTH(LISTE!G45)=7,IF(OR(LISTE!B45="",LISTE!I45="X"),"",LISTE!I45),"")</f>
        <v/>
      </c>
      <c r="E62" s="199"/>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row>
    <row r="63" spans="1:35" x14ac:dyDescent="0.25">
      <c r="A63" s="190" t="str">
        <f>IF(MONTH(LISTE!G46)=7,IF(OR(LISTE!B46="",LISTE!I46="X"),"",LISTE!B46),"")</f>
        <v/>
      </c>
      <c r="B63" s="190" t="str">
        <f>IF(MONTH(LISTE!G46)=7,IF(OR(LISTE!B46="",LISTE!I46="X"),"",CONCATENATE(LISTE!C46,"  ",LISTE!H46," P")),"")</f>
        <v/>
      </c>
      <c r="C63" s="190" t="str">
        <f>IF(MONTH(LISTE!G46)=7,IF(OR(LISTE!B46="",LISTE!I46="X"),"",LISTE!A46),"")</f>
        <v/>
      </c>
      <c r="D63" s="190" t="str">
        <f>IF(MONTH(LISTE!G46)=7,IF(OR(LISTE!B46="",LISTE!I46="X"),"",LISTE!I46),"")</f>
        <v/>
      </c>
      <c r="E63" s="199"/>
      <c r="F63" s="199"/>
      <c r="G63" s="199"/>
      <c r="H63" s="199"/>
      <c r="I63" s="199"/>
      <c r="J63" s="199"/>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row>
    <row r="64" spans="1:35" x14ac:dyDescent="0.25">
      <c r="A64" s="190" t="str">
        <f>IF(MONTH(LISTE!G48)=7,IF(OR(LISTE!B48="",LISTE!I48="X"),"",LISTE!B48),"")</f>
        <v/>
      </c>
      <c r="B64" s="190" t="str">
        <f>IF(MONTH(LISTE!G47)=7,IF(OR(LISTE!B47="",LISTE!I47="X"),"",CONCATENATE(LISTE!C47,"  ",LISTE!H47," P")),"")</f>
        <v/>
      </c>
      <c r="C64" s="190" t="str">
        <f>IF(MONTH(LISTE!G48)=7,IF(OR(LISTE!B48="",LISTE!I48="X"),"",LISTE!A48),"")</f>
        <v/>
      </c>
      <c r="D64" s="190" t="str">
        <f>IF(MONTH(LISTE!G48)=7,IF(OR(LISTE!B48="",LISTE!I48="X"),"",LISTE!I48),"")</f>
        <v/>
      </c>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row>
    <row r="65" spans="1:35" x14ac:dyDescent="0.25">
      <c r="A65" s="190" t="str">
        <f>IF(MONTH(LISTE!G49)=7,IF(OR(LISTE!B49="",LISTE!I49="X"),"",LISTE!B49),"")</f>
        <v/>
      </c>
      <c r="B65" s="190" t="str">
        <f>IF(MONTH(LISTE!G48)=7,IF(OR(LISTE!B48="",LISTE!I48="X"),"",CONCATENATE(LISTE!C48,"  ",LISTE!H48," P")),"")</f>
        <v/>
      </c>
      <c r="C65" s="190" t="str">
        <f>IF(MONTH(LISTE!G49)=7,IF(OR(LISTE!B49="",LISTE!I49="X"),"",LISTE!A49),"")</f>
        <v/>
      </c>
      <c r="D65" s="190" t="str">
        <f>IF(MONTH(LISTE!G49)=7,IF(OR(LISTE!B49="",LISTE!I49="X"),"",LISTE!I49),"")</f>
        <v/>
      </c>
      <c r="E65" s="199"/>
      <c r="F65" s="199"/>
      <c r="G65" s="199"/>
      <c r="H65" s="199"/>
      <c r="I65" s="199"/>
      <c r="J65" s="199"/>
      <c r="K65" s="199"/>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row>
    <row r="66" spans="1:35" x14ac:dyDescent="0.25">
      <c r="A66" s="190" t="str">
        <f>IF(MONTH(LISTE!G50)=7,IF(OR(LISTE!B50="",LISTE!I50="X"),"",LISTE!B50),"")</f>
        <v/>
      </c>
      <c r="B66" s="190" t="str">
        <f>IF(MONTH(LISTE!G49)=7,IF(OR(LISTE!B49="",LISTE!I49="X"),"",CONCATENATE(LISTE!C49,"  ",LISTE!H49," P")),"")</f>
        <v/>
      </c>
      <c r="C66" s="190" t="str">
        <f>IF(MONTH(LISTE!G50)=7,IF(OR(LISTE!B50="",LISTE!I50="X"),"",LISTE!A50),"")</f>
        <v/>
      </c>
      <c r="D66" s="190" t="str">
        <f>IF(MONTH(LISTE!G50)=7,IF(OR(LISTE!B50="",LISTE!I50="X"),"",LISTE!I50),"")</f>
        <v/>
      </c>
      <c r="E66" s="199"/>
      <c r="F66" s="199"/>
      <c r="G66" s="199"/>
      <c r="H66" s="199"/>
      <c r="I66" s="199"/>
      <c r="J66" s="199"/>
      <c r="K66" s="199"/>
      <c r="L66" s="199"/>
      <c r="M66" s="199"/>
      <c r="N66" s="199"/>
      <c r="O66" s="199"/>
      <c r="P66" s="199"/>
      <c r="Q66" s="199"/>
      <c r="R66" s="199"/>
      <c r="S66" s="199"/>
      <c r="T66" s="199"/>
      <c r="U66" s="199"/>
      <c r="V66" s="199"/>
      <c r="W66" s="199"/>
      <c r="X66" s="199"/>
      <c r="Y66" s="199"/>
      <c r="Z66" s="199"/>
      <c r="AA66" s="199"/>
      <c r="AB66" s="199"/>
      <c r="AC66" s="199"/>
      <c r="AD66" s="199"/>
      <c r="AE66" s="199"/>
      <c r="AF66" s="199"/>
      <c r="AG66" s="199"/>
      <c r="AH66" s="199"/>
      <c r="AI66" s="199"/>
    </row>
    <row r="67" spans="1:35" x14ac:dyDescent="0.25">
      <c r="A67" s="190" t="str">
        <f>IF(MONTH(LISTE!G51)=7,IF(OR(LISTE!B51="",LISTE!I51="X"),"",LISTE!B51),"")</f>
        <v/>
      </c>
      <c r="B67" s="190" t="str">
        <f>IF(MONTH(LISTE!G51)=7,IF(OR(LISTE!B51="",LISTE!I51="X"),"",CONCATENATE(LISTE!C51,"  ",LISTE!H51," P")),"")</f>
        <v/>
      </c>
      <c r="C67" s="190" t="str">
        <f>IF(MONTH(LISTE!G51)=7,IF(OR(LISTE!B51="",LISTE!I51="X"),"",LISTE!A51),"")</f>
        <v/>
      </c>
      <c r="D67" s="190" t="str">
        <f>IF(MONTH(LISTE!G51)=7,IF(OR(LISTE!B51="",LISTE!I51="X"),"",LISTE!I51),"")</f>
        <v/>
      </c>
      <c r="E67" s="199"/>
      <c r="F67" s="199"/>
      <c r="G67" s="199"/>
      <c r="H67" s="199"/>
      <c r="I67" s="199"/>
      <c r="J67" s="199"/>
      <c r="K67" s="199"/>
      <c r="L67" s="199"/>
      <c r="M67" s="199"/>
      <c r="N67" s="199"/>
      <c r="O67" s="199"/>
      <c r="P67" s="199"/>
      <c r="Q67" s="199"/>
      <c r="R67" s="199"/>
      <c r="S67" s="199"/>
      <c r="T67" s="199"/>
      <c r="U67" s="199"/>
      <c r="V67" s="199"/>
      <c r="W67" s="199"/>
      <c r="X67" s="199"/>
      <c r="Y67" s="199"/>
      <c r="Z67" s="199"/>
      <c r="AA67" s="199"/>
      <c r="AB67" s="199"/>
      <c r="AC67" s="199"/>
      <c r="AD67" s="199"/>
      <c r="AE67" s="199"/>
      <c r="AF67" s="199"/>
      <c r="AG67" s="199"/>
      <c r="AH67" s="199"/>
      <c r="AI67" s="199"/>
    </row>
    <row r="68" spans="1:35" x14ac:dyDescent="0.25">
      <c r="A68" s="190" t="str">
        <f>IF(MONTH(LISTE!G53)=7,IF(OR(LISTE!B53="",LISTE!I53="X"),"",LISTE!B53),"")</f>
        <v/>
      </c>
      <c r="B68" s="190" t="str">
        <f>IF(MONTH(LISTE!G53)=7,IF(OR(LISTE!B53="",LISTE!I53="X"),"",CONCATENATE(LISTE!C53,"  ",LISTE!H53," P")),"")</f>
        <v/>
      </c>
      <c r="C68" s="190" t="str">
        <f>IF(MONTH(LISTE!G53)=7,IF(OR(LISTE!B53="",LISTE!I53="X"),"",LISTE!A53),"")</f>
        <v/>
      </c>
      <c r="D68" s="190" t="str">
        <f>IF(MONTH(LISTE!G53)=7,IF(OR(LISTE!B53="",LISTE!I53="X"),"",LISTE!I53),"")</f>
        <v/>
      </c>
      <c r="E68" s="199"/>
      <c r="F68" s="199"/>
      <c r="G68" s="199"/>
      <c r="H68" s="199"/>
      <c r="I68" s="199"/>
      <c r="J68" s="199"/>
      <c r="K68" s="199"/>
      <c r="L68" s="199"/>
      <c r="M68" s="199"/>
      <c r="N68" s="199"/>
      <c r="O68" s="199"/>
      <c r="P68" s="199"/>
      <c r="Q68" s="199"/>
      <c r="R68" s="199"/>
      <c r="S68" s="199"/>
      <c r="T68" s="199"/>
      <c r="U68" s="199"/>
      <c r="V68" s="199"/>
      <c r="W68" s="199"/>
      <c r="X68" s="199"/>
      <c r="Y68" s="199"/>
      <c r="Z68" s="199"/>
      <c r="AA68" s="199"/>
      <c r="AB68" s="199"/>
      <c r="AC68" s="199"/>
      <c r="AD68" s="199"/>
      <c r="AE68" s="199"/>
      <c r="AF68" s="199"/>
      <c r="AG68" s="199"/>
      <c r="AH68" s="199"/>
      <c r="AI68" s="199"/>
    </row>
    <row r="69" spans="1:35" x14ac:dyDescent="0.25">
      <c r="A69" s="190" t="str">
        <f>IF(MONTH(LISTE!G54)=7,IF(OR(LISTE!B54="",LISTE!I54="X"),"",LISTE!B54),"")</f>
        <v/>
      </c>
      <c r="B69" s="190" t="str">
        <f>IF(MONTH(LISTE!G54)=7,IF(OR(LISTE!B54="",LISTE!I54="X"),"",CONCATENATE(LISTE!C54,"  ",LISTE!H542," P")),"")</f>
        <v/>
      </c>
      <c r="C69" s="190" t="str">
        <f>IF(MONTH(LISTE!G54)=7,IF(OR(LISTE!B54="",LISTE!I54="X"),"",LISTE!A54),"")</f>
        <v/>
      </c>
      <c r="D69" s="190" t="str">
        <f>IF(MONTH(LISTE!G54)=7,IF(OR(LISTE!B54="",LISTE!I54="X"),"",LISTE!I54),"")</f>
        <v/>
      </c>
      <c r="E69" s="199"/>
      <c r="F69" s="199"/>
      <c r="G69" s="199"/>
      <c r="H69" s="199"/>
      <c r="I69" s="199"/>
      <c r="J69" s="199"/>
      <c r="K69" s="199"/>
      <c r="L69" s="199"/>
      <c r="M69" s="199"/>
      <c r="N69" s="199"/>
      <c r="O69" s="199"/>
      <c r="P69" s="199"/>
      <c r="Q69" s="199"/>
      <c r="R69" s="199"/>
      <c r="S69" s="199"/>
      <c r="T69" s="199"/>
      <c r="U69" s="199"/>
      <c r="V69" s="199"/>
      <c r="W69" s="199"/>
      <c r="X69" s="199"/>
      <c r="Y69" s="199"/>
      <c r="Z69" s="199"/>
      <c r="AA69" s="199"/>
      <c r="AB69" s="199"/>
      <c r="AC69" s="199"/>
      <c r="AD69" s="199"/>
      <c r="AE69" s="199"/>
      <c r="AF69" s="199"/>
      <c r="AG69" s="199"/>
      <c r="AH69" s="199"/>
      <c r="AI69" s="199"/>
    </row>
    <row r="70" spans="1:35" x14ac:dyDescent="0.25">
      <c r="A70" s="190" t="str">
        <f>IF(MONTH(LISTE!G55)=7,IF(OR(LISTE!B55="",LISTE!I55="X"),"",LISTE!B55),"")</f>
        <v/>
      </c>
      <c r="B70" s="190" t="str">
        <f>IF(MONTH(LISTE!G55)=7,IF(OR(LISTE!B55="",LISTE!I55="X"),"",CONCATENATE(LISTE!C55,"  ",LISTE!H55," P")),"")</f>
        <v/>
      </c>
      <c r="C70" s="190" t="str">
        <f>IF(MONTH(LISTE!G55)=7,IF(OR(LISTE!B55="",LISTE!I55="X"),"",LISTE!A55),"")</f>
        <v/>
      </c>
      <c r="D70" s="190" t="str">
        <f>IF(MONTH(LISTE!G55)=7,IF(OR(LISTE!B55="",LISTE!I55="X"),"",LISTE!I55),"")</f>
        <v/>
      </c>
      <c r="E70" s="199"/>
      <c r="F70" s="199"/>
      <c r="G70" s="199"/>
      <c r="H70" s="199"/>
      <c r="I70" s="199"/>
      <c r="J70" s="199"/>
      <c r="K70" s="199"/>
      <c r="L70" s="199"/>
      <c r="M70" s="199"/>
      <c r="N70" s="199"/>
      <c r="O70" s="199"/>
      <c r="P70" s="199"/>
      <c r="Q70" s="199"/>
      <c r="R70" s="199"/>
      <c r="S70" s="199"/>
      <c r="T70" s="199"/>
      <c r="U70" s="199"/>
      <c r="V70" s="199"/>
      <c r="W70" s="199"/>
      <c r="X70" s="199"/>
      <c r="Y70" s="199"/>
      <c r="Z70" s="199"/>
      <c r="AA70" s="199"/>
      <c r="AB70" s="199"/>
      <c r="AC70" s="199"/>
      <c r="AD70" s="199"/>
      <c r="AE70" s="199"/>
      <c r="AF70" s="199"/>
      <c r="AG70" s="199"/>
      <c r="AH70" s="199"/>
      <c r="AI70" s="199"/>
    </row>
    <row r="71" spans="1:35" x14ac:dyDescent="0.25">
      <c r="A71" s="190" t="str">
        <f>IF(MONTH(LISTE!G59)=7,IF(OR(LISTE!B59="",LISTE!I59="X"),"",LISTE!B59),"")</f>
        <v/>
      </c>
      <c r="B71" s="190" t="str">
        <f>IF(MONTH(LISTE!G59)=7,IF(OR(LISTE!B59="",LISTE!I59="X"),"",CONCATENATE(LISTE!C59,"  ",LISTE!H59," P")),"")</f>
        <v/>
      </c>
      <c r="C71" s="190" t="str">
        <f>IF(MONTH(LISTE!G59)=7,IF(OR(LISTE!B59="",LISTE!I59="X"),"",LISTE!A59),"")</f>
        <v/>
      </c>
      <c r="D71" s="190" t="str">
        <f>IF(MONTH(LISTE!G59)=7,IF(OR(LISTE!B59="",LISTE!I59="X"),"",LISTE!I59),"")</f>
        <v/>
      </c>
      <c r="E71" s="199"/>
      <c r="F71" s="199"/>
      <c r="G71" s="199"/>
      <c r="H71" s="199"/>
      <c r="I71" s="199"/>
      <c r="J71" s="199"/>
      <c r="K71" s="199"/>
      <c r="L71" s="199"/>
      <c r="M71" s="199"/>
      <c r="N71" s="199"/>
      <c r="O71" s="199"/>
      <c r="P71" s="199"/>
      <c r="Q71" s="199"/>
      <c r="R71" s="199"/>
      <c r="S71" s="199"/>
      <c r="T71" s="199"/>
      <c r="U71" s="199"/>
      <c r="V71" s="199"/>
      <c r="W71" s="199"/>
      <c r="X71" s="199"/>
      <c r="Y71" s="199"/>
      <c r="Z71" s="199"/>
      <c r="AA71" s="199"/>
      <c r="AB71" s="199"/>
      <c r="AC71" s="199"/>
      <c r="AD71" s="199"/>
      <c r="AE71" s="199"/>
      <c r="AF71" s="199"/>
      <c r="AG71" s="199"/>
      <c r="AH71" s="199"/>
      <c r="AI71" s="199"/>
    </row>
    <row r="72" spans="1:35" x14ac:dyDescent="0.25">
      <c r="A72" s="190" t="str">
        <f>IF(MONTH(LISTE!G60)=7,IF(OR(LISTE!B60="",LISTE!I60="X"),"",LISTE!B60),"")</f>
        <v/>
      </c>
      <c r="B72" s="190" t="str">
        <f>IF(MONTH(LISTE!G60)=7,IF(OR(LISTE!B60="",LISTE!I60="X"),"",CONCATENATE(LISTE!C60,"  ",LISTE!H60," P")),"")</f>
        <v/>
      </c>
      <c r="C72" s="190" t="str">
        <f>IF(MONTH(LISTE!G60)=7,IF(OR(LISTE!B60="",LISTE!I60="X"),"",LISTE!A60),"")</f>
        <v/>
      </c>
      <c r="D72" s="190" t="str">
        <f>IF(MONTH(LISTE!G60)=7,IF(OR(LISTE!B60="",LISTE!I60="X"),"",LISTE!I60),"")</f>
        <v/>
      </c>
      <c r="E72" s="199"/>
      <c r="F72" s="199"/>
      <c r="G72" s="199"/>
      <c r="H72" s="199"/>
      <c r="I72" s="199"/>
      <c r="J72" s="199"/>
      <c r="K72" s="199"/>
      <c r="L72" s="199"/>
      <c r="M72" s="199"/>
      <c r="N72" s="199"/>
      <c r="O72" s="199"/>
      <c r="P72" s="199"/>
      <c r="Q72" s="199"/>
      <c r="R72" s="199"/>
      <c r="S72" s="199"/>
      <c r="T72" s="199"/>
      <c r="U72" s="199"/>
      <c r="V72" s="199"/>
      <c r="W72" s="199"/>
      <c r="X72" s="199"/>
      <c r="Y72" s="199"/>
      <c r="Z72" s="199"/>
      <c r="AA72" s="199"/>
      <c r="AB72" s="199"/>
      <c r="AC72" s="199"/>
      <c r="AD72" s="199"/>
      <c r="AE72" s="199"/>
      <c r="AF72" s="199"/>
      <c r="AG72" s="199"/>
      <c r="AH72" s="199"/>
      <c r="AI72" s="199"/>
    </row>
    <row r="73" spans="1:35" x14ac:dyDescent="0.25">
      <c r="A73" s="190" t="str">
        <f>IF(MONTH(LISTE!G61)=7,IF(OR(LISTE!B61="",LISTE!I61="X"),"",LISTE!B61),"")</f>
        <v/>
      </c>
      <c r="B73" s="190" t="str">
        <f>IF(MONTH(LISTE!G61)=7,IF(OR(LISTE!B61="",LISTE!I61="X"),"",CONCATENATE(LISTE!C61,"  ",LISTE!H61," P")),"")</f>
        <v/>
      </c>
      <c r="C73" s="190" t="str">
        <f>IF(MONTH(LISTE!G61)=7,IF(OR(LISTE!B61="",LISTE!I61="X"),"",LISTE!A61),"")</f>
        <v/>
      </c>
      <c r="D73" s="190" t="str">
        <f>IF(MONTH(LISTE!G61)=7,IF(OR(LISTE!B61="",LISTE!I61="X"),"",LISTE!I61),"")</f>
        <v/>
      </c>
      <c r="E73" s="199"/>
      <c r="F73" s="199"/>
      <c r="G73" s="199"/>
      <c r="H73" s="199"/>
      <c r="I73" s="199"/>
      <c r="J73" s="199"/>
      <c r="K73" s="199"/>
      <c r="L73" s="199"/>
      <c r="M73" s="199"/>
      <c r="N73" s="199"/>
      <c r="O73" s="199"/>
      <c r="P73" s="199"/>
      <c r="Q73" s="199"/>
      <c r="R73" s="199"/>
      <c r="S73" s="199"/>
      <c r="T73" s="199"/>
      <c r="U73" s="199"/>
      <c r="V73" s="199"/>
      <c r="W73" s="199"/>
      <c r="X73" s="199"/>
      <c r="Y73" s="199"/>
      <c r="Z73" s="199"/>
      <c r="AA73" s="199"/>
      <c r="AB73" s="199"/>
      <c r="AC73" s="199"/>
      <c r="AD73" s="199"/>
      <c r="AE73" s="199"/>
      <c r="AF73" s="199"/>
      <c r="AG73" s="199"/>
      <c r="AH73" s="199"/>
      <c r="AI73" s="199"/>
    </row>
    <row r="74" spans="1:35" x14ac:dyDescent="0.25">
      <c r="A74" s="190" t="str">
        <f>IF(MONTH(LISTE!G63)=7,IF(OR(LISTE!B63="",LISTE!I63="X"),"",LISTE!B63),"")</f>
        <v/>
      </c>
      <c r="B74" s="190" t="str">
        <f>IF(MONTH(LISTE!G63)=7,IF(OR(LISTE!B63="",LISTE!I63="X"),"",CONCATENATE(LISTE!C63,"  ",LISTE!H63," P")),"")</f>
        <v/>
      </c>
      <c r="C74" s="190" t="str">
        <f>IF(MONTH(LISTE!G63)=7,IF(OR(LISTE!B63="",LISTE!I63="X"),"",LISTE!A63),"")</f>
        <v/>
      </c>
      <c r="D74" s="190" t="str">
        <f>IF(MONTH(LISTE!G63)=7,IF(OR(LISTE!B63="",LISTE!I63="X"),"",LISTE!I63),"")</f>
        <v/>
      </c>
    </row>
    <row r="75" spans="1:35" x14ac:dyDescent="0.25">
      <c r="A75" s="190" t="str">
        <f>IF(MONTH(LISTE!G65)=7,IF(OR(LISTE!B65="",LISTE!I65="X"),"",LISTE!B65),"")</f>
        <v/>
      </c>
      <c r="B75" s="190" t="str">
        <f>IF(MONTH(LISTE!G65)=7,IF(OR(LISTE!B65="",LISTE!I65="X"),"",CONCATENATE(LISTE!C65,"  ",LISTE!H65," P")),"")</f>
        <v/>
      </c>
      <c r="C75" s="190" t="str">
        <f>IF(MONTH(LISTE!G65)=7,IF(OR(LISTE!B65="",LISTE!I65="X"),"",LISTE!A65),"")</f>
        <v/>
      </c>
      <c r="D75" s="190" t="str">
        <f>IF(MONTH(LISTE!G65)=7,IF(OR(LISTE!B65="",LISTE!I65="X"),"",LISTE!I65),"")</f>
        <v/>
      </c>
    </row>
    <row r="76" spans="1:35" x14ac:dyDescent="0.25">
      <c r="A76" s="190" t="str">
        <f>IF(MONTH(LISTE!G67)=7,IF(OR(LISTE!B67="",LISTE!I67="X"),"",LISTE!B67),"")</f>
        <v/>
      </c>
      <c r="B76" s="190" t="str">
        <f>IF(MONTH(LISTE!G67)=7,IF(OR(LISTE!B67="",LISTE!I67="X"),"",CONCATENATE(LISTE!C67,"  ",LISTE!H67," P")),"")</f>
        <v/>
      </c>
      <c r="C76" s="190" t="str">
        <f>IF(MONTH(LISTE!G67)=7,IF(OR(LISTE!B67="",LISTE!I67="X"),"",LISTE!A67),"")</f>
        <v/>
      </c>
      <c r="D76" s="190" t="str">
        <f>IF(MONTH(LISTE!G67)=7,IF(OR(LISTE!B67="",LISTE!I67="X"),"",LISTE!I67),"")</f>
        <v/>
      </c>
    </row>
    <row r="77" spans="1:35" x14ac:dyDescent="0.25">
      <c r="A77" s="190" t="str">
        <f>IF(MONTH(LISTE!G68)=7,IF(OR(LISTE!B68="",LISTE!I68="X"),"",LISTE!B68),"")</f>
        <v/>
      </c>
      <c r="B77" s="190" t="str">
        <f>IF(MONTH(LISTE!G68)=7,IF(OR(LISTE!B68="",LISTE!I68="X"),"",CONCATENATE(LISTE!C68,"  ",LISTE!H68," P")),"")</f>
        <v/>
      </c>
      <c r="C77" s="190" t="str">
        <f>IF(MONTH(LISTE!G68)=7,IF(OR(LISTE!B68="",LISTE!I68="X"),"",LISTE!A68),"")</f>
        <v/>
      </c>
      <c r="D77" s="190" t="str">
        <f>IF(MONTH(LISTE!G68)=7,IF(OR(LISTE!B68="",LISTE!I68="X"),"",LISTE!I68),"")</f>
        <v/>
      </c>
    </row>
    <row r="78" spans="1:35" x14ac:dyDescent="0.25">
      <c r="A78" s="190" t="str">
        <f>IF(MONTH(LISTE!G69)=7,IF(OR(LISTE!B69="",LISTE!I69="X"),"",LISTE!B69),"")</f>
        <v/>
      </c>
      <c r="B78" s="190" t="str">
        <f>IF(MONTH(LISTE!G69)=7,IF(OR(LISTE!B69="",LISTE!I69="X"),"",CONCATENATE(LISTE!C69,"  ",LISTE!H69," P")),"")</f>
        <v/>
      </c>
      <c r="C78" s="190" t="str">
        <f>IF(MONTH(LISTE!G69)=7,IF(OR(LISTE!B69="",LISTE!I69="X"),"",LISTE!A69),"")</f>
        <v/>
      </c>
      <c r="D78" s="190" t="str">
        <f>IF(MONTH(LISTE!G69)=7,IF(OR(LISTE!B69="",LISTE!I69="X"),"",LISTE!I69),"")</f>
        <v/>
      </c>
    </row>
    <row r="79" spans="1:35" x14ac:dyDescent="0.25">
      <c r="A79" s="190" t="str">
        <f>IF(MONTH(LISTE!G70)=7,IF(OR(LISTE!B70="",LISTE!I70="X"),"",LISTE!B70),"")</f>
        <v/>
      </c>
      <c r="B79" s="190" t="str">
        <f>IF(MONTH(LISTE!G70)=7,IF(OR(LISTE!B70="",LISTE!I70="X"),"",CONCATENATE(LISTE!C70,"  ",LISTE!H70," P")),"")</f>
        <v/>
      </c>
      <c r="C79" s="190" t="str">
        <f>IF(MONTH(LISTE!G70)=7,IF(OR(LISTE!B70="",LISTE!I70="X"),"",LISTE!A70),"")</f>
        <v/>
      </c>
      <c r="D79" s="190" t="str">
        <f>IF(MONTH(LISTE!G70)=7,IF(OR(LISTE!B70="",LISTE!I70="X"),"",LISTE!I70),"")</f>
        <v/>
      </c>
    </row>
    <row r="80" spans="1:35" x14ac:dyDescent="0.25">
      <c r="A80" s="190" t="str">
        <f>IF(MONTH(LISTE!G73)=7,IF(OR(LISTE!B73="",LISTE!I73="X"),"",LISTE!B73),"")</f>
        <v/>
      </c>
      <c r="B80" s="190" t="str">
        <f>IF(MONTH(LISTE!G73)=7,IF(OR(LISTE!B73="",LISTE!I73="X"),"",CONCATENATE(LISTE!C73,"  ",LISTE!H73," P")),"")</f>
        <v/>
      </c>
      <c r="C80" s="190" t="str">
        <f>IF(MONTH(LISTE!G73)=7,IF(OR(LISTE!B73="",LISTE!I73="X"),"",LISTE!A73),"")</f>
        <v/>
      </c>
      <c r="D80" s="190" t="str">
        <f>IF(MONTH(LISTE!G73)=7,IF(OR(LISTE!B73="",LISTE!I73="X"),"",LISTE!I73),"")</f>
        <v/>
      </c>
    </row>
    <row r="81" spans="1:4" x14ac:dyDescent="0.25">
      <c r="A81" s="190" t="str">
        <f>IF(MONTH(LISTE!G74)=7,IF(OR(LISTE!B74="",LISTE!I74="X"),"",LISTE!B74),"")</f>
        <v/>
      </c>
      <c r="B81" s="190" t="str">
        <f>IF(MONTH(LISTE!G74)=7,IF(OR(LISTE!B74="",LISTE!I74="X"),"",CONCATENATE(LISTE!C74,"  ",LISTE!H74," P")),"")</f>
        <v/>
      </c>
      <c r="C81" s="190" t="str">
        <f>IF(MONTH(LISTE!G74)=7,IF(OR(LISTE!B74="",LISTE!I74="X"),"",LISTE!A74),"")</f>
        <v/>
      </c>
      <c r="D81" s="190" t="str">
        <f>IF(MONTH(LISTE!G74)=7,IF(OR(LISTE!B74="",LISTE!I74="X"),"",LISTE!I74),"")</f>
        <v/>
      </c>
    </row>
    <row r="82" spans="1:4" x14ac:dyDescent="0.25">
      <c r="A82" s="190" t="str">
        <f>IF(MONTH(LISTE!G78)=7,IF(OR(LISTE!B78="",LISTE!I78="X"),"",LISTE!B78),"")</f>
        <v/>
      </c>
      <c r="B82" s="190" t="str">
        <f>IF(MONTH(LISTE!G78)=7,IF(OR(LISTE!B78="",LISTE!I78="X"),"",CONCATENATE(LISTE!C78,"  ",LISTE!H78," P")),"")</f>
        <v/>
      </c>
      <c r="C82" s="190" t="str">
        <f>IF(MONTH(LISTE!G78)=7,IF(OR(LISTE!B78="",LISTE!I78="X"),"",LISTE!A78),"")</f>
        <v/>
      </c>
      <c r="D82" s="190" t="str">
        <f>IF(MONTH(LISTE!G78)=7,IF(OR(LISTE!B78="",LISTE!I78="X"),"",LISTE!I78),"")</f>
        <v/>
      </c>
    </row>
    <row r="83" spans="1:4" x14ac:dyDescent="0.25">
      <c r="A83" s="190" t="str">
        <f>IF(MONTH(LISTE!G82)=7,IF(OR(LISTE!B82="",LISTE!I82="X"),"",LISTE!B82),"")</f>
        <v/>
      </c>
      <c r="B83" s="190" t="str">
        <f>IF(MONTH(LISTE!G82)=7,IF(OR(LISTE!B82="",LISTE!I82="X"),"",CONCATENATE(LISTE!C82,"  ",LISTE!H82," P")),"")</f>
        <v/>
      </c>
      <c r="C83" s="190" t="str">
        <f>IF(MONTH(LISTE!G82)=7,IF(OR(LISTE!B82="",LISTE!I82="X"),"",LISTE!A82),"")</f>
        <v/>
      </c>
      <c r="D83" s="190" t="str">
        <f>IF(MONTH(LISTE!G82)=7,IF(OR(LISTE!B82="",LISTE!I82="X"),"",LISTE!I82),"")</f>
        <v/>
      </c>
    </row>
    <row r="84" spans="1:4" x14ac:dyDescent="0.25">
      <c r="A84" s="190" t="str">
        <f>IF(MONTH(LISTE!G84)=7,IF(OR(LISTE!B84="",LISTE!I84="X"),"",LISTE!B84),"")</f>
        <v/>
      </c>
      <c r="B84" s="190" t="str">
        <f>IF(MONTH(LISTE!G84)=7,IF(OR(LISTE!B84="",LISTE!I84="X"),"",CONCATENATE(LISTE!C84,"  ",LISTE!H84," P")),"")</f>
        <v/>
      </c>
      <c r="C84" s="190" t="str">
        <f>IF(MONTH(LISTE!G84)=7,IF(OR(LISTE!B84="",LISTE!I84="X"),"",LISTE!A84),"")</f>
        <v/>
      </c>
      <c r="D84" s="190" t="str">
        <f>IF(MONTH(LISTE!G84)=7,IF(OR(LISTE!B84="",LISTE!I84="X"),"",LISTE!I84),"")</f>
        <v/>
      </c>
    </row>
    <row r="85" spans="1:4" x14ac:dyDescent="0.25">
      <c r="A85" s="190" t="str">
        <f>IF(MONTH(LISTE!G85)=7,IF(OR(LISTE!B85="",LISTE!I85="X"),"",LISTE!B85),"")</f>
        <v/>
      </c>
      <c r="B85" s="190" t="str">
        <f>IF(MONTH(LISTE!G85)=7,IF(OR(LISTE!B85="",LISTE!I85="X"),"",CONCATENATE(LISTE!C85,"  ",LISTE!H85," P")),"")</f>
        <v/>
      </c>
      <c r="C85" s="190" t="str">
        <f>IF(MONTH(LISTE!G85)=7,IF(OR(LISTE!B85="",LISTE!I85="X"),"",LISTE!A85),"")</f>
        <v/>
      </c>
      <c r="D85" s="190" t="str">
        <f>IF(MONTH(LISTE!G85)=7,IF(OR(LISTE!B85="",LISTE!I85="X"),"",LISTE!I85),"")</f>
        <v/>
      </c>
    </row>
    <row r="86" spans="1:4" x14ac:dyDescent="0.25">
      <c r="A86" s="190" t="str">
        <f>IF(MONTH(LISTE!G89)=7,IF(OR(LISTE!B89="",LISTE!I89="X"),"",LISTE!B89),"")</f>
        <v/>
      </c>
      <c r="B86" s="190" t="str">
        <f>IF(MONTH(LISTE!G89)=7,IF(OR(LISTE!B89="",LISTE!I89="X"),"",CONCATENATE(LISTE!C89,"  ",LISTE!H89," P")),"")</f>
        <v/>
      </c>
      <c r="C86" s="190" t="str">
        <f>IF(MONTH(LISTE!G89)=7,IF(OR(LISTE!B89="",LISTE!I89="X"),"",LISTE!A89),"")</f>
        <v/>
      </c>
      <c r="D86" s="190" t="str">
        <f>IF(MONTH(LISTE!G89)=7,IF(OR(LISTE!B89="",LISTE!I89="X"),"",LISTE!I89),"")</f>
        <v/>
      </c>
    </row>
    <row r="87" spans="1:4" x14ac:dyDescent="0.25">
      <c r="A87" s="190" t="str">
        <f>IF(MONTH(LISTE!G90)=7,IF(OR(LISTE!B90="",LISTE!I90="X"),"",LISTE!B90),"")</f>
        <v>Conan</v>
      </c>
      <c r="B87" s="190" t="str">
        <f>IF(MONTH(LISTE!G90)=7,IF(OR(LISTE!B90="",LISTE!I90="X"),"",CONCATENATE(LISTE!C90,"  ",LISTE!H90," P")),"")</f>
        <v>Lolita  2 P</v>
      </c>
      <c r="C87" s="190">
        <f>IF(MONTH(LISTE!G90)=7,IF(OR(LISTE!B90="",LISTE!I90="X"),"",LISTE!A90),"")</f>
        <v>82</v>
      </c>
      <c r="D87" s="190" t="str">
        <f>IF(MONTH(LISTE!G90)=7,IF(OR(LISTE!B90="",LISTE!I90="X"),"",LISTE!I90),"")</f>
        <v>O</v>
      </c>
    </row>
    <row r="88" spans="1:4" x14ac:dyDescent="0.25">
      <c r="A88" s="190" t="str">
        <f>IF(MONTH(LISTE!G91)=7,IF(OR(LISTE!B91="",LISTE!I91="X"),"",LISTE!B91),"")</f>
        <v/>
      </c>
      <c r="B88" s="190" t="str">
        <f>IF(MONTH(LISTE!G91)=7,IF(OR(LISTE!B91="",LISTE!I91="X"),"",CONCATENATE(LISTE!C91,"  ",LISTE!H91," P")),"")</f>
        <v/>
      </c>
      <c r="C88" s="190" t="str">
        <f>IF(MONTH(LISTE!G91)=7,IF(OR(LISTE!B91="",LISTE!I91="X"),"",LISTE!A91),"")</f>
        <v/>
      </c>
      <c r="D88" s="190" t="str">
        <f>IF(MONTH(LISTE!G91)=7,IF(OR(LISTE!B91="",LISTE!I91="X"),"",LISTE!I91),"")</f>
        <v/>
      </c>
    </row>
    <row r="89" spans="1:4" x14ac:dyDescent="0.25">
      <c r="A89" s="190" t="str">
        <f>IF(MONTH(LISTE!G92)=7,IF(OR(LISTE!B92="",LISTE!I92="X"),"",LISTE!B92),"")</f>
        <v/>
      </c>
      <c r="B89" s="190" t="str">
        <f>IF(MONTH(LISTE!G92)=7,IF(OR(LISTE!B92="",LISTE!I92="X"),"",CONCATENATE(LISTE!C92,"  ",LISTE!H92," P")),"")</f>
        <v/>
      </c>
      <c r="C89" s="190" t="str">
        <f>IF(MONTH(LISTE!G92)=7,IF(OR(LISTE!B92="",LISTE!I92="X"),"",LISTE!A92),"")</f>
        <v/>
      </c>
      <c r="D89" s="190" t="str">
        <f>IF(MONTH(LISTE!G92)=7,IF(OR(LISTE!B92="",LISTE!I92="X"),"",LISTE!I92),"")</f>
        <v/>
      </c>
    </row>
    <row r="90" spans="1:4" x14ac:dyDescent="0.25">
      <c r="A90" s="190" t="str">
        <f>IF(MONTH(LISTE!G93)=7,IF(OR(LISTE!B93="",LISTE!I93="X"),"",LISTE!B93),"")</f>
        <v/>
      </c>
      <c r="B90" s="190" t="str">
        <f>IF(MONTH(LISTE!G93)=7,IF(OR(LISTE!B93="",LISTE!I93="X"),"",CONCATENATE(LISTE!C93,"  ",LISTE!H93," P")),"")</f>
        <v/>
      </c>
      <c r="C90" s="190" t="str">
        <f>IF(MONTH(LISTE!G93)=7,IF(OR(LISTE!B93="",LISTE!I93="X"),"",LISTE!A93),"")</f>
        <v/>
      </c>
      <c r="D90" s="190" t="str">
        <f>IF(MONTH(LISTE!G93)=7,IF(OR(LISTE!B93="",LISTE!I93="X"),"",LISTE!I93),"")</f>
        <v/>
      </c>
    </row>
    <row r="91" spans="1:4" x14ac:dyDescent="0.25">
      <c r="A91" s="190" t="str">
        <f>IF(MONTH(LISTE!G94)=7,IF(OR(LISTE!B94="",LISTE!I94="X"),"",LISTE!B94),"")</f>
        <v/>
      </c>
      <c r="B91" s="190" t="str">
        <f>IF(MONTH(LISTE!G94)=7,IF(OR(LISTE!B94="",LISTE!I94="X"),"",CONCATENATE(LISTE!C94,"  ",LISTE!H94," P")),"")</f>
        <v/>
      </c>
      <c r="C91" s="190" t="str">
        <f>IF(MONTH(LISTE!G94)=7,IF(OR(LISTE!B94="",LISTE!I94="X"),"",LISTE!A94),"")</f>
        <v/>
      </c>
      <c r="D91" s="190" t="str">
        <f>IF(MONTH(LISTE!G94)=7,IF(OR(LISTE!B94="",LISTE!I94="X"),"",LISTE!I94),"")</f>
        <v/>
      </c>
    </row>
    <row r="92" spans="1:4" x14ac:dyDescent="0.25">
      <c r="A92" s="190" t="str">
        <f>IF(MONTH(LISTE!G96)=7,IF(OR(LISTE!B96="",LISTE!I96="X"),"",LISTE!B96),"")</f>
        <v/>
      </c>
      <c r="B92" s="190" t="str">
        <f>IF(MONTH(LISTE!G96)=7,IF(OR(LISTE!B96="",LISTE!I96="X"),"",CONCATENATE(LISTE!C96,"  ",LISTE!H96," P")),"")</f>
        <v/>
      </c>
      <c r="C92" s="190" t="str">
        <f>IF(MONTH(LISTE!G96)=7,IF(OR(LISTE!B96="",LISTE!I96="X"),"",LISTE!A96),"")</f>
        <v/>
      </c>
      <c r="D92" s="190" t="str">
        <f>IF(MONTH(LISTE!G96)=7,IF(OR(LISTE!B96="",LISTE!I96="X"),"",LISTE!I96),"")</f>
        <v/>
      </c>
    </row>
    <row r="93" spans="1:4" x14ac:dyDescent="0.25">
      <c r="A93" s="190" t="str">
        <f>IF(MONTH(LISTE!G97)=7,IF(OR(LISTE!B97="",LISTE!I97="X"),"",LISTE!B97),"")</f>
        <v/>
      </c>
      <c r="B93" s="190" t="str">
        <f>IF(MONTH(LISTE!G97)=7,IF(OR(LISTE!B97="",LISTE!I97="X"),"",CONCATENATE(LISTE!C97,"  ",LISTE!H97," P")),"")</f>
        <v/>
      </c>
      <c r="C93" s="190" t="str">
        <f>IF(MONTH(LISTE!G97)=7,IF(OR(LISTE!B97="",LISTE!I97="X"),"",LISTE!A97),"")</f>
        <v/>
      </c>
      <c r="D93" s="190" t="str">
        <f>IF(MONTH(LISTE!G97)=7,IF(OR(LISTE!B97="",LISTE!I97="X"),"",LISTE!I97),"")</f>
        <v/>
      </c>
    </row>
    <row r="94" spans="1:4" x14ac:dyDescent="0.25">
      <c r="A94" s="190" t="str">
        <f>IF(MONTH(LISTE!G98)=7,IF(OR(LISTE!B98="",LISTE!I98="X"),"",LISTE!B98),"")</f>
        <v/>
      </c>
      <c r="B94" s="190" t="str">
        <f>IF(MONTH(LISTE!G98)=7,IF(OR(LISTE!B98="",LISTE!I98="X"),"",CONCATENATE(LISTE!C98,"  ",LISTE!H98," P")),"")</f>
        <v/>
      </c>
      <c r="C94" s="190" t="str">
        <f>IF(MONTH(LISTE!G98)=7,IF(OR(LISTE!B98="",LISTE!I98="X"),"",LISTE!A98),"")</f>
        <v/>
      </c>
      <c r="D94" s="190" t="str">
        <f>IF(MONTH(LISTE!G98)=7,IF(OR(LISTE!B98="",LISTE!I98="X"),"",LISTE!I98),"")</f>
        <v/>
      </c>
    </row>
    <row r="95" spans="1:4" x14ac:dyDescent="0.25">
      <c r="A95" s="190" t="str">
        <f>IF(MONTH(LISTE!G99)=7,IF(OR(LISTE!B99="",LISTE!I99="X"),"",LISTE!B99),"")</f>
        <v/>
      </c>
      <c r="B95" s="190" t="str">
        <f>IF(MONTH(LISTE!G99)=7,IF(OR(LISTE!B99="",LISTE!I99="X"),"",CONCATENATE(LISTE!C99,"  ",LISTE!H99," P")),"")</f>
        <v/>
      </c>
      <c r="C95" s="190" t="str">
        <f>IF(MONTH(LISTE!G99)=7,IF(OR(LISTE!B99="",LISTE!I99="X"),"",LISTE!A99),"")</f>
        <v/>
      </c>
      <c r="D95" s="190" t="str">
        <f>IF(MONTH(LISTE!G99)=7,IF(OR(LISTE!B99="",LISTE!I99="X"),"",LISTE!I99),"")</f>
        <v/>
      </c>
    </row>
    <row r="96" spans="1:4" x14ac:dyDescent="0.25">
      <c r="A96" s="190" t="str">
        <f>IF(MONTH(LISTE!G100)=7,IF(OR(LISTE!B100="",LISTE!I100="X"),"",LISTE!B100),"")</f>
        <v/>
      </c>
      <c r="B96" s="190" t="str">
        <f>IF(MONTH(LISTE!G100)=7,IF(OR(LISTE!B100="",LISTE!I100="X"),"",CONCATENATE(LISTE!C100,"  ",LISTE!H100," P")),"")</f>
        <v/>
      </c>
      <c r="C96" s="190" t="str">
        <f>IF(MONTH(LISTE!G100)=7,IF(OR(LISTE!B100="",LISTE!I100="X"),"",LISTE!A100),"")</f>
        <v/>
      </c>
      <c r="D96" s="190" t="str">
        <f>IF(MONTH(LISTE!G100)=7,IF(OR(LISTE!B100="",LISTE!I100="X"),"",LISTE!I100),"")</f>
        <v/>
      </c>
    </row>
    <row r="97" spans="1:35" x14ac:dyDescent="0.25">
      <c r="A97" s="190" t="str">
        <f>IF(MONTH(LISTE!G101)=7,IF(OR(LISTE!B101="",LISTE!I101="X"),"",LISTE!B101),"")</f>
        <v/>
      </c>
      <c r="B97" s="190" t="str">
        <f>IF(MONTH(LISTE!G101)=7,IF(OR(LISTE!B101="",LISTE!I101="X"),"",CONCATENATE(LISTE!C101,"  ",LISTE!H101," P")),"")</f>
        <v/>
      </c>
      <c r="C97" s="190" t="str">
        <f>IF(MONTH(LISTE!G101)=7,IF(OR(LISTE!B101="",LISTE!I101="X"),"",LISTE!A101),"")</f>
        <v/>
      </c>
      <c r="D97" s="190" t="str">
        <f>IF(MONTH(LISTE!G101)=7,IF(OR(LISTE!B101="",LISTE!I101="X"),"",LISTE!I101),"")</f>
        <v/>
      </c>
    </row>
    <row r="98" spans="1:35" x14ac:dyDescent="0.25">
      <c r="A98" s="190" t="str">
        <f>IF(MONTH(LISTE!G102)=7,IF(OR(LISTE!B102="",LISTE!I102="X"),"",LISTE!B102),"")</f>
        <v/>
      </c>
      <c r="B98" s="190" t="str">
        <f>IF(MONTH(LISTE!G102)=7,IF(OR(LISTE!B102="",LISTE!I102="X"),"",CONCATENATE(LISTE!C102,"  ",LISTE!H102," P")),"")</f>
        <v/>
      </c>
      <c r="C98" s="190" t="str">
        <f>IF(MONTH(LISTE!G102)=7,IF(OR(LISTE!B102="",LISTE!I102="X"),"",LISTE!A102),"")</f>
        <v/>
      </c>
      <c r="D98" s="190" t="str">
        <f>IF(MONTH(LISTE!G102)=7,IF(OR(LISTE!B102="",LISTE!I102="X"),"",LISTE!I102),"")</f>
        <v/>
      </c>
    </row>
    <row r="99" spans="1:35" x14ac:dyDescent="0.25">
      <c r="A99" s="190" t="str">
        <f>IF(MONTH(LISTE!G103)=7,IF(OR(LISTE!B103="",LISTE!I103="X"),"",LISTE!B103),"")</f>
        <v/>
      </c>
      <c r="B99" s="190" t="str">
        <f>IF(MONTH(LISTE!G103)=7,IF(OR(LISTE!B103="",LISTE!I103="X"),"",CONCATENATE(LISTE!C103,"  ",LISTE!H103," P")),"")</f>
        <v/>
      </c>
      <c r="C99" s="190" t="str">
        <f>IF(MONTH(LISTE!G103)=7,IF(OR(LISTE!B103="",LISTE!I103="X"),"",LISTE!A103),"")</f>
        <v/>
      </c>
      <c r="D99" s="190" t="str">
        <f>IF(MONTH(LISTE!G103)=7,IF(OR(LISTE!B103="",LISTE!I103="X"),"",LISTE!I103),"")</f>
        <v/>
      </c>
    </row>
    <row r="100" spans="1:35" x14ac:dyDescent="0.25">
      <c r="A100" s="190" t="str">
        <f>IF(MONTH(LISTE!G104)=7,IF(OR(LISTE!B104="",LISTE!I104="X"),"",LISTE!B104),"")</f>
        <v/>
      </c>
      <c r="B100" s="190" t="str">
        <f>IF(MONTH(LISTE!G104)=7,IF(OR(LISTE!B104="",LISTE!I104="X"),"",CONCATENATE(LISTE!C104,"  ",LISTE!H104," P")),"")</f>
        <v/>
      </c>
      <c r="C100" s="190" t="str">
        <f>IF(MONTH(LISTE!G104)=7,IF(OR(LISTE!B104="",LISTE!I104="X"),"",LISTE!A104),"")</f>
        <v/>
      </c>
      <c r="D100" s="190" t="str">
        <f>IF(MONTH(LISTE!G104)=7,IF(OR(LISTE!B104="",LISTE!I104="X"),"",LISTE!I104),"")</f>
        <v/>
      </c>
    </row>
    <row r="101" spans="1:35" x14ac:dyDescent="0.25">
      <c r="A101" s="190" t="str">
        <f>IF(MONTH(LISTE!G105)=7,IF(OR(LISTE!B105="",LISTE!I105="X"),"",LISTE!B105),"")</f>
        <v/>
      </c>
      <c r="B101" s="190" t="str">
        <f>IF(MONTH(LISTE!G105)=7,IF(OR(LISTE!B105="",LISTE!I105="X"),"",CONCATENATE(LISTE!C105,"  ",LISTE!H105," P")),"")</f>
        <v/>
      </c>
      <c r="C101" s="190" t="str">
        <f>IF(MONTH(LISTE!G105)=7,IF(OR(LISTE!B105="",LISTE!I105="X"),"",LISTE!A105),"")</f>
        <v/>
      </c>
      <c r="D101" s="190" t="str">
        <f>IF(MONTH(LISTE!G105)=7,IF(OR(LISTE!B105="",LISTE!I105="X"),"",LISTE!I105),"")</f>
        <v/>
      </c>
    </row>
    <row r="102" spans="1:35" x14ac:dyDescent="0.25">
      <c r="A102" s="190" t="str">
        <f>IF(MONTH(LISTE!G106)=7,IF(OR(LISTE!B106="",LISTE!I106="X"),"",LISTE!B106),"")</f>
        <v/>
      </c>
      <c r="B102" s="190" t="str">
        <f>IF(MONTH(LISTE!G106)=7,IF(OR(LISTE!B106="",LISTE!I106="X"),"",CONCATENATE(LISTE!C106,"  ",LISTE!H106," P")),"")</f>
        <v/>
      </c>
      <c r="C102" s="190" t="str">
        <f>IF(MONTH(LISTE!G106)=7,IF(OR(LISTE!B106="",LISTE!I106="X"),"",LISTE!A106),"")</f>
        <v/>
      </c>
      <c r="D102" s="190" t="str">
        <f>IF(MONTH(LISTE!G106)=7,IF(OR(LISTE!B106="",LISTE!I106="X"),"",LISTE!I106),"")</f>
        <v/>
      </c>
    </row>
    <row r="103" spans="1:35" x14ac:dyDescent="0.25">
      <c r="A103" s="190" t="str">
        <f>IF(MONTH(LISTE!G107)=7,IF(OR(LISTE!B107="",LISTE!I107="X"),"",LISTE!B107),"")</f>
        <v/>
      </c>
      <c r="B103" s="190" t="str">
        <f>IF(MONTH(LISTE!G107)=7,IF(OR(LISTE!B107="",LISTE!I107="X"),"",CONCATENATE(LISTE!C107,"  ",LISTE!H107," P")),"")</f>
        <v/>
      </c>
      <c r="C103" s="190" t="str">
        <f>IF(MONTH(LISTE!G107)=7,IF(OR(LISTE!B107="",LISTE!I107="X"),"",LISTE!A107),"")</f>
        <v/>
      </c>
      <c r="D103" s="190" t="str">
        <f>IF(MONTH(LISTE!G107)=7,IF(OR(LISTE!B107="",LISTE!I107="X"),"",LISTE!I107),"")</f>
        <v/>
      </c>
    </row>
    <row r="104" spans="1:35" x14ac:dyDescent="0.25">
      <c r="A104" s="190" t="str">
        <f>IF(MONTH(LISTE!G108)=7,IF(OR(LISTE!B108="",LISTE!I108="X"),"",LISTE!B108),"")</f>
        <v/>
      </c>
      <c r="B104" s="190" t="str">
        <f>IF(MONTH(LISTE!G108)=7,IF(OR(LISTE!B108="",LISTE!I108="X"),"",CONCATENATE(LISTE!C108,"  ",LISTE!H108," P")),"")</f>
        <v/>
      </c>
      <c r="C104" s="190" t="str">
        <f>IF(MONTH(LISTE!G108)=7,IF(OR(LISTE!B108="",LISTE!I108="X"),"",LISTE!A108),"")</f>
        <v/>
      </c>
      <c r="D104" s="190" t="str">
        <f>IF(MONTH(LISTE!G108)=7,IF(OR(LISTE!B108="",LISTE!I108="X"),"",LISTE!I108),"")</f>
        <v/>
      </c>
    </row>
    <row r="105" spans="1:35" x14ac:dyDescent="0.25">
      <c r="A105" s="190" t="str">
        <f>IF(MONTH(LISTE!G109)=7,IF(OR(LISTE!B109="",LISTE!I109="X"),"",LISTE!B109),"")</f>
        <v/>
      </c>
      <c r="B105" s="190" t="str">
        <f>IF(MONTH(LISTE!G109)=7,IF(OR(LISTE!B109="",LISTE!I109="X"),"",CONCATENATE(LISTE!C109,"  ",LISTE!H109," P")),"")</f>
        <v/>
      </c>
      <c r="C105" s="190" t="str">
        <f>IF(MONTH(LISTE!G109)=7,IF(OR(LISTE!B109="",LISTE!I109="X"),"",LISTE!A109),"")</f>
        <v/>
      </c>
      <c r="D105" s="190" t="str">
        <f>IF(MONTH(LISTE!G109)=7,IF(OR(LISTE!B109="",LISTE!I109="X"),"",LISTE!I109),"")</f>
        <v/>
      </c>
    </row>
    <row r="106" spans="1:35" x14ac:dyDescent="0.25">
      <c r="A106" s="190" t="str">
        <f>IF(MONTH(LISTE!G110)=7,IF(OR(LISTE!B110="",LISTE!I110="X"),"",LISTE!B110),"")</f>
        <v/>
      </c>
      <c r="B106" s="190" t="str">
        <f>IF(MONTH(LISTE!G110)=7,IF(OR(LISTE!B110="",LISTE!I110="X"),"",CONCATENATE(LISTE!C110,"  ",LISTE!H110," P")),"")</f>
        <v/>
      </c>
      <c r="C106" s="190" t="str">
        <f>IF(MONTH(LISTE!G110)=7,IF(OR(LISTE!B110="",LISTE!I110="X"),"",LISTE!A110),"")</f>
        <v/>
      </c>
      <c r="D106" s="190" t="str">
        <f>IF(MONTH(LISTE!G110)=7,IF(OR(LISTE!B110="",LISTE!I110="X"),"",LISTE!I110),"")</f>
        <v/>
      </c>
    </row>
    <row r="107" spans="1:35" x14ac:dyDescent="0.25">
      <c r="A107" s="190" t="str">
        <f>IF(MONTH(LISTE!G111)=7,IF(OR(LISTE!B111="",LISTE!I111="X"),"",LISTE!B111),"")</f>
        <v/>
      </c>
      <c r="B107" s="190" t="str">
        <f>IF(MONTH(LISTE!G111)=7,IF(OR(LISTE!B111="",LISTE!I111="X"),"",CONCATENATE(LISTE!C111,"  ",LISTE!H111," P")),"")</f>
        <v/>
      </c>
      <c r="C107" s="190" t="str">
        <f>IF(MONTH(LISTE!G111)=7,IF(OR(LISTE!B111="",LISTE!I111="X"),"",LISTE!A111),"")</f>
        <v/>
      </c>
      <c r="D107" s="190" t="str">
        <f>IF(MONTH(LISTE!G111)=7,IF(OR(LISTE!B111="",LISTE!I111="X"),"",LISTE!I111),"")</f>
        <v/>
      </c>
    </row>
    <row r="108" spans="1:35" x14ac:dyDescent="0.25">
      <c r="A108" s="190" t="str">
        <f>IF(MONTH(LISTE!G112)=7,IF(OR(LISTE!B112="",LISTE!I112="X"),"",LISTE!B112),"")</f>
        <v/>
      </c>
      <c r="B108" s="190" t="str">
        <f>IF(MONTH(LISTE!G112)=7,IF(OR(LISTE!B112="",LISTE!I112="X"),"",CONCATENATE(LISTE!C112,"  ",LISTE!H112," P")),"")</f>
        <v/>
      </c>
      <c r="C108" s="190" t="str">
        <f>IF(MONTH(LISTE!G112)=7,IF(OR(LISTE!B112="",LISTE!I112="X"),"",LISTE!A112),"")</f>
        <v/>
      </c>
      <c r="D108" s="190" t="str">
        <f>IF(MONTH(LISTE!G112)=7,IF(OR(LISTE!B112="",LISTE!I112="X"),"",LISTE!I112),"")</f>
        <v/>
      </c>
    </row>
    <row r="109" spans="1:35" x14ac:dyDescent="0.25">
      <c r="A109" s="190" t="str">
        <f>IF(MONTH(LISTE!G113)=7,IF(OR(LISTE!B113="",LISTE!I113="X"),"",LISTE!B113),"")</f>
        <v/>
      </c>
      <c r="B109" s="190" t="str">
        <f>IF(MONTH(LISTE!G113)=7,IF(OR(LISTE!B113="",LISTE!I113="X"),"",CONCATENATE(LISTE!C113,"  ",LISTE!H113," P")),"")</f>
        <v/>
      </c>
      <c r="C109" s="190" t="str">
        <f>IF(MONTH(LISTE!G113)=7,IF(OR(LISTE!B113="",LISTE!I113="X"),"",LISTE!A113),"")</f>
        <v/>
      </c>
      <c r="D109" s="190" t="str">
        <f>IF(MONTH(LISTE!G113)=7,IF(OR(LISTE!B113="",LISTE!I113="X"),"",LISTE!I113),"")</f>
        <v/>
      </c>
    </row>
    <row r="110" spans="1:35" x14ac:dyDescent="0.25">
      <c r="A110" s="190" t="str">
        <f>IF(MONTH(LISTE!G114)=7,IF(OR(LISTE!B114="",LISTE!I114="X"),"",LISTE!B114),"")</f>
        <v/>
      </c>
      <c r="B110" s="190" t="str">
        <f>IF(MONTH(LISTE!G114)=7,IF(OR(LISTE!B114="",LISTE!I114="X"),"",CONCATENATE(LISTE!C114,"  ",LISTE!H114," P")),"")</f>
        <v/>
      </c>
      <c r="C110" s="190" t="str">
        <f>IF(MONTH(LISTE!G114)=7,IF(OR(LISTE!B114="",LISTE!I114="X"),"",LISTE!A114),"")</f>
        <v/>
      </c>
      <c r="D110" s="190" t="str">
        <f>IF(MONTH(LISTE!G114)=7,IF(OR(LISTE!B114="",LISTE!I114="X"),"",LISTE!I114),"")</f>
        <v/>
      </c>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5"/>
      <c r="AC110" s="175"/>
      <c r="AD110" s="175"/>
      <c r="AE110" s="175"/>
      <c r="AF110" s="175"/>
      <c r="AG110" s="175"/>
      <c r="AH110" s="175"/>
      <c r="AI110" s="175"/>
    </row>
    <row r="111" spans="1:35" x14ac:dyDescent="0.25">
      <c r="A111" s="190" t="str">
        <f>IF(MONTH(LISTE!G115)=7,IF(OR(LISTE!B115="",LISTE!I115="X"),"",LISTE!B115),"")</f>
        <v/>
      </c>
      <c r="B111" s="190" t="str">
        <f>IF(MONTH(LISTE!G115)=7,IF(OR(LISTE!B115="",LISTE!I115="X"),"",CONCATENATE(LISTE!C115,"  ",LISTE!H115," P")),"")</f>
        <v/>
      </c>
      <c r="C111" s="190" t="str">
        <f>IF(MONTH(LISTE!G115)=7,IF(OR(LISTE!B115="",LISTE!I115="X"),"",LISTE!A115),"")</f>
        <v/>
      </c>
      <c r="D111" s="190" t="str">
        <f>IF(MONTH(LISTE!G115)=7,IF(OR(LISTE!B115="",LISTE!I115="X"),"",LISTE!I115),"")</f>
        <v/>
      </c>
    </row>
    <row r="112" spans="1:35" x14ac:dyDescent="0.25">
      <c r="A112" s="190" t="str">
        <f>IF(MONTH(LISTE!G116)=7,IF(OR(LISTE!B116="",LISTE!I116="X"),"",LISTE!B116),"")</f>
        <v/>
      </c>
      <c r="B112" s="190" t="str">
        <f>IF(MONTH(LISTE!G116)=7,IF(OR(LISTE!B116="",LISTE!I116="X"),"",CONCATENATE(LISTE!C116,"  ",LISTE!H116," P")),"")</f>
        <v/>
      </c>
      <c r="C112" s="190" t="str">
        <f>IF(MONTH(LISTE!G116)=7,IF(OR(LISTE!B116="",LISTE!I116="X"),"",LISTE!A116),"")</f>
        <v/>
      </c>
      <c r="D112" s="190" t="str">
        <f>IF(MONTH(LISTE!G116)=7,IF(OR(LISTE!B116="",LISTE!I116="X"),"",LISTE!I116),"")</f>
        <v/>
      </c>
    </row>
    <row r="113" spans="1:4" x14ac:dyDescent="0.25">
      <c r="A113" s="190" t="str">
        <f>IF(MONTH(LISTE!G117)=7,IF(OR(LISTE!B117="",LISTE!I117="X"),"",LISTE!B117),"")</f>
        <v/>
      </c>
      <c r="B113" s="190" t="str">
        <f>IF(MONTH(LISTE!G117)=7,IF(OR(LISTE!B117="",LISTE!I117="X"),"",CONCATENATE(LISTE!C117,"  ",LISTE!H117," P")),"")</f>
        <v/>
      </c>
      <c r="C113" s="190" t="str">
        <f>IF(MONTH(LISTE!G117)=7,IF(OR(LISTE!B117="",LISTE!I117="X"),"",LISTE!A117),"")</f>
        <v/>
      </c>
      <c r="D113" s="190" t="str">
        <f>IF(MONTH(LISTE!G117)=7,IF(OR(LISTE!B117="",LISTE!I117="X"),"",LISTE!I117),"")</f>
        <v/>
      </c>
    </row>
    <row r="114" spans="1:4" x14ac:dyDescent="0.25">
      <c r="A114" s="190" t="str">
        <f>IF(MONTH(LISTE!G118)=7,IF(OR(LISTE!B118="",LISTE!I118="X"),"",LISTE!B118),"")</f>
        <v/>
      </c>
      <c r="B114" s="190" t="str">
        <f>IF(MONTH(LISTE!G118)=7,IF(OR(LISTE!B118="",LISTE!I118="X"),"",CONCATENATE(LISTE!C118,"  ",LISTE!H118," P")),"")</f>
        <v/>
      </c>
      <c r="C114" s="190" t="str">
        <f>IF(MONTH(LISTE!G118)=7,IF(OR(LISTE!B118="",LISTE!I118="X"),"",LISTE!A118),"")</f>
        <v/>
      </c>
      <c r="D114" s="190" t="str">
        <f>IF(MONTH(LISTE!G118)=7,IF(OR(LISTE!B118="",LISTE!I118="X"),"",LISTE!I118),"")</f>
        <v/>
      </c>
    </row>
    <row r="115" spans="1:4" x14ac:dyDescent="0.25">
      <c r="A115" s="190" t="str">
        <f>IF(MONTH(LISTE!G119)=7,IF(OR(LISTE!B119="",LISTE!I119="X"),"",LISTE!B119),"")</f>
        <v/>
      </c>
      <c r="B115" s="190" t="str">
        <f>IF(MONTH(LISTE!G119)=7,IF(OR(LISTE!B119="",LISTE!I119="X"),"",CONCATENATE(LISTE!C119,"  ",LISTE!H119," P")),"")</f>
        <v/>
      </c>
      <c r="C115" s="190" t="str">
        <f>IF(MONTH(LISTE!G119)=7,IF(OR(LISTE!B119="",LISTE!I119="X"),"",LISTE!A119),"")</f>
        <v/>
      </c>
      <c r="D115" s="190" t="str">
        <f>IF(MONTH(LISTE!G119)=7,IF(OR(LISTE!B119="",LISTE!I119="X"),"",LISTE!I119),"")</f>
        <v/>
      </c>
    </row>
    <row r="116" spans="1:4" x14ac:dyDescent="0.25">
      <c r="A116" s="190" t="str">
        <f>IF(MONTH(LISTE!G120)=7,IF(OR(LISTE!B120="",LISTE!I120="X"),"",LISTE!B120),"")</f>
        <v/>
      </c>
      <c r="B116" s="190" t="str">
        <f>IF(MONTH(LISTE!G120)=7,IF(OR(LISTE!B120="",LISTE!I120="X"),"",CONCATENATE(LISTE!C120,"  ",LISTE!H120," P")),"")</f>
        <v/>
      </c>
      <c r="C116" s="190" t="str">
        <f>IF(MONTH(LISTE!G120)=7,IF(OR(LISTE!B120="",LISTE!I120="X"),"",LISTE!A120),"")</f>
        <v/>
      </c>
      <c r="D116" s="190" t="str">
        <f>IF(MONTH(LISTE!G120)=7,IF(OR(LISTE!B120="",LISTE!I120="X"),"",LISTE!I120),"")</f>
        <v/>
      </c>
    </row>
    <row r="117" spans="1:4" x14ac:dyDescent="0.25">
      <c r="A117" s="190" t="str">
        <f>IF(MONTH(LISTE!G121)=7,IF(OR(LISTE!B121="",LISTE!I121="X"),"",LISTE!B121),"")</f>
        <v/>
      </c>
      <c r="B117" s="190" t="str">
        <f>IF(MONTH(LISTE!G121)=7,IF(OR(LISTE!B121="",LISTE!I121="X"),"",CONCATENATE(LISTE!C121,"  ",LISTE!H121," P")),"")</f>
        <v/>
      </c>
      <c r="C117" s="190" t="str">
        <f>IF(MONTH(LISTE!G121)=7,IF(OR(LISTE!B121="",LISTE!I121="X"),"",LISTE!A121),"")</f>
        <v/>
      </c>
      <c r="D117" s="190" t="str">
        <f>IF(MONTH(LISTE!G121)=7,IF(OR(LISTE!B121="",LISTE!I121="X"),"",LISTE!I121),"")</f>
        <v/>
      </c>
    </row>
    <row r="118" spans="1:4" x14ac:dyDescent="0.25">
      <c r="A118" s="190" t="str">
        <f>IF(MONTH(LISTE!G122)=7,IF(OR(LISTE!B122="",LISTE!I122="X"),"",LISTE!B122),"")</f>
        <v/>
      </c>
      <c r="B118" s="190" t="str">
        <f>IF(MONTH(LISTE!G122)=7,IF(OR(LISTE!B122="",LISTE!I122="X"),"",CONCATENATE(LISTE!C122,"  ",LISTE!H122," P")),"")</f>
        <v/>
      </c>
      <c r="C118" s="190" t="str">
        <f>IF(MONTH(LISTE!G122)=7,IF(OR(LISTE!B122="",LISTE!I122="X"),"",LISTE!A122),"")</f>
        <v/>
      </c>
      <c r="D118" s="190" t="str">
        <f>IF(MONTH(LISTE!G122)=7,IF(OR(LISTE!B122="",LISTE!I122="X"),"",LISTE!I122),"")</f>
        <v/>
      </c>
    </row>
    <row r="119" spans="1:4" x14ac:dyDescent="0.25">
      <c r="A119" s="190" t="str">
        <f>IF(MONTH(LISTE!G123)=7,IF(OR(LISTE!B123="",LISTE!I123="X"),"",LISTE!B123),"")</f>
        <v/>
      </c>
      <c r="B119" s="190" t="str">
        <f>IF(MONTH(LISTE!G123)=7,IF(OR(LISTE!B123="",LISTE!I123="X"),"",CONCATENATE(LISTE!C123,"  ",LISTE!H123," P")),"")</f>
        <v/>
      </c>
      <c r="C119" s="190" t="str">
        <f>IF(MONTH(LISTE!G123)=7,IF(OR(LISTE!B123="",LISTE!I123="X"),"",LISTE!A123),"")</f>
        <v/>
      </c>
      <c r="D119" s="190" t="str">
        <f>IF(MONTH(LISTE!G123)=7,IF(OR(LISTE!B123="",LISTE!I123="X"),"",LISTE!I123),"")</f>
        <v/>
      </c>
    </row>
    <row r="120" spans="1:4" x14ac:dyDescent="0.25">
      <c r="A120" s="190" t="str">
        <f>IF(MONTH(LISTE!G124)=7,IF(OR(LISTE!B124="",LISTE!I124="X"),"",LISTE!B124),"")</f>
        <v/>
      </c>
      <c r="B120" s="190" t="str">
        <f>IF(MONTH(LISTE!G124)=7,IF(OR(LISTE!B124="",LISTE!I124="X"),"",CONCATENATE(LISTE!C124,"  ",LISTE!H124," P")),"")</f>
        <v/>
      </c>
      <c r="C120" s="190" t="str">
        <f>IF(MONTH(LISTE!G124)=7,IF(OR(LISTE!B124="",LISTE!I124="X"),"",LISTE!A124),"")</f>
        <v/>
      </c>
      <c r="D120" s="190" t="str">
        <f>IF(MONTH(LISTE!G124)=7,IF(OR(LISTE!B124="",LISTE!I124="X"),"",LISTE!I124),"")</f>
        <v/>
      </c>
    </row>
    <row r="121" spans="1:4" x14ac:dyDescent="0.25">
      <c r="A121" s="190" t="str">
        <f>IF(MONTH(LISTE!G125)=7,IF(OR(LISTE!B125="",LISTE!I125="X"),"",LISTE!B125),"")</f>
        <v/>
      </c>
      <c r="B121" s="190" t="str">
        <f>IF(MONTH(LISTE!G125)=7,IF(OR(LISTE!B125="",LISTE!I125="X"),"",CONCATENATE(LISTE!C125,"  ",LISTE!H125," P")),"")</f>
        <v/>
      </c>
      <c r="C121" s="190" t="str">
        <f>IF(MONTH(LISTE!G125)=7,IF(OR(LISTE!B125="",LISTE!I125="X"),"",LISTE!A125),"")</f>
        <v/>
      </c>
      <c r="D121" s="190" t="str">
        <f>IF(MONTH(LISTE!G125)=7,IF(OR(LISTE!B125="",LISTE!I125="X"),"",LISTE!I125),"")</f>
        <v/>
      </c>
    </row>
    <row r="122" spans="1:4" x14ac:dyDescent="0.25">
      <c r="A122" s="190" t="str">
        <f>IF(MONTH(LISTE!G126)=7,IF(OR(LISTE!B126="",LISTE!I126="X"),"",LISTE!B126),"")</f>
        <v/>
      </c>
      <c r="B122" s="190" t="str">
        <f>IF(MONTH(LISTE!G126)=7,IF(OR(LISTE!B126="",LISTE!I126="X"),"",CONCATENATE(LISTE!C126,"  ",LISTE!H126," P")),"")</f>
        <v/>
      </c>
      <c r="C122" s="190" t="str">
        <f>IF(MONTH(LISTE!G126)=7,IF(OR(LISTE!B126="",LISTE!I126="X"),"",LISTE!A126),"")</f>
        <v/>
      </c>
      <c r="D122" s="190" t="str">
        <f>IF(MONTH(LISTE!G126)=7,IF(OR(LISTE!B126="",LISTE!I126="X"),"",LISTE!I126),"")</f>
        <v/>
      </c>
    </row>
    <row r="123" spans="1:4" x14ac:dyDescent="0.25">
      <c r="A123" s="190" t="str">
        <f>IF(MONTH(LISTE!G127)=7,IF(OR(LISTE!B127="",LISTE!I127="X"),"",LISTE!B127),"")</f>
        <v/>
      </c>
      <c r="B123" s="190" t="str">
        <f>IF(MONTH(LISTE!G127)=7,IF(OR(LISTE!B127="",LISTE!I127="X"),"",CONCATENATE(LISTE!C127,"  ",LISTE!H127," P")),"")</f>
        <v/>
      </c>
      <c r="C123" s="190" t="str">
        <f>IF(MONTH(LISTE!G127)=7,IF(OR(LISTE!B127="",LISTE!I127="X"),"",LISTE!A127),"")</f>
        <v/>
      </c>
      <c r="D123" s="190" t="str">
        <f>IF(MONTH(LISTE!G127)=7,IF(OR(LISTE!B127="",LISTE!I127="X"),"",LISTE!I127),"")</f>
        <v/>
      </c>
    </row>
    <row r="124" spans="1:4" x14ac:dyDescent="0.25">
      <c r="A124" s="190" t="str">
        <f>IF(MONTH(LISTE!G128)=7,IF(OR(LISTE!B128="",LISTE!I128="X"),"",LISTE!B128),"")</f>
        <v/>
      </c>
      <c r="B124" s="190" t="str">
        <f>IF(MONTH(LISTE!G128)=7,IF(OR(LISTE!B128="",LISTE!I128="X"),"",CONCATENATE(LISTE!C128,"  ",LISTE!H128," P")),"")</f>
        <v/>
      </c>
      <c r="C124" s="190" t="str">
        <f>IF(MONTH(LISTE!G128)=7,IF(OR(LISTE!B128="",LISTE!I128="X"),"",LISTE!A128),"")</f>
        <v/>
      </c>
      <c r="D124" s="190" t="str">
        <f>IF(MONTH(LISTE!G128)=7,IF(OR(LISTE!B128="",LISTE!I128="X"),"",LISTE!I128),"")</f>
        <v/>
      </c>
    </row>
    <row r="125" spans="1:4" x14ac:dyDescent="0.25">
      <c r="A125" s="190" t="str">
        <f>IF(MONTH(LISTE!G129)=7,IF(OR(LISTE!B129="",LISTE!I129="X"),"",LISTE!B129),"")</f>
        <v/>
      </c>
      <c r="B125" s="190" t="str">
        <f>IF(MONTH(LISTE!G129)=7,IF(OR(LISTE!B129="",LISTE!I129="X"),"",CONCATENATE(LISTE!C129,"  ",LISTE!H129," P")),"")</f>
        <v/>
      </c>
      <c r="C125" s="190" t="str">
        <f>IF(MONTH(LISTE!G129)=7,IF(OR(LISTE!B129="",LISTE!I129="X"),"",LISTE!A129),"")</f>
        <v/>
      </c>
      <c r="D125" s="190" t="str">
        <f>IF(MONTH(LISTE!G129)=7,IF(OR(LISTE!B129="",LISTE!I129="X"),"",LISTE!I129),"")</f>
        <v/>
      </c>
    </row>
    <row r="126" spans="1:4" x14ac:dyDescent="0.25">
      <c r="A126" s="190" t="str">
        <f>IF(MONTH(LISTE!G130)=7,IF(OR(LISTE!B130="",LISTE!I130="X"),"",LISTE!B130),"")</f>
        <v/>
      </c>
      <c r="B126" s="190" t="str">
        <f>IF(MONTH(LISTE!G130)=7,IF(OR(LISTE!B130="",LISTE!I130="X"),"",CONCATENATE(LISTE!C130,"  ",LISTE!H130," P")),"")</f>
        <v/>
      </c>
      <c r="C126" s="190" t="str">
        <f>IF(MONTH(LISTE!G130)=7,IF(OR(LISTE!B130="",LISTE!I130="X"),"",LISTE!A130),"")</f>
        <v/>
      </c>
      <c r="D126" s="190" t="str">
        <f>IF(MONTH(LISTE!G130)=7,IF(OR(LISTE!B130="",LISTE!I130="X"),"",LISTE!I130),"")</f>
        <v/>
      </c>
    </row>
    <row r="127" spans="1:4" x14ac:dyDescent="0.25">
      <c r="A127" s="190" t="str">
        <f>IF(MONTH(LISTE!G131)=7,IF(OR(LISTE!B131="",LISTE!I131="X"),"",LISTE!B131),"")</f>
        <v/>
      </c>
      <c r="B127" s="190" t="str">
        <f>IF(MONTH(LISTE!G131)=7,IF(OR(LISTE!B131="",LISTE!I131="X"),"",CONCATENATE(LISTE!C131,"  ",LISTE!H131," P")),"")</f>
        <v/>
      </c>
      <c r="C127" s="190" t="str">
        <f>IF(MONTH(LISTE!G131)=7,IF(OR(LISTE!B131="",LISTE!I131="X"),"",LISTE!A131),"")</f>
        <v/>
      </c>
      <c r="D127" s="190" t="str">
        <f>IF(MONTH(LISTE!G131)=7,IF(OR(LISTE!B131="",LISTE!I131="X"),"",LISTE!I131),"")</f>
        <v/>
      </c>
    </row>
    <row r="128" spans="1:4" x14ac:dyDescent="0.25">
      <c r="A128" s="190" t="str">
        <f>IF(MONTH(LISTE!G132)=7,IF(OR(LISTE!B132="",LISTE!I132="X"),"",LISTE!B132),"")</f>
        <v/>
      </c>
      <c r="B128" s="190" t="str">
        <f>IF(MONTH(LISTE!G132)=7,IF(OR(LISTE!B132="",LISTE!I132="X"),"",CONCATENATE(LISTE!C132,"  ",LISTE!H132," P")),"")</f>
        <v/>
      </c>
      <c r="C128" s="190" t="str">
        <f>IF(MONTH(LISTE!G132)=7,IF(OR(LISTE!B132="",LISTE!I132="X"),"",LISTE!A132),"")</f>
        <v/>
      </c>
      <c r="D128" s="190" t="str">
        <f>IF(MONTH(LISTE!G132)=7,IF(OR(LISTE!B132="",LISTE!I132="X"),"",LISTE!I132),"")</f>
        <v/>
      </c>
    </row>
    <row r="129" spans="1:4" x14ac:dyDescent="0.25">
      <c r="A129" s="190" t="str">
        <f>IF(MONTH(LISTE!G133)=7,IF(OR(LISTE!B133="",LISTE!I133="X"),"",LISTE!B133),"")</f>
        <v/>
      </c>
      <c r="B129" s="190" t="str">
        <f>IF(MONTH(LISTE!G133)=7,IF(OR(LISTE!B133="",LISTE!I133="X"),"",CONCATENATE(LISTE!C133,"  ",LISTE!H133," P")),"")</f>
        <v/>
      </c>
      <c r="C129" s="190" t="str">
        <f>IF(MONTH(LISTE!G133)=7,IF(OR(LISTE!B133="",LISTE!I133="X"),"",LISTE!A133),"")</f>
        <v/>
      </c>
      <c r="D129" s="190" t="str">
        <f>IF(MONTH(LISTE!G133)=7,IF(OR(LISTE!B133="",LISTE!I133="X"),"",LISTE!I133),"")</f>
        <v/>
      </c>
    </row>
    <row r="130" spans="1:4" x14ac:dyDescent="0.25">
      <c r="A130" s="190" t="str">
        <f>IF(MONTH(LISTE!G134)=7,IF(OR(LISTE!B134="",LISTE!I134="X"),"",LISTE!B134),"")</f>
        <v/>
      </c>
      <c r="B130" s="190" t="str">
        <f>IF(MONTH(LISTE!G134)=7,IF(OR(LISTE!B134="",LISTE!I134="X"),"",CONCATENATE(LISTE!C134,"  ",LISTE!H134," P")),"")</f>
        <v/>
      </c>
      <c r="C130" s="190" t="str">
        <f>IF(MONTH(LISTE!G134)=7,IF(OR(LISTE!B134="",LISTE!I134="X"),"",LISTE!A134),"")</f>
        <v/>
      </c>
      <c r="D130" s="190" t="str">
        <f>IF(MONTH(LISTE!G134)=7,IF(OR(LISTE!B134="",LISTE!I134="X"),"",LISTE!I134),"")</f>
        <v/>
      </c>
    </row>
    <row r="131" spans="1:4" x14ac:dyDescent="0.25">
      <c r="A131" s="190" t="str">
        <f>IF(MONTH(LISTE!G135)=7,IF(OR(LISTE!B135="",LISTE!I135="X"),"",LISTE!B135),"")</f>
        <v/>
      </c>
      <c r="B131" s="190" t="str">
        <f>IF(MONTH(LISTE!G135)=7,IF(OR(LISTE!B135="",LISTE!I135="X"),"",CONCATENATE(LISTE!C135,"  ",LISTE!H135," P")),"")</f>
        <v/>
      </c>
      <c r="C131" s="190" t="str">
        <f>IF(MONTH(LISTE!G135)=7,IF(OR(LISTE!B135="",LISTE!I135="X"),"",LISTE!A135),"")</f>
        <v/>
      </c>
      <c r="D131" s="190" t="str">
        <f>IF(MONTH(LISTE!G135)=7,IF(OR(LISTE!B135="",LISTE!I135="X"),"",LISTE!I135),"")</f>
        <v/>
      </c>
    </row>
    <row r="132" spans="1:4" x14ac:dyDescent="0.25">
      <c r="A132" s="190" t="str">
        <f>IF(MONTH(LISTE!G136)=7,IF(OR(LISTE!B136="",LISTE!I136="X"),"",LISTE!B136),"")</f>
        <v/>
      </c>
      <c r="B132" s="190" t="str">
        <f>IF(MONTH(LISTE!G136)=7,IF(OR(LISTE!B136="",LISTE!I136="X"),"",CONCATENATE(LISTE!C136,"  ",LISTE!H136," P")),"")</f>
        <v/>
      </c>
      <c r="C132" s="190" t="str">
        <f>IF(MONTH(LISTE!G136)=7,IF(OR(LISTE!B136="",LISTE!I136="X"),"",LISTE!A136),"")</f>
        <v/>
      </c>
      <c r="D132" s="190" t="str">
        <f>IF(MONTH(LISTE!G136)=7,IF(OR(LISTE!B136="",LISTE!I136="X"),"",LISTE!I136),"")</f>
        <v/>
      </c>
    </row>
    <row r="133" spans="1:4" x14ac:dyDescent="0.25">
      <c r="A133" s="190" t="str">
        <f>IF(MONTH(LISTE!G137)=7,IF(OR(LISTE!B137="",LISTE!I137="X"),"",LISTE!B137),"")</f>
        <v/>
      </c>
      <c r="B133" s="190" t="str">
        <f>IF(MONTH(LISTE!G137)=7,IF(OR(LISTE!B137="",LISTE!I137="X"),"",CONCATENATE(LISTE!C137,"  ",LISTE!H137," P")),"")</f>
        <v/>
      </c>
      <c r="C133" s="190" t="str">
        <f>IF(MONTH(LISTE!G137)=7,IF(OR(LISTE!B137="",LISTE!I137="X"),"",LISTE!A137),"")</f>
        <v/>
      </c>
      <c r="D133" s="190" t="str">
        <f>IF(MONTH(LISTE!G137)=7,IF(OR(LISTE!B137="",LISTE!I137="X"),"",LISTE!I137),"")</f>
        <v/>
      </c>
    </row>
    <row r="134" spans="1:4" x14ac:dyDescent="0.25">
      <c r="A134" s="190" t="str">
        <f>IF(MONTH(LISTE!G138)=7,IF(OR(LISTE!B138="",LISTE!I138="X"),"",LISTE!B138),"")</f>
        <v/>
      </c>
      <c r="B134" s="190" t="str">
        <f>IF(MONTH(LISTE!G138)=7,IF(OR(LISTE!B138="",LISTE!I138="X"),"",CONCATENATE(LISTE!C138,"  ",LISTE!H138," P")),"")</f>
        <v/>
      </c>
      <c r="C134" s="190" t="str">
        <f>IF(MONTH(LISTE!G138)=7,IF(OR(LISTE!B138="",LISTE!I138="X"),"",LISTE!A138),"")</f>
        <v/>
      </c>
      <c r="D134" s="190" t="str">
        <f>IF(MONTH(LISTE!G138)=7,IF(OR(LISTE!B138="",LISTE!I138="X"),"",LISTE!I138),"")</f>
        <v/>
      </c>
    </row>
    <row r="135" spans="1:4" x14ac:dyDescent="0.25">
      <c r="A135" s="190" t="str">
        <f>IF(MONTH(LISTE!G139)=7,IF(OR(LISTE!B139="",LISTE!I139="X"),"",LISTE!B139),"")</f>
        <v/>
      </c>
      <c r="B135" s="190" t="str">
        <f>IF(MONTH(LISTE!G139)=7,IF(OR(LISTE!B139="",LISTE!I139="X"),"",CONCATENATE(LISTE!C139,"  ",LISTE!H139," P")),"")</f>
        <v/>
      </c>
      <c r="C135" s="190" t="str">
        <f>IF(MONTH(LISTE!G139)=7,IF(OR(LISTE!B139="",LISTE!I139="X"),"",LISTE!A139),"")</f>
        <v/>
      </c>
      <c r="D135" s="190" t="str">
        <f>IF(MONTH(LISTE!G139)=7,IF(OR(LISTE!B139="",LISTE!I139="X"),"",LISTE!I139),"")</f>
        <v/>
      </c>
    </row>
    <row r="136" spans="1:4" x14ac:dyDescent="0.25">
      <c r="A136" s="190" t="str">
        <f>IF(MONTH(LISTE!G140)=7,IF(OR(LISTE!B140="",LISTE!I140="X"),"",LISTE!B140),"")</f>
        <v/>
      </c>
      <c r="B136" s="190" t="str">
        <f>IF(MONTH(LISTE!G140)=7,IF(OR(LISTE!B140="",LISTE!I140="X"),"",CONCATENATE(LISTE!C140,"  ",LISTE!H140," P")),"")</f>
        <v/>
      </c>
      <c r="C136" s="190" t="str">
        <f>IF(MONTH(LISTE!G140)=7,IF(OR(LISTE!B140="",LISTE!I140="X"),"",LISTE!A140),"")</f>
        <v/>
      </c>
      <c r="D136" s="190" t="str">
        <f>IF(MONTH(LISTE!G140)=7,IF(OR(LISTE!B140="",LISTE!I140="X"),"",LISTE!I140),"")</f>
        <v/>
      </c>
    </row>
    <row r="137" spans="1:4" x14ac:dyDescent="0.25">
      <c r="A137" s="190" t="str">
        <f>IF(MONTH(LISTE!G141)=7,IF(OR(LISTE!B141="",LISTE!I141="X"),"",LISTE!B141),"")</f>
        <v/>
      </c>
      <c r="B137" s="190" t="str">
        <f>IF(MONTH(LISTE!G141)=7,IF(OR(LISTE!B141="",LISTE!I141="X"),"",CONCATENATE(LISTE!C141,"  ",LISTE!H141," P")),"")</f>
        <v/>
      </c>
      <c r="C137" s="190" t="str">
        <f>IF(MONTH(LISTE!G141)=7,IF(OR(LISTE!B141="",LISTE!I141="X"),"",LISTE!A141),"")</f>
        <v/>
      </c>
      <c r="D137" s="190" t="str">
        <f>IF(MONTH(LISTE!G141)=7,IF(OR(LISTE!B141="",LISTE!I141="X"),"",LISTE!I141),"")</f>
        <v/>
      </c>
    </row>
    <row r="138" spans="1:4" x14ac:dyDescent="0.25">
      <c r="A138" s="190" t="str">
        <f>IF(MONTH(LISTE!G142)=7,IF(OR(LISTE!B142="",LISTE!I142="X"),"",LISTE!B142),"")</f>
        <v/>
      </c>
      <c r="B138" s="190" t="str">
        <f>IF(MONTH(LISTE!G142)=7,IF(OR(LISTE!B142="",LISTE!I142="X"),"",CONCATENATE(LISTE!C142,"  ",LISTE!H142," P")),"")</f>
        <v/>
      </c>
      <c r="C138" s="190" t="str">
        <f>IF(MONTH(LISTE!G142)=7,IF(OR(LISTE!B142="",LISTE!I142="X"),"",LISTE!A142),"")</f>
        <v/>
      </c>
      <c r="D138" s="190" t="str">
        <f>IF(MONTH(LISTE!G142)=7,IF(OR(LISTE!B142="",LISTE!I142="X"),"",LISTE!I142),"")</f>
        <v/>
      </c>
    </row>
    <row r="139" spans="1:4" x14ac:dyDescent="0.25">
      <c r="A139" s="190" t="str">
        <f>IF(MONTH(LISTE!G143)=7,IF(OR(LISTE!B143="",LISTE!I143="X"),"",LISTE!B143),"")</f>
        <v/>
      </c>
      <c r="B139" s="190" t="str">
        <f>IF(MONTH(LISTE!G143)=7,IF(OR(LISTE!B143="",LISTE!I143="X"),"",CONCATENATE(LISTE!C143,"  ",LISTE!H143," P")),"")</f>
        <v/>
      </c>
      <c r="C139" s="190" t="str">
        <f>IF(MONTH(LISTE!G143)=7,IF(OR(LISTE!B143="",LISTE!I143="X"),"",LISTE!A143),"")</f>
        <v/>
      </c>
      <c r="D139" s="190" t="str">
        <f>IF(MONTH(LISTE!G143)=7,IF(OR(LISTE!B143="",LISTE!I143="X"),"",LISTE!I143),"")</f>
        <v/>
      </c>
    </row>
    <row r="140" spans="1:4" x14ac:dyDescent="0.25">
      <c r="A140" s="190" t="str">
        <f>IF(MONTH(LISTE!G144)=7,IF(OR(LISTE!B144="",LISTE!I144="X"),"",LISTE!B144),"")</f>
        <v/>
      </c>
      <c r="B140" s="190" t="str">
        <f>IF(MONTH(LISTE!G144)=7,IF(OR(LISTE!B144="",LISTE!I144="X"),"",CONCATENATE(LISTE!C144,"  ",LISTE!H144," P")),"")</f>
        <v/>
      </c>
      <c r="C140" s="190" t="str">
        <f>IF(MONTH(LISTE!G144)=7,IF(OR(LISTE!B144="",LISTE!I144="X"),"",LISTE!A144),"")</f>
        <v/>
      </c>
      <c r="D140" s="190" t="str">
        <f>IF(MONTH(LISTE!G144)=7,IF(OR(LISTE!B144="",LISTE!I144="X"),"",LISTE!I144),"")</f>
        <v/>
      </c>
    </row>
    <row r="141" spans="1:4" x14ac:dyDescent="0.25">
      <c r="A141" s="190" t="str">
        <f>IF(MONTH(LISTE!G145)=7,IF(OR(LISTE!B145="",LISTE!I145="X"),"",LISTE!B145),"")</f>
        <v/>
      </c>
      <c r="B141" s="190" t="str">
        <f>IF(MONTH(LISTE!G145)=7,IF(OR(LISTE!B145="",LISTE!I145="X"),"",CONCATENATE(LISTE!C145,"  ",LISTE!H145," P")),"")</f>
        <v/>
      </c>
      <c r="C141" s="190" t="str">
        <f>IF(MONTH(LISTE!G145)=7,IF(OR(LISTE!B145="",LISTE!I145="X"),"",LISTE!A145),"")</f>
        <v/>
      </c>
      <c r="D141" s="190" t="str">
        <f>IF(MONTH(LISTE!G145)=7,IF(OR(LISTE!B145="",LISTE!I145="X"),"",LISTE!I145),"")</f>
        <v/>
      </c>
    </row>
    <row r="142" spans="1:4" x14ac:dyDescent="0.25">
      <c r="A142" s="190" t="str">
        <f>IF(MONTH(LISTE!G146)=7,IF(OR(LISTE!B146="",LISTE!I146="X"),"",LISTE!B146),"")</f>
        <v/>
      </c>
      <c r="B142" s="190" t="str">
        <f>IF(MONTH(LISTE!G146)=7,IF(OR(LISTE!B146="",LISTE!I146="X"),"",CONCATENATE(LISTE!C146,"  ",LISTE!H146," P")),"")</f>
        <v/>
      </c>
      <c r="C142" s="190" t="str">
        <f>IF(MONTH(LISTE!G146)=7,IF(OR(LISTE!B146="",LISTE!I146="X"),"",LISTE!A146),"")</f>
        <v/>
      </c>
      <c r="D142" s="190" t="str">
        <f>IF(MONTH(LISTE!G146)=7,IF(OR(LISTE!B146="",LISTE!I146="X"),"",LISTE!I146),"")</f>
        <v/>
      </c>
    </row>
    <row r="143" spans="1:4" x14ac:dyDescent="0.25">
      <c r="A143" s="190" t="str">
        <f>IF(MONTH(LISTE!G147)=7,IF(OR(LISTE!B147="",LISTE!I147="X"),"",LISTE!B147),"")</f>
        <v/>
      </c>
      <c r="B143" s="190" t="str">
        <f>IF(MONTH(LISTE!G147)=7,IF(OR(LISTE!B147="",LISTE!I147="X"),"",CONCATENATE(LISTE!C147,"  ",LISTE!H147," P")),"")</f>
        <v/>
      </c>
      <c r="C143" s="190" t="str">
        <f>IF(MONTH(LISTE!G147)=7,IF(OR(LISTE!B147="",LISTE!I147="X"),"",LISTE!A147),"")</f>
        <v/>
      </c>
      <c r="D143" s="190" t="str">
        <f>IF(MONTH(LISTE!G147)=7,IF(OR(LISTE!B147="",LISTE!I147="X"),"",LISTE!I147),"")</f>
        <v/>
      </c>
    </row>
    <row r="144" spans="1:4" x14ac:dyDescent="0.25">
      <c r="A144" s="190" t="str">
        <f>IF(MONTH(LISTE!G148)=7,IF(OR(LISTE!B148="",LISTE!I148="X"),"",LISTE!B148),"")</f>
        <v/>
      </c>
      <c r="B144" s="190" t="str">
        <f>IF(MONTH(LISTE!G148)=7,IF(OR(LISTE!B148="",LISTE!I148="X"),"",CONCATENATE(LISTE!C148,"  ",LISTE!H148," P")),"")</f>
        <v/>
      </c>
      <c r="C144" s="190" t="str">
        <f>IF(MONTH(LISTE!G148)=7,IF(OR(LISTE!B148="",LISTE!I148="X"),"",LISTE!A148),"")</f>
        <v/>
      </c>
      <c r="D144" s="190" t="str">
        <f>IF(MONTH(LISTE!G148)=7,IF(OR(LISTE!B148="",LISTE!I148="X"),"",LISTE!I148),"")</f>
        <v/>
      </c>
    </row>
    <row r="145" spans="1:4" x14ac:dyDescent="0.25">
      <c r="A145" s="190" t="str">
        <f>IF(MONTH(LISTE!G149)=7,IF(OR(LISTE!B149="",LISTE!I149="X"),"",LISTE!B149),"")</f>
        <v/>
      </c>
      <c r="B145" s="190" t="str">
        <f>IF(MONTH(LISTE!G149)=7,IF(OR(LISTE!B149="",LISTE!I149="X"),"",CONCATENATE(LISTE!C149,"  ",LISTE!H149," P")),"")</f>
        <v/>
      </c>
      <c r="C145" s="190" t="str">
        <f>IF(MONTH(LISTE!G149)=7,IF(OR(LISTE!B149="",LISTE!I149="X"),"",LISTE!A149),"")</f>
        <v/>
      </c>
      <c r="D145" s="190" t="str">
        <f>IF(MONTH(LISTE!G149)=7,IF(OR(LISTE!B149="",LISTE!I149="X"),"",LISTE!I149),"")</f>
        <v/>
      </c>
    </row>
    <row r="146" spans="1:4" x14ac:dyDescent="0.25">
      <c r="A146" s="190" t="str">
        <f>IF(MONTH(LISTE!G150)=7,IF(OR(LISTE!B150="",LISTE!I150="X"),"",LISTE!B150),"")</f>
        <v/>
      </c>
      <c r="B146" s="190" t="str">
        <f>IF(MONTH(LISTE!G150)=7,IF(OR(LISTE!B150="",LISTE!I150="X"),"",CONCATENATE(LISTE!C150,"  ",LISTE!H150," P")),"")</f>
        <v/>
      </c>
      <c r="C146" s="190" t="str">
        <f>IF(MONTH(LISTE!G150)=7,IF(OR(LISTE!B150="",LISTE!I150="X"),"",LISTE!A150),"")</f>
        <v/>
      </c>
      <c r="D146" s="190" t="str">
        <f>IF(MONTH(LISTE!G150)=7,IF(OR(LISTE!B150="",LISTE!I150="X"),"",LISTE!I150),"")</f>
        <v/>
      </c>
    </row>
    <row r="147" spans="1:4" x14ac:dyDescent="0.25">
      <c r="A147" s="190" t="str">
        <f>IF(MONTH(LISTE!G151)=7,IF(OR(LISTE!B151="",LISTE!I151="X"),"",LISTE!B151),"")</f>
        <v/>
      </c>
      <c r="B147" s="190" t="str">
        <f>IF(MONTH(LISTE!G151)=7,IF(OR(LISTE!B151="",LISTE!I151="X"),"",CONCATENATE(LISTE!C151,"  ",LISTE!H151," P")),"")</f>
        <v/>
      </c>
      <c r="C147" s="190" t="str">
        <f>IF(MONTH(LISTE!G151)=7,IF(OR(LISTE!B151="",LISTE!I151="X"),"",LISTE!A151),"")</f>
        <v/>
      </c>
      <c r="D147" s="190" t="str">
        <f>IF(MONTH(LISTE!G151)=7,IF(OR(LISTE!B151="",LISTE!I151="X"),"",LISTE!I151),"")</f>
        <v/>
      </c>
    </row>
    <row r="148" spans="1:4" x14ac:dyDescent="0.25">
      <c r="A148" s="190" t="str">
        <f>IF(MONTH(LISTE!G152)=7,IF(OR(LISTE!B152="",LISTE!I152="X"),"",LISTE!B152),"")</f>
        <v/>
      </c>
      <c r="B148" s="190" t="str">
        <f>IF(MONTH(LISTE!G152)=7,IF(OR(LISTE!B152="",LISTE!I152="X"),"",CONCATENATE(LISTE!C152,"  ",LISTE!H152," P")),"")</f>
        <v/>
      </c>
      <c r="C148" s="190" t="str">
        <f>IF(MONTH(LISTE!G152)=7,IF(OR(LISTE!B152="",LISTE!I152="X"),"",LISTE!A152),"")</f>
        <v/>
      </c>
      <c r="D148" s="190" t="str">
        <f>IF(MONTH(LISTE!G152)=7,IF(OR(LISTE!B152="",LISTE!I152="X"),"",LISTE!I152),"")</f>
        <v/>
      </c>
    </row>
    <row r="149" spans="1:4" x14ac:dyDescent="0.25">
      <c r="A149" s="190" t="str">
        <f>IF(MONTH(LISTE!G153)=7,IF(OR(LISTE!B153="",LISTE!I153="X"),"",LISTE!B153),"")</f>
        <v/>
      </c>
      <c r="B149" s="190" t="str">
        <f>IF(MONTH(LISTE!G153)=7,IF(OR(LISTE!B153="",LISTE!I153="X"),"",CONCATENATE(LISTE!C153,"  ",LISTE!H153," P")),"")</f>
        <v/>
      </c>
      <c r="C149" s="190" t="str">
        <f>IF(MONTH(LISTE!G153)=7,IF(OR(LISTE!B153="",LISTE!I153="X"),"",LISTE!A153),"")</f>
        <v/>
      </c>
      <c r="D149" s="190" t="str">
        <f>IF(MONTH(LISTE!G153)=7,IF(OR(LISTE!B153="",LISTE!I153="X"),"",LISTE!I153),"")</f>
        <v/>
      </c>
    </row>
    <row r="150" spans="1:4" x14ac:dyDescent="0.25">
      <c r="A150" s="190" t="str">
        <f>IF(MONTH(LISTE!G154)=7,IF(OR(LISTE!B154="",LISTE!I154="X"),"",LISTE!B154),"")</f>
        <v/>
      </c>
      <c r="B150" s="190" t="str">
        <f>IF(MONTH(LISTE!G154)=7,IF(OR(LISTE!B154="",LISTE!I154="X"),"",CONCATENATE(LISTE!C154,"  ",LISTE!H154," P")),"")</f>
        <v/>
      </c>
      <c r="C150" s="190" t="str">
        <f>IF(MONTH(LISTE!G154)=7,IF(OR(LISTE!B154="",LISTE!I154="X"),"",LISTE!A154),"")</f>
        <v/>
      </c>
      <c r="D150" s="190" t="str">
        <f>IF(MONTH(LISTE!G154)=7,IF(OR(LISTE!B154="",LISTE!I154="X"),"",LISTE!I154),"")</f>
        <v/>
      </c>
    </row>
    <row r="151" spans="1:4" x14ac:dyDescent="0.25">
      <c r="A151" s="190" t="str">
        <f>IF(MONTH(LISTE!G155)=7,IF(OR(LISTE!B155="",LISTE!I155="X"),"",LISTE!B155),"")</f>
        <v/>
      </c>
      <c r="B151" s="190" t="str">
        <f>IF(MONTH(LISTE!G155)=7,IF(OR(LISTE!B155="",LISTE!I155="X"),"",CONCATENATE(LISTE!C155,"  ",LISTE!H155," P")),"")</f>
        <v/>
      </c>
      <c r="C151" s="190" t="str">
        <f>IF(MONTH(LISTE!G155)=7,IF(OR(LISTE!B155="",LISTE!I155="X"),"",LISTE!A155),"")</f>
        <v/>
      </c>
      <c r="D151" s="190" t="str">
        <f>IF(MONTH(LISTE!G155)=7,IF(OR(LISTE!B155="",LISTE!I155="X"),"",LISTE!I155),"")</f>
        <v/>
      </c>
    </row>
    <row r="152" spans="1:4" x14ac:dyDescent="0.25">
      <c r="A152" s="190" t="str">
        <f>IF(MONTH(LISTE!G156)=7,IF(OR(LISTE!B156="",LISTE!I156="X"),"",LISTE!B156),"")</f>
        <v/>
      </c>
      <c r="B152" s="190" t="str">
        <f>IF(MONTH(LISTE!G156)=7,IF(OR(LISTE!B156="",LISTE!I156="X"),"",CONCATENATE(LISTE!C156,"  ",LISTE!H156," P")),"")</f>
        <v/>
      </c>
      <c r="C152" s="190" t="str">
        <f>IF(MONTH(LISTE!G156)=7,IF(OR(LISTE!B156="",LISTE!I156="X"),"",LISTE!A156),"")</f>
        <v/>
      </c>
      <c r="D152" s="190" t="str">
        <f>IF(MONTH(LISTE!G156)=7,IF(OR(LISTE!B156="",LISTE!I156="X"),"",LISTE!I156),"")</f>
        <v/>
      </c>
    </row>
    <row r="153" spans="1:4" x14ac:dyDescent="0.25">
      <c r="A153" s="190" t="str">
        <f>IF(MONTH(LISTE!G157)=7,IF(OR(LISTE!B157="",LISTE!I157="X"),"",LISTE!B157),"")</f>
        <v/>
      </c>
      <c r="B153" s="190" t="str">
        <f>IF(MONTH(LISTE!G157)=7,IF(OR(LISTE!B157="",LISTE!I157="X"),"",CONCATENATE(LISTE!C157,"  ",LISTE!H157," P")),"")</f>
        <v/>
      </c>
      <c r="C153" s="190" t="str">
        <f>IF(MONTH(LISTE!G157)=7,IF(OR(LISTE!B157="",LISTE!I157="X"),"",LISTE!A157),"")</f>
        <v/>
      </c>
      <c r="D153" s="190" t="str">
        <f>IF(MONTH(LISTE!G157)=7,IF(OR(LISTE!B157="",LISTE!I157="X"),"",LISTE!I157),"")</f>
        <v/>
      </c>
    </row>
    <row r="154" spans="1:4" x14ac:dyDescent="0.25">
      <c r="A154" s="190" t="str">
        <f>IF(MONTH(LISTE!G158)=7,IF(OR(LISTE!B158="",LISTE!I158="X"),"",LISTE!B158),"")</f>
        <v/>
      </c>
      <c r="B154" s="190" t="str">
        <f>IF(MONTH(LISTE!G158)=7,IF(OR(LISTE!B158="",LISTE!I158="X"),"",CONCATENATE(LISTE!C158,"  ",LISTE!H158," P")),"")</f>
        <v/>
      </c>
      <c r="C154" s="190" t="str">
        <f>IF(MONTH(LISTE!G158)=7,IF(OR(LISTE!B158="",LISTE!I158="X"),"",LISTE!A158),"")</f>
        <v/>
      </c>
      <c r="D154" s="190" t="str">
        <f>IF(MONTH(LISTE!G158)=7,IF(OR(LISTE!B158="",LISTE!I158="X"),"",LISTE!I158),"")</f>
        <v/>
      </c>
    </row>
    <row r="155" spans="1:4" x14ac:dyDescent="0.25">
      <c r="A155" s="190" t="str">
        <f>IF(MONTH(LISTE!G159)=7,IF(OR(LISTE!B159="",LISTE!I159="X"),"",LISTE!B159),"")</f>
        <v/>
      </c>
      <c r="B155" s="190" t="str">
        <f>IF(MONTH(LISTE!G159)=7,IF(OR(LISTE!B159="",LISTE!I159="X"),"",CONCATENATE(LISTE!C159,"  ",LISTE!H159," P")),"")</f>
        <v/>
      </c>
      <c r="C155" s="190" t="str">
        <f>IF(MONTH(LISTE!G159)=7,IF(OR(LISTE!B159="",LISTE!I159="X"),"",LISTE!A159),"")</f>
        <v/>
      </c>
      <c r="D155" s="190" t="str">
        <f>IF(MONTH(LISTE!G159)=7,IF(OR(LISTE!B159="",LISTE!I159="X"),"",LISTE!I159),"")</f>
        <v/>
      </c>
    </row>
    <row r="156" spans="1:4" x14ac:dyDescent="0.25">
      <c r="A156" s="190" t="str">
        <f>IF(MONTH(LISTE!G160)=7,IF(OR(LISTE!B160="",LISTE!I160="X"),"",LISTE!B160),"")</f>
        <v/>
      </c>
      <c r="B156" s="190" t="str">
        <f>IF(MONTH(LISTE!G160)=7,IF(OR(LISTE!B160="",LISTE!I160="X"),"",CONCATENATE(LISTE!C160,"  ",LISTE!H160," P")),"")</f>
        <v/>
      </c>
      <c r="C156" s="190" t="str">
        <f>IF(MONTH(LISTE!G160)=7,IF(OR(LISTE!B160="",LISTE!I160="X"),"",LISTE!A160),"")</f>
        <v/>
      </c>
      <c r="D156" s="190" t="str">
        <f>IF(MONTH(LISTE!G160)=7,IF(OR(LISTE!B160="",LISTE!I160="X"),"",LISTE!I160),"")</f>
        <v/>
      </c>
    </row>
    <row r="157" spans="1:4" x14ac:dyDescent="0.25">
      <c r="A157" s="190" t="str">
        <f>IF(MONTH(LISTE!G161)=7,IF(OR(LISTE!B161="",LISTE!I161="X"),"",LISTE!B161),"")</f>
        <v/>
      </c>
      <c r="B157" s="190" t="str">
        <f>IF(MONTH(LISTE!G161)=7,IF(OR(LISTE!B161="",LISTE!I161="X"),"",CONCATENATE(LISTE!C161,"  ",LISTE!H161," P")),"")</f>
        <v/>
      </c>
      <c r="C157" s="190" t="str">
        <f>IF(MONTH(LISTE!G161)=7,IF(OR(LISTE!B161="",LISTE!I161="X"),"",LISTE!A161),"")</f>
        <v/>
      </c>
      <c r="D157" s="190" t="str">
        <f>IF(MONTH(LISTE!G161)=7,IF(OR(LISTE!B161="",LISTE!I161="X"),"",LISTE!I161),"")</f>
        <v/>
      </c>
    </row>
    <row r="158" spans="1:4" x14ac:dyDescent="0.25">
      <c r="A158" s="190" t="str">
        <f>IF(MONTH(LISTE!G162)=7,IF(OR(LISTE!B162="",LISTE!I162="X"),"",LISTE!B162),"")</f>
        <v/>
      </c>
      <c r="B158" s="190" t="str">
        <f>IF(MONTH(LISTE!G162)=7,IF(OR(LISTE!B162="",LISTE!I162="X"),"",CONCATENATE(LISTE!C162,"  ",LISTE!H162," P")),"")</f>
        <v/>
      </c>
      <c r="C158" s="190" t="str">
        <f>IF(MONTH(LISTE!G162)=7,IF(OR(LISTE!B162="",LISTE!I162="X"),"",LISTE!A162),"")</f>
        <v/>
      </c>
      <c r="D158" s="190" t="str">
        <f>IF(MONTH(LISTE!G162)=7,IF(OR(LISTE!B162="",LISTE!I162="X"),"",LISTE!I162),"")</f>
        <v/>
      </c>
    </row>
    <row r="159" spans="1:4" x14ac:dyDescent="0.25">
      <c r="A159" s="190" t="str">
        <f>IF(MONTH(LISTE!G163)=7,IF(OR(LISTE!B163="",LISTE!I163="X"),"",LISTE!B163),"")</f>
        <v/>
      </c>
      <c r="B159" s="190" t="str">
        <f>IF(MONTH(LISTE!G163)=7,IF(OR(LISTE!B163="",LISTE!I163="X"),"",CONCATENATE(LISTE!C163,"  ",LISTE!H163," P")),"")</f>
        <v/>
      </c>
      <c r="C159" s="190" t="str">
        <f>IF(MONTH(LISTE!G163)=7,IF(OR(LISTE!B163="",LISTE!I163="X"),"",LISTE!A163),"")</f>
        <v/>
      </c>
      <c r="D159" s="190" t="str">
        <f>IF(MONTH(LISTE!G163)=7,IF(OR(LISTE!B163="",LISTE!I163="X"),"",LISTE!I163),"")</f>
        <v/>
      </c>
    </row>
    <row r="160" spans="1:4" x14ac:dyDescent="0.25">
      <c r="A160" s="190" t="str">
        <f>IF(MONTH(LISTE!G164)=7,IF(OR(LISTE!B164="",LISTE!I164="X"),"",LISTE!B164),"")</f>
        <v/>
      </c>
      <c r="B160" s="190" t="str">
        <f>IF(MONTH(LISTE!G164)=7,IF(OR(LISTE!B164="",LISTE!I164="X"),"",CONCATENATE(LISTE!C164,"  ",LISTE!H164," P")),"")</f>
        <v/>
      </c>
      <c r="C160" s="190" t="str">
        <f>IF(MONTH(LISTE!G164)=7,IF(OR(LISTE!B164="",LISTE!I164="X"),"",LISTE!A164),"")</f>
        <v/>
      </c>
      <c r="D160" s="190" t="str">
        <f>IF(MONTH(LISTE!G164)=7,IF(OR(LISTE!B164="",LISTE!I164="X"),"",LISTE!I164),"")</f>
        <v/>
      </c>
    </row>
    <row r="161" spans="1:4" x14ac:dyDescent="0.25">
      <c r="A161" s="190" t="str">
        <f>IF(MONTH(LISTE!G165)=7,IF(OR(LISTE!B165="",LISTE!I165="X"),"",LISTE!B165),"")</f>
        <v/>
      </c>
      <c r="B161" s="190" t="str">
        <f>IF(MONTH(LISTE!G165)=7,IF(OR(LISTE!B165="",LISTE!I165="X"),"",CONCATENATE(LISTE!C165,"  ",LISTE!H165," P")),"")</f>
        <v/>
      </c>
      <c r="C161" s="190" t="str">
        <f>IF(MONTH(LISTE!G165)=7,IF(OR(LISTE!B165="",LISTE!I165="X"),"",LISTE!A165),"")</f>
        <v/>
      </c>
      <c r="D161" s="190" t="str">
        <f>IF(MONTH(LISTE!G165)=7,IF(OR(LISTE!B165="",LISTE!I165="X"),"",LISTE!I165),"")</f>
        <v/>
      </c>
    </row>
    <row r="162" spans="1:4" x14ac:dyDescent="0.25">
      <c r="A162" s="190" t="str">
        <f>IF(MONTH(LISTE!G166)=7,IF(OR(LISTE!B166="",LISTE!I166="X"),"",LISTE!B166),"")</f>
        <v/>
      </c>
      <c r="B162" s="190" t="str">
        <f>IF(MONTH(LISTE!G166)=7,IF(OR(LISTE!B166="",LISTE!I166="X"),"",CONCATENATE(LISTE!C166,"  ",LISTE!H166," P")),"")</f>
        <v/>
      </c>
      <c r="C162" s="190" t="str">
        <f>IF(MONTH(LISTE!G166)=7,IF(OR(LISTE!B166="",LISTE!I166="X"),"",LISTE!A166),"")</f>
        <v/>
      </c>
      <c r="D162" s="190" t="str">
        <f>IF(MONTH(LISTE!G166)=7,IF(OR(LISTE!B166="",LISTE!I166="X"),"",LISTE!I166),"")</f>
        <v/>
      </c>
    </row>
    <row r="163" spans="1:4" x14ac:dyDescent="0.25">
      <c r="A163" s="190" t="str">
        <f>IF(MONTH(LISTE!G167)=7,IF(OR(LISTE!B167="",LISTE!I167="X"),"",LISTE!B167),"")</f>
        <v/>
      </c>
      <c r="B163" s="190" t="str">
        <f>IF(MONTH(LISTE!G167)=7,IF(OR(LISTE!B167="",LISTE!I167="X"),"",CONCATENATE(LISTE!C167,"  ",LISTE!H167," P")),"")</f>
        <v/>
      </c>
      <c r="C163" s="190" t="str">
        <f>IF(MONTH(LISTE!G167)=7,IF(OR(LISTE!B167="",LISTE!I167="X"),"",LISTE!A167),"")</f>
        <v/>
      </c>
      <c r="D163" s="190" t="str">
        <f>IF(MONTH(LISTE!G167)=7,IF(OR(LISTE!B167="",LISTE!I167="X"),"",LISTE!I167),"")</f>
        <v/>
      </c>
    </row>
    <row r="164" spans="1:4" x14ac:dyDescent="0.25">
      <c r="A164" s="190" t="str">
        <f>IF(MONTH(LISTE!G168)=7,IF(OR(LISTE!B168="",LISTE!I168="X"),"",LISTE!B168),"")</f>
        <v/>
      </c>
      <c r="B164" s="190" t="str">
        <f>IF(MONTH(LISTE!G168)=7,IF(OR(LISTE!B168="",LISTE!I168="X"),"",CONCATENATE(LISTE!C168,"  ",LISTE!H168," P")),"")</f>
        <v/>
      </c>
      <c r="C164" s="190" t="str">
        <f>IF(MONTH(LISTE!G168)=7,IF(OR(LISTE!B168="",LISTE!I168="X"),"",LISTE!A168),"")</f>
        <v/>
      </c>
      <c r="D164" s="190" t="str">
        <f>IF(MONTH(LISTE!G168)=7,IF(OR(LISTE!B168="",LISTE!I168="X"),"",LISTE!I168),"")</f>
        <v/>
      </c>
    </row>
    <row r="165" spans="1:4" x14ac:dyDescent="0.25">
      <c r="A165" s="190" t="str">
        <f>IF(MONTH(LISTE!G169)=7,IF(OR(LISTE!B169="",LISTE!I169="X"),"",LISTE!B169),"")</f>
        <v/>
      </c>
      <c r="B165" s="190" t="str">
        <f>IF(MONTH(LISTE!G169)=7,IF(OR(LISTE!B169="",LISTE!I169="X"),"",CONCATENATE(LISTE!C169,"  ",LISTE!H169," P")),"")</f>
        <v/>
      </c>
      <c r="C165" s="190" t="str">
        <f>IF(MONTH(LISTE!G169)=7,IF(OR(LISTE!B169="",LISTE!I169="X"),"",LISTE!A169),"")</f>
        <v/>
      </c>
      <c r="D165" s="190" t="str">
        <f>IF(MONTH(LISTE!G169)=7,IF(OR(LISTE!B169="",LISTE!I169="X"),"",LISTE!I169),"")</f>
        <v/>
      </c>
    </row>
    <row r="166" spans="1:4" x14ac:dyDescent="0.25">
      <c r="A166" s="190" t="str">
        <f>IF(MONTH(LISTE!G170)=7,IF(OR(LISTE!B170="",LISTE!I170="X"),"",LISTE!B170),"")</f>
        <v/>
      </c>
      <c r="B166" s="190" t="str">
        <f>IF(MONTH(LISTE!G170)=7,IF(OR(LISTE!B170="",LISTE!I170="X"),"",CONCATENATE(LISTE!C170,"  ",LISTE!H170," P")),"")</f>
        <v/>
      </c>
      <c r="C166" s="190" t="str">
        <f>IF(MONTH(LISTE!G170)=7,IF(OR(LISTE!B170="",LISTE!I170="X"),"",LISTE!A170),"")</f>
        <v/>
      </c>
      <c r="D166" s="190" t="str">
        <f>IF(MONTH(LISTE!G170)=7,IF(OR(LISTE!B170="",LISTE!I170="X"),"",LISTE!I170),"")</f>
        <v/>
      </c>
    </row>
    <row r="167" spans="1:4" x14ac:dyDescent="0.25">
      <c r="A167" s="190" t="str">
        <f>IF(MONTH(LISTE!G171)=7,IF(OR(LISTE!B171="",LISTE!I171="X"),"",LISTE!B171),"")</f>
        <v/>
      </c>
      <c r="B167" s="190" t="str">
        <f>IF(MONTH(LISTE!G171)=7,IF(OR(LISTE!B171="",LISTE!I171="X"),"",CONCATENATE(LISTE!C171,"  ",LISTE!H171," P")),"")</f>
        <v/>
      </c>
      <c r="C167" s="190" t="str">
        <f>IF(MONTH(LISTE!G171)=7,IF(OR(LISTE!B171="",LISTE!I171="X"),"",LISTE!A171),"")</f>
        <v/>
      </c>
      <c r="D167" s="190" t="str">
        <f>IF(MONTH(LISTE!G171)=7,IF(OR(LISTE!B171="",LISTE!I171="X"),"",LISTE!I171),"")</f>
        <v/>
      </c>
    </row>
    <row r="168" spans="1:4" x14ac:dyDescent="0.25">
      <c r="A168" s="190" t="str">
        <f>IF(MONTH(LISTE!G172)=7,IF(OR(LISTE!B172="",LISTE!I172="X"),"",LISTE!B172),"")</f>
        <v/>
      </c>
      <c r="B168" s="190" t="str">
        <f>IF(MONTH(LISTE!G172)=7,IF(OR(LISTE!B172="",LISTE!I172="X"),"",CONCATENATE(LISTE!C172,"  ",LISTE!H172," P")),"")</f>
        <v/>
      </c>
      <c r="C168" s="190" t="str">
        <f>IF(MONTH(LISTE!G172)=7,IF(OR(LISTE!B172="",LISTE!I172="X"),"",LISTE!A172),"")</f>
        <v/>
      </c>
      <c r="D168" s="190" t="str">
        <f>IF(MONTH(LISTE!G172)=7,IF(OR(LISTE!B172="",LISTE!I172="X"),"",LISTE!I172),"")</f>
        <v/>
      </c>
    </row>
    <row r="169" spans="1:4" x14ac:dyDescent="0.25">
      <c r="A169" s="190" t="str">
        <f>IF(MONTH(LISTE!G173)=7,IF(OR(LISTE!B173="",LISTE!I173="X"),"",LISTE!B173),"")</f>
        <v/>
      </c>
      <c r="B169" s="190" t="str">
        <f>IF(MONTH(LISTE!G173)=7,IF(OR(LISTE!B173="",LISTE!I173="X"),"",CONCATENATE(LISTE!C173,"  ",LISTE!H173," P")),"")</f>
        <v/>
      </c>
      <c r="C169" s="190" t="str">
        <f>IF(MONTH(LISTE!G173)=7,IF(OR(LISTE!B173="",LISTE!I173="X"),"",LISTE!A173),"")</f>
        <v/>
      </c>
      <c r="D169" s="190" t="str">
        <f>IF(MONTH(LISTE!G173)=7,IF(OR(LISTE!B173="",LISTE!I173="X"),"",LISTE!I173),"")</f>
        <v/>
      </c>
    </row>
    <row r="170" spans="1:4" x14ac:dyDescent="0.25">
      <c r="A170" s="190" t="str">
        <f>IF(MONTH(LISTE!G174)=7,IF(OR(LISTE!B174="",LISTE!I174="X"),"",LISTE!B174),"")</f>
        <v/>
      </c>
      <c r="B170" s="190" t="str">
        <f>IF(MONTH(LISTE!G174)=7,IF(OR(LISTE!B174="",LISTE!I174="X"),"",CONCATENATE(LISTE!C174,"  ",LISTE!H174," P")),"")</f>
        <v/>
      </c>
      <c r="C170" s="190" t="str">
        <f>IF(MONTH(LISTE!G174)=7,IF(OR(LISTE!B174="",LISTE!I174="X"),"",LISTE!A174),"")</f>
        <v/>
      </c>
      <c r="D170" s="190" t="str">
        <f>IF(MONTH(LISTE!G174)=7,IF(OR(LISTE!B174="",LISTE!I174="X"),"",LISTE!I174),"")</f>
        <v/>
      </c>
    </row>
    <row r="171" spans="1:4" x14ac:dyDescent="0.25">
      <c r="A171" s="190" t="str">
        <f>IF(MONTH(LISTE!G175)=7,IF(OR(LISTE!B175="",LISTE!I175="X"),"",LISTE!B175),"")</f>
        <v/>
      </c>
      <c r="B171" s="190" t="str">
        <f>IF(MONTH(LISTE!G175)=7,IF(OR(LISTE!B175="",LISTE!I175="X"),"",CONCATENATE(LISTE!C175,"  ",LISTE!H175," P")),"")</f>
        <v/>
      </c>
      <c r="C171" s="190" t="str">
        <f>IF(MONTH(LISTE!G175)=7,IF(OR(LISTE!B175="",LISTE!I175="X"),"",LISTE!A175),"")</f>
        <v/>
      </c>
      <c r="D171" s="190" t="str">
        <f>IF(MONTH(LISTE!G175)=7,IF(OR(LISTE!B175="",LISTE!I175="X"),"",LISTE!I175),"")</f>
        <v/>
      </c>
    </row>
    <row r="172" spans="1:4" x14ac:dyDescent="0.25">
      <c r="A172" s="190" t="str">
        <f>IF(MONTH(LISTE!G176)=7,IF(OR(LISTE!B176="",LISTE!I176="X"),"",LISTE!B176),"")</f>
        <v/>
      </c>
      <c r="B172" s="190" t="str">
        <f>IF(MONTH(LISTE!G176)=7,IF(OR(LISTE!B176="",LISTE!I176="X"),"",CONCATENATE(LISTE!C176,"  ",LISTE!H176," P")),"")</f>
        <v/>
      </c>
      <c r="C172" s="190" t="str">
        <f>IF(MONTH(LISTE!G176)=7,IF(OR(LISTE!B176="",LISTE!I176="X"),"",LISTE!A176),"")</f>
        <v/>
      </c>
      <c r="D172" s="190" t="str">
        <f>IF(MONTH(LISTE!G176)=7,IF(OR(LISTE!B176="",LISTE!I176="X"),"",LISTE!I176),"")</f>
        <v/>
      </c>
    </row>
    <row r="173" spans="1:4" x14ac:dyDescent="0.25">
      <c r="A173" s="190" t="str">
        <f>IF(MONTH(LISTE!G177)=7,IF(OR(LISTE!B177="",LISTE!I177="X"),"",LISTE!B177),"")</f>
        <v/>
      </c>
      <c r="B173" s="190" t="str">
        <f>IF(MONTH(LISTE!G177)=7,IF(OR(LISTE!B177="",LISTE!I177="X"),"",CONCATENATE(LISTE!C177,"  ",LISTE!H177," P")),"")</f>
        <v/>
      </c>
      <c r="C173" s="190" t="str">
        <f>IF(MONTH(LISTE!G177)=7,IF(OR(LISTE!B177="",LISTE!I177="X"),"",LISTE!A177),"")</f>
        <v/>
      </c>
      <c r="D173" s="190" t="str">
        <f>IF(MONTH(LISTE!G177)=7,IF(OR(LISTE!B177="",LISTE!I177="X"),"",LISTE!I177),"")</f>
        <v/>
      </c>
    </row>
    <row r="174" spans="1:4" x14ac:dyDescent="0.25">
      <c r="A174" s="190" t="str">
        <f>IF(MONTH(LISTE!G178)=7,IF(OR(LISTE!B178="",LISTE!I178="X"),"",LISTE!B178),"")</f>
        <v/>
      </c>
      <c r="B174" s="190" t="str">
        <f>IF(MONTH(LISTE!G178)=7,IF(OR(LISTE!B178="",LISTE!I178="X"),"",CONCATENATE(LISTE!C178,"  ",LISTE!H178," P")),"")</f>
        <v/>
      </c>
      <c r="C174" s="190" t="str">
        <f>IF(MONTH(LISTE!G178)=7,IF(OR(LISTE!B178="",LISTE!I178="X"),"",LISTE!A178),"")</f>
        <v/>
      </c>
      <c r="D174" s="190" t="str">
        <f>IF(MONTH(LISTE!G178)=7,IF(OR(LISTE!B178="",LISTE!I178="X"),"",LISTE!I178),"")</f>
        <v/>
      </c>
    </row>
    <row r="175" spans="1:4" x14ac:dyDescent="0.25">
      <c r="A175" s="190" t="str">
        <f>IF(MONTH(LISTE!G179)=7,IF(OR(LISTE!B179="",LISTE!I179="X"),"",LISTE!B179),"")</f>
        <v/>
      </c>
      <c r="B175" s="190" t="str">
        <f>IF(MONTH(LISTE!G179)=7,IF(OR(LISTE!B179="",LISTE!I179="X"),"",CONCATENATE(LISTE!C179,"  ",LISTE!H179," P")),"")</f>
        <v/>
      </c>
      <c r="C175" s="190" t="str">
        <f>IF(MONTH(LISTE!G179)=7,IF(OR(LISTE!B179="",LISTE!I179="X"),"",LISTE!A179),"")</f>
        <v/>
      </c>
      <c r="D175" s="190" t="str">
        <f>IF(MONTH(LISTE!G179)=7,IF(OR(LISTE!B179="",LISTE!I179="X"),"",LISTE!I179),"")</f>
        <v/>
      </c>
    </row>
    <row r="176" spans="1:4" x14ac:dyDescent="0.25">
      <c r="A176" s="190" t="str">
        <f>IF(MONTH(LISTE!G180)=7,IF(OR(LISTE!B180="",LISTE!I180="X"),"",LISTE!B180),"")</f>
        <v/>
      </c>
      <c r="B176" s="190" t="str">
        <f>IF(MONTH(LISTE!G180)=7,IF(OR(LISTE!B180="",LISTE!I180="X"),"",CONCATENATE(LISTE!C180,"  ",LISTE!H180," P")),"")</f>
        <v/>
      </c>
      <c r="C176" s="190" t="str">
        <f>IF(MONTH(LISTE!G180)=7,IF(OR(LISTE!B180="",LISTE!I180="X"),"",LISTE!A180),"")</f>
        <v/>
      </c>
      <c r="D176" s="190" t="str">
        <f>IF(MONTH(LISTE!G180)=7,IF(OR(LISTE!B180="",LISTE!I180="X"),"",LISTE!I180),"")</f>
        <v/>
      </c>
    </row>
    <row r="177" spans="1:4" x14ac:dyDescent="0.25">
      <c r="A177" s="190" t="str">
        <f>IF(MONTH(LISTE!G181)=7,IF(OR(LISTE!B181="",LISTE!I181="X"),"",LISTE!B181),"")</f>
        <v/>
      </c>
      <c r="B177" s="190" t="str">
        <f>IF(MONTH(LISTE!G181)=7,IF(OR(LISTE!B181="",LISTE!I181="X"),"",CONCATENATE(LISTE!C181,"  ",LISTE!H181," P")),"")</f>
        <v/>
      </c>
      <c r="C177" s="190" t="str">
        <f>IF(MONTH(LISTE!G181)=7,IF(OR(LISTE!B181="",LISTE!I181="X"),"",LISTE!A181),"")</f>
        <v/>
      </c>
      <c r="D177" s="190" t="str">
        <f>IF(MONTH(LISTE!G181)=7,IF(OR(LISTE!B181="",LISTE!I181="X"),"",LISTE!I181),"")</f>
        <v/>
      </c>
    </row>
    <row r="178" spans="1:4" x14ac:dyDescent="0.25">
      <c r="A178" s="190" t="str">
        <f>IF(MONTH(LISTE!G182)=7,IF(OR(LISTE!B182="",LISTE!I182="X"),"",LISTE!B182),"")</f>
        <v/>
      </c>
      <c r="B178" s="190" t="str">
        <f>IF(MONTH(LISTE!G182)=7,IF(OR(LISTE!B182="",LISTE!I182="X"),"",CONCATENATE(LISTE!C182,"  ",LISTE!H182," P")),"")</f>
        <v/>
      </c>
      <c r="C178" s="190" t="str">
        <f>IF(MONTH(LISTE!G182)=7,IF(OR(LISTE!B182="",LISTE!I182="X"),"",LISTE!A182),"")</f>
        <v/>
      </c>
      <c r="D178" s="190" t="str">
        <f>IF(MONTH(LISTE!G182)=7,IF(OR(LISTE!B182="",LISTE!I182="X"),"",LISTE!I182),"")</f>
        <v/>
      </c>
    </row>
    <row r="179" spans="1:4" x14ac:dyDescent="0.25">
      <c r="A179" s="190" t="str">
        <f>IF(MONTH(LISTE!G183)=7,IF(OR(LISTE!B183="",LISTE!I183="X"),"",LISTE!B183),"")</f>
        <v/>
      </c>
      <c r="B179" s="190" t="str">
        <f>IF(MONTH(LISTE!G183)=7,IF(OR(LISTE!B183="",LISTE!I183="X"),"",CONCATENATE(LISTE!C183,"  ",LISTE!H183," P")),"")</f>
        <v/>
      </c>
      <c r="C179" s="190" t="str">
        <f>IF(MONTH(LISTE!G183)=7,IF(OR(LISTE!B183="",LISTE!I183="X"),"",LISTE!A183),"")</f>
        <v/>
      </c>
      <c r="D179" s="190" t="str">
        <f>IF(MONTH(LISTE!G183)=7,IF(OR(LISTE!B183="",LISTE!I183="X"),"",LISTE!I183),"")</f>
        <v/>
      </c>
    </row>
    <row r="180" spans="1:4" x14ac:dyDescent="0.25">
      <c r="A180" s="190" t="str">
        <f>IF(MONTH(LISTE!G184)=7,IF(OR(LISTE!B184="",LISTE!I184="X"),"",LISTE!B184),"")</f>
        <v/>
      </c>
      <c r="B180" s="190" t="str">
        <f>IF(MONTH(LISTE!G184)=7,IF(OR(LISTE!B184="",LISTE!I184="X"),"",CONCATENATE(LISTE!C184,"  ",LISTE!H184," P")),"")</f>
        <v/>
      </c>
      <c r="C180" s="190" t="str">
        <f>IF(MONTH(LISTE!G184)=7,IF(OR(LISTE!B184="",LISTE!I184="X"),"",LISTE!A184),"")</f>
        <v/>
      </c>
      <c r="D180" s="190" t="str">
        <f>IF(MONTH(LISTE!G184)=7,IF(OR(LISTE!B184="",LISTE!I184="X"),"",LISTE!I184),"")</f>
        <v/>
      </c>
    </row>
    <row r="181" spans="1:4" x14ac:dyDescent="0.25">
      <c r="A181" s="190" t="str">
        <f>IF(MONTH(LISTE!G185)=7,IF(OR(LISTE!B185="",LISTE!I185="X"),"",LISTE!B185),"")</f>
        <v/>
      </c>
      <c r="B181" s="190" t="str">
        <f>IF(MONTH(LISTE!G185)=7,IF(OR(LISTE!B185="",LISTE!I185="X"),"",CONCATENATE(LISTE!C185,"  ",LISTE!H185," P")),"")</f>
        <v/>
      </c>
      <c r="C181" s="190" t="str">
        <f>IF(MONTH(LISTE!G185)=7,IF(OR(LISTE!B185="",LISTE!I185="X"),"",LISTE!A185),"")</f>
        <v/>
      </c>
      <c r="D181" s="190" t="str">
        <f>IF(MONTH(LISTE!G185)=7,IF(OR(LISTE!B185="",LISTE!I185="X"),"",LISTE!I185),"")</f>
        <v/>
      </c>
    </row>
    <row r="182" spans="1:4" x14ac:dyDescent="0.25">
      <c r="A182" s="190" t="str">
        <f>IF(MONTH(LISTE!G186)=7,IF(OR(LISTE!B186="",LISTE!I186="X"),"",LISTE!B186),"")</f>
        <v/>
      </c>
      <c r="B182" s="190" t="str">
        <f>IF(MONTH(LISTE!G186)=7,IF(OR(LISTE!B186="",LISTE!I186="X"),"",CONCATENATE(LISTE!C186,"  ",LISTE!H186," P")),"")</f>
        <v/>
      </c>
      <c r="C182" s="190" t="str">
        <f>IF(MONTH(LISTE!G186)=7,IF(OR(LISTE!B186="",LISTE!I186="X"),"",LISTE!A186),"")</f>
        <v/>
      </c>
      <c r="D182" s="190" t="str">
        <f>IF(MONTH(LISTE!G186)=7,IF(OR(LISTE!B186="",LISTE!I186="X"),"",LISTE!I186),"")</f>
        <v/>
      </c>
    </row>
    <row r="183" spans="1:4" x14ac:dyDescent="0.25">
      <c r="A183" s="190" t="str">
        <f>IF(MONTH(LISTE!G187)=7,IF(OR(LISTE!B187="",LISTE!I187="X"),"",LISTE!B187),"")</f>
        <v/>
      </c>
      <c r="B183" s="190" t="str">
        <f>IF(MONTH(LISTE!G187)=7,IF(OR(LISTE!B187="",LISTE!I187="X"),"",CONCATENATE(LISTE!C187,"  ",LISTE!H187," P")),"")</f>
        <v/>
      </c>
      <c r="C183" s="190" t="str">
        <f>IF(MONTH(LISTE!G187)=7,IF(OR(LISTE!B187="",LISTE!I187="X"),"",LISTE!A187),"")</f>
        <v/>
      </c>
      <c r="D183" s="190" t="str">
        <f>IF(MONTH(LISTE!G187)=7,IF(OR(LISTE!B187="",LISTE!I187="X"),"",LISTE!I187),"")</f>
        <v/>
      </c>
    </row>
    <row r="184" spans="1:4" x14ac:dyDescent="0.25">
      <c r="A184" s="190" t="str">
        <f>IF(MONTH(LISTE!G188)=7,IF(OR(LISTE!B188="",LISTE!I188="X"),"",LISTE!B188),"")</f>
        <v/>
      </c>
      <c r="B184" s="190" t="str">
        <f>IF(MONTH(LISTE!G188)=7,IF(OR(LISTE!B188="",LISTE!I188="X"),"",CONCATENATE(LISTE!C188,"  ",LISTE!H188," P")),"")</f>
        <v/>
      </c>
      <c r="C184" s="190" t="str">
        <f>IF(MONTH(LISTE!G188)=7,IF(OR(LISTE!B188="",LISTE!I188="X"),"",LISTE!A188),"")</f>
        <v/>
      </c>
      <c r="D184" s="190" t="str">
        <f>IF(MONTH(LISTE!G188)=7,IF(OR(LISTE!B188="",LISTE!I188="X"),"",LISTE!I188),"")</f>
        <v/>
      </c>
    </row>
    <row r="185" spans="1:4" x14ac:dyDescent="0.25">
      <c r="A185" s="190" t="str">
        <f>IF(MONTH(LISTE!G189)=7,IF(OR(LISTE!B189="",LISTE!I189="X"),"",LISTE!B189),"")</f>
        <v/>
      </c>
      <c r="B185" s="190" t="str">
        <f>IF(MONTH(LISTE!G189)=7,IF(OR(LISTE!B189="",LISTE!I189="X"),"",CONCATENATE(LISTE!C189,"  ",LISTE!H189," P")),"")</f>
        <v/>
      </c>
      <c r="C185" s="190" t="str">
        <f>IF(MONTH(LISTE!G189)=7,IF(OR(LISTE!B189="",LISTE!I189="X"),"",LISTE!A189),"")</f>
        <v/>
      </c>
      <c r="D185" s="190" t="str">
        <f>IF(MONTH(LISTE!G189)=7,IF(OR(LISTE!B189="",LISTE!I189="X"),"",LISTE!I189),"")</f>
        <v/>
      </c>
    </row>
    <row r="186" spans="1:4" x14ac:dyDescent="0.25">
      <c r="A186" s="190" t="str">
        <f>IF(MONTH(LISTE!G190)=7,IF(OR(LISTE!B190="",LISTE!I190="X"),"",LISTE!B190),"")</f>
        <v/>
      </c>
      <c r="B186" s="190" t="str">
        <f>IF(MONTH(LISTE!G190)=7,IF(OR(LISTE!B190="",LISTE!I190="X"),"",CONCATENATE(LISTE!C190,"  ",LISTE!H190," P")),"")</f>
        <v/>
      </c>
      <c r="C186" s="190" t="str">
        <f>IF(MONTH(LISTE!G190)=7,IF(OR(LISTE!B190="",LISTE!I190="X"),"",LISTE!A190),"")</f>
        <v/>
      </c>
      <c r="D186" s="190" t="str">
        <f>IF(MONTH(LISTE!G190)=7,IF(OR(LISTE!B190="",LISTE!I190="X"),"",LISTE!I190),"")</f>
        <v/>
      </c>
    </row>
    <row r="187" spans="1:4" x14ac:dyDescent="0.25">
      <c r="A187" s="190" t="str">
        <f>IF(MONTH(LISTE!G191)=7,IF(OR(LISTE!B191="",LISTE!I191="X"),"",LISTE!B191),"")</f>
        <v/>
      </c>
      <c r="B187" s="190" t="str">
        <f>IF(MONTH(LISTE!G191)=7,IF(OR(LISTE!B191="",LISTE!I191="X"),"",CONCATENATE(LISTE!C191,"  ",LISTE!H191," P")),"")</f>
        <v/>
      </c>
      <c r="C187" s="190" t="str">
        <f>IF(MONTH(LISTE!G191)=7,IF(OR(LISTE!B191="",LISTE!I191="X"),"",LISTE!A191),"")</f>
        <v/>
      </c>
      <c r="D187" s="190" t="str">
        <f>IF(MONTH(LISTE!G191)=7,IF(OR(LISTE!B191="",LISTE!I191="X"),"",LISTE!I191),"")</f>
        <v/>
      </c>
    </row>
    <row r="188" spans="1:4" x14ac:dyDescent="0.25">
      <c r="A188" s="190" t="str">
        <f>IF(MONTH(LISTE!G192)=7,IF(OR(LISTE!B192="",LISTE!I192="X"),"",LISTE!B192),"")</f>
        <v/>
      </c>
      <c r="B188" s="190" t="str">
        <f>IF(MONTH(LISTE!G192)=7,IF(OR(LISTE!B192="",LISTE!I192="X"),"",CONCATENATE(LISTE!C192,"  ",LISTE!H192," P")),"")</f>
        <v/>
      </c>
      <c r="C188" s="190" t="str">
        <f>IF(MONTH(LISTE!G192)=7,IF(OR(LISTE!B192="",LISTE!I192="X"),"",LISTE!A192),"")</f>
        <v/>
      </c>
      <c r="D188" s="190" t="str">
        <f>IF(MONTH(LISTE!G192)=7,IF(OR(LISTE!B192="",LISTE!I192="X"),"",LISTE!I192),"")</f>
        <v/>
      </c>
    </row>
    <row r="189" spans="1:4" x14ac:dyDescent="0.25">
      <c r="A189" s="190" t="str">
        <f>IF(MONTH(LISTE!G193)=7,IF(OR(LISTE!B193="",LISTE!I193="X"),"",LISTE!B193),"")</f>
        <v/>
      </c>
      <c r="B189" s="190" t="str">
        <f>IF(MONTH(LISTE!G193)=7,IF(OR(LISTE!B193="",LISTE!I193="X"),"",CONCATENATE(LISTE!C193,"  ",LISTE!H193," P")),"")</f>
        <v/>
      </c>
      <c r="C189" s="190" t="str">
        <f>IF(MONTH(LISTE!G193)=7,IF(OR(LISTE!B193="",LISTE!I193="X"),"",LISTE!A193),"")</f>
        <v/>
      </c>
      <c r="D189" s="190" t="str">
        <f>IF(MONTH(LISTE!G193)=7,IF(OR(LISTE!B193="",LISTE!I193="X"),"",LISTE!I193),"")</f>
        <v/>
      </c>
    </row>
    <row r="190" spans="1:4" x14ac:dyDescent="0.25">
      <c r="A190" s="190" t="str">
        <f>IF(MONTH(LISTE!G194)=7,IF(OR(LISTE!B194="",LISTE!I194="X"),"",LISTE!B194),"")</f>
        <v/>
      </c>
      <c r="B190" s="190" t="str">
        <f>IF(MONTH(LISTE!G194)=7,IF(OR(LISTE!B194="",LISTE!I194="X"),"",CONCATENATE(LISTE!C194,"  ",LISTE!H194," P")),"")</f>
        <v/>
      </c>
      <c r="C190" s="190" t="str">
        <f>IF(MONTH(LISTE!G194)=7,IF(OR(LISTE!B194="",LISTE!I194="X"),"",LISTE!A194),"")</f>
        <v/>
      </c>
      <c r="D190" s="190" t="str">
        <f>IF(MONTH(LISTE!G194)=7,IF(OR(LISTE!B194="",LISTE!I194="X"),"",LISTE!I194),"")</f>
        <v/>
      </c>
    </row>
    <row r="191" spans="1:4" x14ac:dyDescent="0.25">
      <c r="A191" s="190" t="str">
        <f>IF(MONTH(LISTE!G195)=7,IF(OR(LISTE!B195="",LISTE!I195="X"),"",LISTE!B195),"")</f>
        <v/>
      </c>
      <c r="B191" s="190" t="str">
        <f>IF(MONTH(LISTE!G195)=7,IF(OR(LISTE!B195="",LISTE!I195="X"),"",CONCATENATE(LISTE!C195,"  ",LISTE!H195," P")),"")</f>
        <v/>
      </c>
      <c r="C191" s="190" t="str">
        <f>IF(MONTH(LISTE!G195)=7,IF(OR(LISTE!B195="",LISTE!I195="X"),"",LISTE!A195),"")</f>
        <v/>
      </c>
      <c r="D191" s="190" t="str">
        <f>IF(MONTH(LISTE!G195)=7,IF(OR(LISTE!B195="",LISTE!I195="X"),"",LISTE!I195),"")</f>
        <v/>
      </c>
    </row>
    <row r="192" spans="1:4" x14ac:dyDescent="0.25">
      <c r="A192" s="190" t="str">
        <f>IF(MONTH(LISTE!G196)=7,IF(OR(LISTE!B196="",LISTE!I196="X"),"",LISTE!B196),"")</f>
        <v/>
      </c>
      <c r="B192" s="190" t="str">
        <f>IF(MONTH(LISTE!G196)=7,IF(OR(LISTE!B196="",LISTE!I196="X"),"",CONCATENATE(LISTE!C196,"  ",LISTE!H196," P")),"")</f>
        <v/>
      </c>
      <c r="C192" s="190" t="str">
        <f>IF(MONTH(LISTE!G196)=7,IF(OR(LISTE!B196="",LISTE!I196="X"),"",LISTE!A196),"")</f>
        <v/>
      </c>
      <c r="D192" s="190" t="str">
        <f>IF(MONTH(LISTE!G196)=7,IF(OR(LISTE!B196="",LISTE!I196="X"),"",LISTE!I196),"")</f>
        <v/>
      </c>
    </row>
    <row r="193" spans="1:4" x14ac:dyDescent="0.25">
      <c r="A193" s="190" t="str">
        <f>IF(MONTH(LISTE!G197)=7,IF(OR(LISTE!B197="",LISTE!I197="X"),"",LISTE!B197),"")</f>
        <v/>
      </c>
      <c r="B193" s="190" t="str">
        <f>IF(MONTH(LISTE!G197)=7,IF(OR(LISTE!B197="",LISTE!I197="X"),"",CONCATENATE(LISTE!C197,"  ",LISTE!H197," P")),"")</f>
        <v/>
      </c>
      <c r="C193" s="190" t="str">
        <f>IF(MONTH(LISTE!G197)=7,IF(OR(LISTE!B197="",LISTE!I197="X"),"",LISTE!A197),"")</f>
        <v/>
      </c>
      <c r="D193" s="190" t="str">
        <f>IF(MONTH(LISTE!G197)=7,IF(OR(LISTE!B197="",LISTE!I197="X"),"",LISTE!I197),"")</f>
        <v/>
      </c>
    </row>
    <row r="194" spans="1:4" x14ac:dyDescent="0.25">
      <c r="A194" s="190" t="str">
        <f>IF(MONTH(LISTE!G198)=7,IF(OR(LISTE!B198="",LISTE!I198="X"),"",LISTE!B198),"")</f>
        <v/>
      </c>
      <c r="B194" s="190" t="str">
        <f>IF(MONTH(LISTE!G198)=7,IF(OR(LISTE!B198="",LISTE!I198="X"),"",CONCATENATE(LISTE!C198,"  ",LISTE!H198," P")),"")</f>
        <v/>
      </c>
      <c r="C194" s="190" t="str">
        <f>IF(MONTH(LISTE!G198)=7,IF(OR(LISTE!B198="",LISTE!I198="X"),"",LISTE!A198),"")</f>
        <v/>
      </c>
      <c r="D194" s="190" t="str">
        <f>IF(MONTH(LISTE!G198)=7,IF(OR(LISTE!B198="",LISTE!I198="X"),"",LISTE!I198),"")</f>
        <v/>
      </c>
    </row>
    <row r="195" spans="1:4" x14ac:dyDescent="0.25">
      <c r="A195" s="190" t="str">
        <f>IF(MONTH(LISTE!G199)=7,IF(OR(LISTE!B199="",LISTE!I199="X"),"",LISTE!B199),"")</f>
        <v/>
      </c>
      <c r="B195" s="190" t="str">
        <f>IF(MONTH(LISTE!G199)=7,IF(OR(LISTE!B199="",LISTE!I199="X"),"",CONCATENATE(LISTE!C199,"  ",LISTE!H199," P")),"")</f>
        <v/>
      </c>
      <c r="C195" s="190" t="str">
        <f>IF(MONTH(LISTE!G199)=7,IF(OR(LISTE!B199="",LISTE!I199="X"),"",LISTE!A199),"")</f>
        <v/>
      </c>
      <c r="D195" s="190" t="str">
        <f>IF(MONTH(LISTE!G199)=7,IF(OR(LISTE!B199="",LISTE!I199="X"),"",LISTE!I199),"")</f>
        <v/>
      </c>
    </row>
    <row r="196" spans="1:4" x14ac:dyDescent="0.25">
      <c r="A196" s="190" t="str">
        <f>IF(MONTH(LISTE!G200)=7,IF(OR(LISTE!B200="",LISTE!I200="X"),"",LISTE!B200),"")</f>
        <v/>
      </c>
      <c r="B196" s="190" t="str">
        <f>IF(MONTH(LISTE!G200)=7,IF(OR(LISTE!B200="",LISTE!I200="X"),"",CONCATENATE(LISTE!C200,"  ",LISTE!H200," P")),"")</f>
        <v/>
      </c>
      <c r="C196" s="190" t="str">
        <f>IF(MONTH(LISTE!G200)=7,IF(OR(LISTE!B200="",LISTE!I200="X"),"",LISTE!A200),"")</f>
        <v/>
      </c>
      <c r="D196" s="190" t="str">
        <f>IF(MONTH(LISTE!G200)=7,IF(OR(LISTE!B200="",LISTE!I200="X"),"",LISTE!I200),"")</f>
        <v/>
      </c>
    </row>
    <row r="197" spans="1:4" x14ac:dyDescent="0.25">
      <c r="A197" s="190" t="str">
        <f>IF(MONTH(LISTE!G201)=7,IF(OR(LISTE!B201="",LISTE!I201="X"),"",LISTE!B201),"")</f>
        <v/>
      </c>
      <c r="B197" s="190" t="str">
        <f>IF(MONTH(LISTE!G201)=7,IF(OR(LISTE!B201="",LISTE!I201="X"),"",CONCATENATE(LISTE!C201,"  ",LISTE!H201," P")),"")</f>
        <v/>
      </c>
      <c r="C197" s="190" t="str">
        <f>IF(MONTH(LISTE!G201)=7,IF(OR(LISTE!B201="",LISTE!I201="X"),"",LISTE!A201),"")</f>
        <v/>
      </c>
      <c r="D197" s="190" t="str">
        <f>IF(MONTH(LISTE!G201)=7,IF(OR(LISTE!B201="",LISTE!I201="X"),"",LISTE!I201),"")</f>
        <v/>
      </c>
    </row>
    <row r="198" spans="1:4" x14ac:dyDescent="0.25">
      <c r="A198" s="190" t="str">
        <f>IF(MONTH(LISTE!G202)=7,IF(OR(LISTE!B202="",LISTE!I202="X"),"",LISTE!B202),"")</f>
        <v/>
      </c>
      <c r="B198" s="190" t="str">
        <f>IF(MONTH(LISTE!G202)=7,IF(OR(LISTE!B202="",LISTE!I202="X"),"",CONCATENATE(LISTE!C202,"  ",LISTE!H202," P")),"")</f>
        <v/>
      </c>
      <c r="C198" s="190" t="str">
        <f>IF(MONTH(LISTE!G202)=7,IF(OR(LISTE!B202="",LISTE!I202="X"),"",LISTE!A202),"")</f>
        <v/>
      </c>
      <c r="D198" s="190" t="str">
        <f>IF(MONTH(LISTE!G202)=7,IF(OR(LISTE!B202="",LISTE!I202="X"),"",LISTE!I202),"")</f>
        <v/>
      </c>
    </row>
    <row r="199" spans="1:4" x14ac:dyDescent="0.25">
      <c r="A199" s="190" t="str">
        <f>IF(MONTH(LISTE!G203)=7,IF(OR(LISTE!B203="",LISTE!I203="X"),"",LISTE!B203),"")</f>
        <v/>
      </c>
      <c r="B199" s="190" t="str">
        <f>IF(MONTH(LISTE!G203)=7,IF(OR(LISTE!B203="",LISTE!I203="X"),"",CONCATENATE(LISTE!C203,"  ",LISTE!H203," P")),"")</f>
        <v/>
      </c>
      <c r="C199" s="190" t="str">
        <f>IF(MONTH(LISTE!G203)=7,IF(OR(LISTE!B203="",LISTE!I203="X"),"",LISTE!A203),"")</f>
        <v/>
      </c>
      <c r="D199" s="190" t="str">
        <f>IF(MONTH(LISTE!G203)=7,IF(OR(LISTE!B203="",LISTE!I203="X"),"",LISTE!I203),"")</f>
        <v/>
      </c>
    </row>
    <row r="200" spans="1:4" x14ac:dyDescent="0.25">
      <c r="A200" s="190" t="str">
        <f>IF(MONTH(LISTE!G204)=7,IF(OR(LISTE!B204="",LISTE!I204="X"),"",LISTE!B204),"")</f>
        <v/>
      </c>
      <c r="B200" s="190" t="str">
        <f>IF(MONTH(LISTE!G204)=7,IF(OR(LISTE!B204="",LISTE!I204="X"),"",CONCATENATE(LISTE!C204,"  ",LISTE!H204," P")),"")</f>
        <v/>
      </c>
      <c r="C200" s="190" t="str">
        <f>IF(MONTH(LISTE!G204)=7,IF(OR(LISTE!B204="",LISTE!I204="X"),"",LISTE!A204),"")</f>
        <v/>
      </c>
      <c r="D200" s="190" t="str">
        <f>IF(MONTH(LISTE!G204)=7,IF(OR(LISTE!B204="",LISTE!I204="X"),"",LISTE!I204),"")</f>
        <v/>
      </c>
    </row>
    <row r="201" spans="1:4" x14ac:dyDescent="0.25">
      <c r="A201" s="190" t="str">
        <f>IF(MONTH(LISTE!G205)=7,IF(OR(LISTE!B205="",LISTE!I205="X"),"",LISTE!B205),"")</f>
        <v/>
      </c>
      <c r="B201" s="190" t="str">
        <f>IF(MONTH(LISTE!G205)=7,IF(OR(LISTE!B205="",LISTE!I205="X"),"",CONCATENATE(LISTE!C205,"  ",LISTE!H205," P")),"")</f>
        <v/>
      </c>
      <c r="C201" s="190" t="str">
        <f>IF(MONTH(LISTE!G205)=7,IF(OR(LISTE!B205="",LISTE!I205="X"),"",LISTE!A205),"")</f>
        <v/>
      </c>
      <c r="D201" s="190" t="str">
        <f>IF(MONTH(LISTE!G205)=7,IF(OR(LISTE!B205="",LISTE!I205="X"),"",LISTE!I205),"")</f>
        <v/>
      </c>
    </row>
    <row r="202" spans="1:4" x14ac:dyDescent="0.25">
      <c r="A202" s="190" t="str">
        <f>IF(MONTH(LISTE!G206)=7,IF(OR(LISTE!B206="",LISTE!I206="X"),"",LISTE!B206),"")</f>
        <v/>
      </c>
      <c r="B202" s="190" t="str">
        <f>IF(MONTH(LISTE!G206)=7,IF(OR(LISTE!B206="",LISTE!I206="X"),"",CONCATENATE(LISTE!C206,"  ",LISTE!H206," P")),"")</f>
        <v/>
      </c>
      <c r="C202" s="190" t="str">
        <f>IF(MONTH(LISTE!G206)=7,IF(OR(LISTE!B206="",LISTE!I206="X"),"",LISTE!A206),"")</f>
        <v/>
      </c>
      <c r="D202" s="190" t="str">
        <f>IF(MONTH(LISTE!G206)=7,IF(OR(LISTE!B206="",LISTE!I206="X"),"",LISTE!I206),"")</f>
        <v/>
      </c>
    </row>
    <row r="203" spans="1:4" x14ac:dyDescent="0.25">
      <c r="A203" s="190" t="str">
        <f>IF(MONTH(LISTE!G207)=7,IF(OR(LISTE!B207="",LISTE!I207="X"),"",LISTE!B207),"")</f>
        <v/>
      </c>
      <c r="B203" s="190" t="str">
        <f>IF(MONTH(LISTE!G207)=7,IF(OR(LISTE!B207="",LISTE!I207="X"),"",CONCATENATE(LISTE!C207,"  ",LISTE!H207," P")),"")</f>
        <v/>
      </c>
      <c r="C203" s="190" t="str">
        <f>IF(MONTH(LISTE!G207)=7,IF(OR(LISTE!B207="",LISTE!I207="X"),"",LISTE!A207),"")</f>
        <v/>
      </c>
      <c r="D203" s="190" t="str">
        <f>IF(MONTH(LISTE!G207)=7,IF(OR(LISTE!B207="",LISTE!I207="X"),"",LISTE!I207),"")</f>
        <v/>
      </c>
    </row>
    <row r="204" spans="1:4" x14ac:dyDescent="0.25">
      <c r="A204" s="190" t="str">
        <f>IF(MONTH(LISTE!G208)=7,IF(OR(LISTE!B208="",LISTE!I208="X"),"",LISTE!B208),"")</f>
        <v/>
      </c>
      <c r="B204" s="190" t="str">
        <f>IF(MONTH(LISTE!G208)=7,IF(OR(LISTE!B208="",LISTE!I208="X"),"",CONCATENATE(LISTE!C208,"  ",LISTE!H208," P")),"")</f>
        <v/>
      </c>
      <c r="C204" s="190" t="str">
        <f>IF(MONTH(LISTE!G208)=7,IF(OR(LISTE!B208="",LISTE!I208="X"),"",LISTE!A208),"")</f>
        <v/>
      </c>
      <c r="D204" s="190" t="str">
        <f>IF(MONTH(LISTE!G208)=7,IF(OR(LISTE!B208="",LISTE!I208="X"),"",LISTE!I208),"")</f>
        <v/>
      </c>
    </row>
    <row r="205" spans="1:4" x14ac:dyDescent="0.25">
      <c r="A205" s="190" t="str">
        <f>IF(MONTH(LISTE!G209)=7,IF(OR(LISTE!B209="",LISTE!I209="X"),"",LISTE!B209),"")</f>
        <v/>
      </c>
      <c r="B205" s="190" t="str">
        <f>IF(MONTH(LISTE!G209)=7,IF(OR(LISTE!B209="",LISTE!I209="X"),"",CONCATENATE(LISTE!C209,"  ",LISTE!H209," P")),"")</f>
        <v/>
      </c>
      <c r="C205" s="190" t="str">
        <f>IF(MONTH(LISTE!G209)=7,IF(OR(LISTE!B209="",LISTE!I209="X"),"",LISTE!A209),"")</f>
        <v/>
      </c>
      <c r="D205" s="190" t="str">
        <f>IF(MONTH(LISTE!G209)=7,IF(OR(LISTE!B209="",LISTE!I209="X"),"",LISTE!I209),"")</f>
        <v/>
      </c>
    </row>
    <row r="206" spans="1:4" x14ac:dyDescent="0.25">
      <c r="A206" s="190" t="str">
        <f>IF(MONTH(LISTE!G210)=7,IF(OR(LISTE!B210="",LISTE!I210="X"),"",LISTE!B210),"")</f>
        <v/>
      </c>
      <c r="B206" s="190" t="str">
        <f>IF(MONTH(LISTE!G210)=7,IF(OR(LISTE!B210="",LISTE!I210="X"),"",CONCATENATE(LISTE!C210,"  ",LISTE!H210," P")),"")</f>
        <v/>
      </c>
      <c r="C206" s="190" t="str">
        <f>IF(MONTH(LISTE!G210)=7,IF(OR(LISTE!B210="",LISTE!I210="X"),"",LISTE!A210),"")</f>
        <v/>
      </c>
      <c r="D206" s="190" t="str">
        <f>IF(MONTH(LISTE!G210)=7,IF(OR(LISTE!B210="",LISTE!I210="X"),"",LISTE!I210),"")</f>
        <v/>
      </c>
    </row>
    <row r="207" spans="1:4" x14ac:dyDescent="0.25">
      <c r="A207" s="190" t="str">
        <f>IF(MONTH(LISTE!G211)=7,IF(OR(LISTE!B211="",LISTE!I211="X"),"",LISTE!B211),"")</f>
        <v/>
      </c>
      <c r="B207" s="190" t="str">
        <f>IF(MONTH(LISTE!G211)=7,IF(OR(LISTE!B211="",LISTE!I211="X"),"",CONCATENATE(LISTE!C211,"  ",LISTE!H211," P")),"")</f>
        <v/>
      </c>
      <c r="C207" s="190" t="str">
        <f>IF(MONTH(LISTE!G211)=7,IF(OR(LISTE!B211="",LISTE!I211="X"),"",LISTE!A211),"")</f>
        <v/>
      </c>
      <c r="D207" s="190" t="str">
        <f>IF(MONTH(LISTE!G211)=7,IF(OR(LISTE!B211="",LISTE!I211="X"),"",LISTE!I211),"")</f>
        <v/>
      </c>
    </row>
    <row r="208" spans="1:4" x14ac:dyDescent="0.25">
      <c r="A208" s="190" t="str">
        <f>IF(MONTH(LISTE!G212)=7,IF(OR(LISTE!B212="",LISTE!I212="X"),"",LISTE!B212),"")</f>
        <v/>
      </c>
      <c r="B208" s="190" t="str">
        <f>IF(MONTH(LISTE!G212)=7,IF(OR(LISTE!B212="",LISTE!I212="X"),"",CONCATENATE(LISTE!C212,"  ",LISTE!H212," P")),"")</f>
        <v/>
      </c>
      <c r="C208" s="190" t="str">
        <f>IF(MONTH(LISTE!G212)=7,IF(OR(LISTE!B212="",LISTE!I212="X"),"",LISTE!A212),"")</f>
        <v/>
      </c>
      <c r="D208" s="190" t="str">
        <f>IF(MONTH(LISTE!G212)=7,IF(OR(LISTE!B212="",LISTE!I212="X"),"",LISTE!I212),"")</f>
        <v/>
      </c>
    </row>
    <row r="209" spans="1:4" x14ac:dyDescent="0.25">
      <c r="A209" s="190" t="str">
        <f>IF(MONTH(LISTE!G213)=7,IF(OR(LISTE!B213="",LISTE!I213="X"),"",LISTE!B213),"")</f>
        <v/>
      </c>
      <c r="B209" s="190" t="str">
        <f>IF(MONTH(LISTE!G213)=7,IF(OR(LISTE!B213="",LISTE!I213="X"),"",CONCATENATE(LISTE!C213,"  ",LISTE!H213," P")),"")</f>
        <v/>
      </c>
      <c r="C209" s="190" t="str">
        <f>IF(MONTH(LISTE!G213)=7,IF(OR(LISTE!B213="",LISTE!I213="X"),"",LISTE!A213),"")</f>
        <v/>
      </c>
      <c r="D209" s="190" t="str">
        <f>IF(MONTH(LISTE!G213)=7,IF(OR(LISTE!B213="",LISTE!I213="X"),"",LISTE!I213),"")</f>
        <v/>
      </c>
    </row>
    <row r="210" spans="1:4" s="175" customFormat="1" x14ac:dyDescent="0.25">
      <c r="A210" s="190" t="str">
        <f>IF(MONTH(LISTE!G214)=7,IF(OR(LISTE!B214="",LISTE!I214="X"),"",LISTE!B214),"")</f>
        <v/>
      </c>
      <c r="B210" s="190" t="str">
        <f>IF(MONTH(LISTE!G214)=7,IF(OR(LISTE!B214="",LISTE!I214="X"),"",CONCATENATE(LISTE!C214,"  ",LISTE!H214," P")),"")</f>
        <v/>
      </c>
      <c r="C210" s="190" t="str">
        <f>IF(MONTH(LISTE!G214)=7,IF(OR(LISTE!B214="",LISTE!I214="X"),"",LISTE!A214),"")</f>
        <v/>
      </c>
      <c r="D210" s="190" t="str">
        <f>IF(MONTH(LISTE!G214)=7,IF(OR(LISTE!B214="",LISTE!I214="X"),"",LISTE!I214),"")</f>
        <v/>
      </c>
    </row>
  </sheetData>
  <sortState xmlns:xlrd2="http://schemas.microsoft.com/office/spreadsheetml/2017/richdata2" ref="A5:AI99">
    <sortCondition ref="C5:C99"/>
  </sortState>
  <mergeCells count="1">
    <mergeCell ref="E1:AI1"/>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E032D-F7BA-4205-BCD5-C4CFF546886E}">
  <dimension ref="A1:AM210"/>
  <sheetViews>
    <sheetView workbookViewId="0">
      <selection activeCell="V15" sqref="V15"/>
    </sheetView>
  </sheetViews>
  <sheetFormatPr baseColWidth="10" defaultColWidth="11.296875" defaultRowHeight="13.8" x14ac:dyDescent="0.25"/>
  <cols>
    <col min="1" max="1" width="12.69921875" style="15" customWidth="1"/>
    <col min="2" max="2" width="14.69921875" style="15" customWidth="1"/>
    <col min="3" max="3" width="3.69921875" style="15" customWidth="1"/>
    <col min="4" max="4" width="2.19921875" style="15" customWidth="1"/>
    <col min="5" max="9" width="2.69921875" customWidth="1"/>
    <col min="10" max="34" width="3.19921875" customWidth="1"/>
    <col min="35" max="35" width="2.8984375" customWidth="1"/>
    <col min="36" max="39" width="11.19921875" style="175"/>
  </cols>
  <sheetData>
    <row r="1" spans="1:39" ht="28.2" customHeight="1" x14ac:dyDescent="0.25">
      <c r="C1" s="219"/>
      <c r="E1" s="840" t="str">
        <f>CONCATENATE("MOIS D'AOUT ",annee)</f>
        <v>MOIS D'AOUT 2022</v>
      </c>
      <c r="F1" s="840"/>
      <c r="G1" s="840"/>
      <c r="H1" s="840"/>
      <c r="I1" s="840"/>
      <c r="J1" s="840"/>
      <c r="K1" s="840"/>
      <c r="L1" s="840"/>
      <c r="M1" s="840"/>
      <c r="N1" s="840"/>
      <c r="O1" s="840"/>
      <c r="P1" s="840"/>
      <c r="Q1" s="840"/>
      <c r="R1" s="840"/>
      <c r="S1" s="840"/>
      <c r="T1" s="840"/>
      <c r="U1" s="840"/>
      <c r="V1" s="840"/>
      <c r="W1" s="840"/>
      <c r="X1" s="840"/>
      <c r="Y1" s="840"/>
      <c r="Z1" s="840"/>
      <c r="AA1" s="840"/>
      <c r="AB1" s="840"/>
      <c r="AC1" s="840"/>
      <c r="AD1" s="840"/>
      <c r="AE1" s="840"/>
      <c r="AF1" s="840"/>
      <c r="AG1" s="840"/>
      <c r="AH1" s="840"/>
      <c r="AI1" s="840"/>
    </row>
    <row r="2" spans="1:39" s="15" customFormat="1" x14ac:dyDescent="0.25">
      <c r="C2" s="192" t="s">
        <v>344</v>
      </c>
      <c r="E2" s="177">
        <v>1</v>
      </c>
      <c r="F2" s="177">
        <v>2</v>
      </c>
      <c r="G2" s="177">
        <v>3</v>
      </c>
      <c r="H2" s="177">
        <v>4</v>
      </c>
      <c r="I2" s="177">
        <v>5</v>
      </c>
      <c r="J2" s="177">
        <v>6</v>
      </c>
      <c r="K2" s="177">
        <v>7</v>
      </c>
      <c r="L2" s="177">
        <v>8</v>
      </c>
      <c r="M2" s="177">
        <v>9</v>
      </c>
      <c r="N2" s="177">
        <v>10</v>
      </c>
      <c r="O2" s="177">
        <v>11</v>
      </c>
      <c r="P2" s="177">
        <v>12</v>
      </c>
      <c r="Q2" s="177">
        <v>13</v>
      </c>
      <c r="R2" s="177">
        <v>14</v>
      </c>
      <c r="S2" s="177">
        <v>15</v>
      </c>
      <c r="T2" s="177">
        <v>16</v>
      </c>
      <c r="U2" s="177">
        <v>17</v>
      </c>
      <c r="V2" s="177">
        <v>18</v>
      </c>
      <c r="W2" s="177">
        <v>19</v>
      </c>
      <c r="X2" s="177">
        <v>20</v>
      </c>
      <c r="Y2" s="177">
        <v>21</v>
      </c>
      <c r="Z2" s="177">
        <v>22</v>
      </c>
      <c r="AA2" s="177">
        <v>23</v>
      </c>
      <c r="AB2" s="177">
        <v>24</v>
      </c>
      <c r="AC2" s="177">
        <v>25</v>
      </c>
      <c r="AD2" s="177">
        <v>26</v>
      </c>
      <c r="AE2" s="177">
        <v>27</v>
      </c>
      <c r="AF2" s="177">
        <v>28</v>
      </c>
      <c r="AG2" s="177">
        <v>29</v>
      </c>
      <c r="AH2" s="177">
        <v>30</v>
      </c>
      <c r="AI2" s="177">
        <v>31</v>
      </c>
      <c r="AJ2" s="176"/>
      <c r="AK2" s="176"/>
      <c r="AL2" s="176"/>
      <c r="AM2" s="176"/>
    </row>
    <row r="3" spans="1:39" s="15" customFormat="1" x14ac:dyDescent="0.25">
      <c r="C3" s="181" t="s">
        <v>345</v>
      </c>
      <c r="E3" s="177" t="s">
        <v>350</v>
      </c>
      <c r="F3" s="177" t="s">
        <v>351</v>
      </c>
      <c r="G3" s="177" t="s">
        <v>351</v>
      </c>
      <c r="H3" s="177" t="s">
        <v>347</v>
      </c>
      <c r="I3" s="177" t="s">
        <v>348</v>
      </c>
      <c r="J3" s="177" t="s">
        <v>257</v>
      </c>
      <c r="K3" s="177" t="s">
        <v>349</v>
      </c>
      <c r="L3" s="177" t="s">
        <v>350</v>
      </c>
      <c r="M3" s="177" t="s">
        <v>351</v>
      </c>
      <c r="N3" s="177" t="s">
        <v>351</v>
      </c>
      <c r="O3" s="177" t="s">
        <v>347</v>
      </c>
      <c r="P3" s="177" t="s">
        <v>348</v>
      </c>
      <c r="Q3" s="177" t="s">
        <v>257</v>
      </c>
      <c r="R3" s="177" t="s">
        <v>349</v>
      </c>
      <c r="S3" s="177" t="s">
        <v>350</v>
      </c>
      <c r="T3" s="177" t="s">
        <v>351</v>
      </c>
      <c r="U3" s="177" t="s">
        <v>351</v>
      </c>
      <c r="V3" s="177" t="s">
        <v>347</v>
      </c>
      <c r="W3" s="177" t="s">
        <v>348</v>
      </c>
      <c r="X3" s="177" t="s">
        <v>257</v>
      </c>
      <c r="Y3" s="177" t="s">
        <v>349</v>
      </c>
      <c r="Z3" s="177" t="s">
        <v>350</v>
      </c>
      <c r="AA3" s="177" t="s">
        <v>351</v>
      </c>
      <c r="AB3" s="177" t="s">
        <v>351</v>
      </c>
      <c r="AC3" s="177" t="s">
        <v>347</v>
      </c>
      <c r="AD3" s="177" t="s">
        <v>348</v>
      </c>
      <c r="AE3" s="177" t="s">
        <v>257</v>
      </c>
      <c r="AF3" s="177" t="s">
        <v>349</v>
      </c>
      <c r="AG3" s="177" t="s">
        <v>350</v>
      </c>
      <c r="AH3" s="177" t="s">
        <v>351</v>
      </c>
      <c r="AI3" s="177" t="s">
        <v>351</v>
      </c>
      <c r="AJ3" s="177"/>
      <c r="AK3" s="177"/>
      <c r="AL3" s="177"/>
      <c r="AM3" s="177"/>
    </row>
    <row r="4" spans="1:39" s="15" customFormat="1" ht="14.4" thickBot="1" x14ac:dyDescent="0.3">
      <c r="A4" s="280"/>
      <c r="B4" s="280"/>
      <c r="C4" s="509" t="s">
        <v>342</v>
      </c>
      <c r="D4" s="280"/>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174"/>
      <c r="AK4" s="174"/>
      <c r="AL4" s="174"/>
      <c r="AM4" s="174"/>
    </row>
    <row r="5" spans="1:39" ht="14.4" thickTop="1" x14ac:dyDescent="0.25">
      <c r="A5" s="190" t="str">
        <f>IF(MONTH(LISTE!G31)=8,IF(OR(LISTE!B31="",LISTE!I31="X"),"",LISTE!B31),"")</f>
        <v>Roulois</v>
      </c>
      <c r="B5" s="190" t="str">
        <f>IF(MONTH(LISTE!G31)=8,IF(OR(LISTE!B31="",LISTE!I31="X"),"",CONCATENATE(LISTE!C31,"  ",LISTE!H31," P")),"")</f>
        <v>Guillaume  7 P</v>
      </c>
      <c r="C5" s="190">
        <f>IF(MONTH(LISTE!G31)=8,IF(OR(LISTE!B31="",LISTE!I31="X"),"",LISTE!A31),"")</f>
        <v>23</v>
      </c>
      <c r="D5" s="190" t="str">
        <f>IF(MONTH(LISTE!G31)=8,IF(OR(LISTE!B31="",LISTE!I31="X"),"",LISTE!I31),"")</f>
        <v>O</v>
      </c>
      <c r="E5" s="381"/>
      <c r="F5" s="179"/>
      <c r="G5" s="179"/>
      <c r="H5" s="179"/>
      <c r="I5" s="584"/>
      <c r="J5" s="584" t="s">
        <v>344</v>
      </c>
      <c r="K5" s="584" t="s">
        <v>344</v>
      </c>
      <c r="L5" s="584" t="s">
        <v>344</v>
      </c>
      <c r="M5" s="584" t="s">
        <v>344</v>
      </c>
      <c r="N5" s="584"/>
      <c r="O5" s="584"/>
      <c r="P5" s="584"/>
      <c r="Q5" s="584"/>
      <c r="R5" s="584"/>
      <c r="S5" s="584"/>
      <c r="T5" s="584"/>
      <c r="U5" s="521"/>
      <c r="V5" s="521"/>
      <c r="W5" s="521"/>
      <c r="X5" s="521"/>
      <c r="Y5" s="584"/>
      <c r="Z5" s="584"/>
      <c r="AA5" s="584"/>
      <c r="AB5" s="584"/>
      <c r="AC5" s="584"/>
      <c r="AD5" s="515"/>
      <c r="AE5" s="179"/>
      <c r="AF5" s="179"/>
      <c r="AG5" s="179"/>
      <c r="AH5" s="179"/>
      <c r="AI5" s="179"/>
      <c r="AJ5" s="184"/>
    </row>
    <row r="6" spans="1:39" x14ac:dyDescent="0.25">
      <c r="A6" s="178" t="str">
        <f>IF(MONTH(LISTE!G32)=8,IF(OR(LISTE!B32="",LISTE!I32="X"),"",LISTE!B32),"")</f>
        <v>Roulois</v>
      </c>
      <c r="B6" s="178" t="str">
        <f>IF(MONTH(LISTE!G32)=8,IF(OR(LISTE!B32="",LISTE!I32="X"),"",CONCATENATE(LISTE!C32,"  ",LISTE!H32," P")),"")</f>
        <v>Guillaume  0 P</v>
      </c>
      <c r="C6" s="178">
        <f>IF(MONTH(LISTE!G32)=8,IF(OR(LISTE!B32="",LISTE!I32="X"),"",LISTE!A32),"")</f>
        <v>24</v>
      </c>
      <c r="D6" s="178" t="str">
        <f>IF(MONTH(LISTE!G32)=8,IF(OR(LISTE!B32="",LISTE!I32="X"),"",LISTE!I32),"")</f>
        <v>O</v>
      </c>
      <c r="E6" s="179"/>
      <c r="F6" s="182"/>
      <c r="G6" s="182"/>
      <c r="H6" s="182"/>
      <c r="I6" s="182"/>
      <c r="J6" s="181" t="s">
        <v>345</v>
      </c>
      <c r="K6" s="181" t="s">
        <v>345</v>
      </c>
      <c r="L6" s="181" t="s">
        <v>345</v>
      </c>
      <c r="M6" s="181" t="s">
        <v>345</v>
      </c>
      <c r="N6" s="182"/>
      <c r="O6" s="182"/>
      <c r="P6" s="182"/>
      <c r="Q6" s="182"/>
      <c r="R6" s="182"/>
      <c r="S6" s="182"/>
      <c r="T6" s="182"/>
      <c r="U6" s="182"/>
      <c r="V6" s="182"/>
      <c r="W6" s="182"/>
      <c r="X6" s="182"/>
      <c r="Y6" s="182"/>
      <c r="Z6" s="182"/>
      <c r="AA6" s="182"/>
      <c r="AB6" s="182"/>
      <c r="AC6" s="182"/>
      <c r="AD6" s="514"/>
      <c r="AE6" s="182"/>
      <c r="AF6" s="182"/>
      <c r="AG6" s="179"/>
      <c r="AH6" s="179"/>
      <c r="AI6" s="179"/>
    </row>
    <row r="7" spans="1:39" x14ac:dyDescent="0.25">
      <c r="A7" s="178" t="str">
        <f>IF(MONTH(LISTE!G33)=8,IF(OR(LISTE!B33="",LISTE!I33="X"),"",LISTE!B33),"")</f>
        <v>Roulois</v>
      </c>
      <c r="B7" s="178" t="str">
        <f>IF(MONTH(LISTE!G33)=8,IF(OR(LISTE!B33="",LISTE!I33="X"),"",CONCATENATE(LISTE!C33,"  ",LISTE!H33," P")),"")</f>
        <v>Guillaume  0 P</v>
      </c>
      <c r="C7" s="178">
        <f>IF(MONTH(LISTE!G33)=8,IF(OR(LISTE!B33="",LISTE!I33="X"),"",LISTE!A33),"")</f>
        <v>25</v>
      </c>
      <c r="D7" s="178" t="str">
        <f>IF(MONTH(LISTE!G33)=8,IF(OR(LISTE!B33="",LISTE!I33="X"),"",LISTE!I33),"")</f>
        <v>O</v>
      </c>
      <c r="E7" s="179"/>
      <c r="F7" s="179"/>
      <c r="G7" s="179"/>
      <c r="H7" s="179"/>
      <c r="I7" s="179"/>
      <c r="J7" s="180" t="s">
        <v>342</v>
      </c>
      <c r="K7" s="180" t="s">
        <v>342</v>
      </c>
      <c r="L7" s="180" t="s">
        <v>342</v>
      </c>
      <c r="M7" s="180" t="s">
        <v>342</v>
      </c>
      <c r="N7" s="179"/>
      <c r="O7" s="179"/>
      <c r="P7" s="179"/>
      <c r="Q7" s="179"/>
      <c r="R7" s="179"/>
      <c r="S7" s="179"/>
      <c r="T7" s="179"/>
      <c r="U7" s="179"/>
      <c r="V7" s="179"/>
      <c r="W7" s="179"/>
      <c r="X7" s="179"/>
      <c r="Y7" s="179"/>
      <c r="Z7" s="179"/>
      <c r="AA7" s="179"/>
      <c r="AB7" s="179"/>
      <c r="AC7" s="179"/>
      <c r="AD7" s="515"/>
      <c r="AE7" s="179"/>
      <c r="AF7" s="179"/>
      <c r="AG7" s="179"/>
      <c r="AH7" s="179"/>
      <c r="AI7" s="179"/>
    </row>
    <row r="8" spans="1:39" x14ac:dyDescent="0.25">
      <c r="A8" s="178" t="str">
        <f>IF(MONTH(LISTE!G78)=8,IF(OR(LISTE!B78="",LISTE!I78="X"),"",LISTE!B78),"")</f>
        <v>Saillard</v>
      </c>
      <c r="B8" s="178" t="str">
        <f>IF(MONTH(LISTE!G78)=8,IF(OR(LISTE!B78="",LISTE!I78="X"),"",CONCATENATE(LISTE!C78,"  ",LISTE!H78," P")),"")</f>
        <v>Clement  2 P</v>
      </c>
      <c r="C8" s="178">
        <f>IF(MONTH(LISTE!G78)=8,IF(OR(LISTE!B78="",LISTE!I78="X"),"",LISTE!A78),"")</f>
        <v>70</v>
      </c>
      <c r="D8" s="178" t="str">
        <f>IF(MONTH(LISTE!G78)=8,IF(OR(LISTE!B78="",LISTE!I78="X"),"",LISTE!I78),"")</f>
        <v>O</v>
      </c>
      <c r="E8" s="182"/>
      <c r="F8" s="181" t="s">
        <v>345</v>
      </c>
      <c r="G8" s="181" t="s">
        <v>345</v>
      </c>
      <c r="H8" s="181" t="s">
        <v>345</v>
      </c>
      <c r="I8" s="182"/>
      <c r="J8" s="182"/>
      <c r="K8" s="182"/>
      <c r="L8" s="182"/>
      <c r="M8" s="182"/>
      <c r="N8" s="182"/>
      <c r="O8" s="182"/>
      <c r="P8" s="182"/>
      <c r="Q8" s="182"/>
      <c r="R8" s="179"/>
      <c r="S8" s="179"/>
      <c r="T8" s="179"/>
      <c r="U8" s="179"/>
      <c r="V8" s="179"/>
      <c r="W8" s="182"/>
      <c r="X8" s="182"/>
      <c r="Y8" s="179"/>
      <c r="Z8" s="179"/>
      <c r="AA8" s="182"/>
      <c r="AB8" s="182"/>
      <c r="AC8" s="182"/>
      <c r="AD8" s="514"/>
      <c r="AE8" s="182"/>
      <c r="AF8" s="182"/>
      <c r="AG8" s="182"/>
      <c r="AH8" s="182"/>
      <c r="AI8" s="182"/>
    </row>
    <row r="9" spans="1:39" x14ac:dyDescent="0.25">
      <c r="A9" s="178" t="str">
        <f>IF(MONTH(LISTE!G84)=8,IF(OR(LISTE!B84="",LISTE!I84="X"),"",LISTE!B84),"")</f>
        <v>Destarac</v>
      </c>
      <c r="B9" s="178" t="str">
        <f>IF(MONTH(LISTE!G84)=8,IF(OR(LISTE!B84="",LISTE!I84="X"),"",CONCATENATE(LISTE!C84,"  ",LISTE!H84," P")),"")</f>
        <v>Louis  2 P</v>
      </c>
      <c r="C9" s="178">
        <f>IF(MONTH(LISTE!G84)=8,IF(OR(LISTE!B84="",LISTE!I84="X"),"",LISTE!A84),"")</f>
        <v>76</v>
      </c>
      <c r="D9" s="178" t="str">
        <f>IF(MONTH(LISTE!G84)=8,IF(OR(LISTE!B84="",LISTE!I84="X"),"",LISTE!I84),"")</f>
        <v>O</v>
      </c>
      <c r="E9" s="182"/>
      <c r="F9" s="182"/>
      <c r="G9" s="182"/>
      <c r="H9" s="182"/>
      <c r="I9" s="182"/>
      <c r="J9" s="182"/>
      <c r="K9" s="182"/>
      <c r="L9" s="182"/>
      <c r="M9" s="182"/>
      <c r="N9" s="182"/>
      <c r="O9" s="182"/>
      <c r="P9" s="181" t="s">
        <v>345</v>
      </c>
      <c r="Q9" s="181" t="s">
        <v>345</v>
      </c>
      <c r="R9" s="181" t="s">
        <v>345</v>
      </c>
      <c r="S9" s="182"/>
      <c r="T9" s="182"/>
      <c r="U9" s="182"/>
      <c r="V9" s="182"/>
      <c r="W9" s="182"/>
      <c r="X9" s="182"/>
      <c r="Y9" s="182"/>
      <c r="Z9" s="182"/>
      <c r="AA9" s="182"/>
      <c r="AB9" s="182"/>
      <c r="AC9" s="182"/>
      <c r="AD9" s="514"/>
      <c r="AE9" s="182"/>
      <c r="AF9" s="182"/>
      <c r="AG9" s="182"/>
      <c r="AH9" s="182"/>
      <c r="AI9" s="182"/>
    </row>
    <row r="10" spans="1:39" x14ac:dyDescent="0.25">
      <c r="A10" s="178" t="str">
        <f>IF(MONTH(LISTE!G89)=8,IF(OR(LISTE!B89="",LISTE!I89="X"),"",LISTE!B89),"")</f>
        <v>Madorre</v>
      </c>
      <c r="B10" s="178" t="str">
        <f>IF(MONTH(LISTE!G89)=8,IF(OR(LISTE!B89="",LISTE!I89="X"),"",CONCATENATE(LISTE!C89,"  ",LISTE!H89," P")),"")</f>
        <v>Amandine  3 P</v>
      </c>
      <c r="C10" s="178">
        <f>IF(MONTH(LISTE!G89)=8,IF(OR(LISTE!B89="",LISTE!I89="X"),"",LISTE!A89),"")</f>
        <v>81</v>
      </c>
      <c r="D10" s="178" t="str">
        <f>IF(MONTH(LISTE!G89)=8,IF(OR(LISTE!B89="",LISTE!I89="X"),"",LISTE!I89),"")</f>
        <v>O</v>
      </c>
      <c r="E10" s="182"/>
      <c r="F10" s="182"/>
      <c r="G10" s="182"/>
      <c r="H10" s="182"/>
      <c r="I10" s="182"/>
      <c r="J10" s="182"/>
      <c r="K10" s="182"/>
      <c r="L10" s="182"/>
      <c r="M10" s="182"/>
      <c r="N10" s="179" t="s">
        <v>344</v>
      </c>
      <c r="O10" s="179" t="s">
        <v>344</v>
      </c>
      <c r="P10" s="179" t="s">
        <v>344</v>
      </c>
      <c r="Q10" s="179" t="s">
        <v>344</v>
      </c>
      <c r="R10" s="179" t="s">
        <v>344</v>
      </c>
      <c r="S10" s="179" t="s">
        <v>344</v>
      </c>
      <c r="T10" s="179" t="s">
        <v>344</v>
      </c>
      <c r="U10" s="179" t="s">
        <v>344</v>
      </c>
      <c r="V10" s="182"/>
      <c r="W10" s="182"/>
      <c r="X10" s="182"/>
      <c r="Y10" s="182"/>
      <c r="Z10" s="182"/>
      <c r="AA10" s="182"/>
      <c r="AB10" s="182"/>
      <c r="AC10" s="182"/>
      <c r="AD10" s="514"/>
      <c r="AE10" s="182"/>
      <c r="AF10" s="182"/>
      <c r="AG10" s="182"/>
      <c r="AH10" s="182"/>
      <c r="AI10" s="182"/>
    </row>
    <row r="11" spans="1:39" x14ac:dyDescent="0.25">
      <c r="A11" s="178" t="str">
        <f>IF(MONTH(LISTE!G98)=8,IF(OR(LISTE!B98="",LISTE!I98="X"),"",LISTE!B98),"")</f>
        <v>Lepoutre</v>
      </c>
      <c r="B11" s="178" t="str">
        <f>IF(MONTH(LISTE!G98)=8,IF(OR(LISTE!B98="",LISTE!I98="X"),"",CONCATENATE(LISTE!C98,"  ",LISTE!H98," P")),"")</f>
        <v>Thibaut  2 P</v>
      </c>
      <c r="C11" s="178">
        <f>IF(MONTH(LISTE!G98)=8,IF(OR(LISTE!B98="",LISTE!I98="X"),"",LISTE!A98),"")</f>
        <v>90</v>
      </c>
      <c r="D11" s="178" t="str">
        <f>IF(MONTH(LISTE!G98)=8,IF(OR(LISTE!B98="",LISTE!I98="X"),"",LISTE!I98),"")</f>
        <v>O</v>
      </c>
      <c r="E11" s="182"/>
      <c r="F11" s="182"/>
      <c r="G11" s="182"/>
      <c r="H11" s="182"/>
      <c r="I11" s="182"/>
      <c r="J11" s="182"/>
      <c r="K11" s="182"/>
      <c r="L11" s="182"/>
      <c r="M11" s="182"/>
      <c r="N11" s="182"/>
      <c r="O11" s="182"/>
      <c r="P11" s="182"/>
      <c r="Q11" s="180" t="s">
        <v>342</v>
      </c>
      <c r="R11" s="180" t="s">
        <v>342</v>
      </c>
      <c r="S11" s="182"/>
      <c r="T11" s="182"/>
      <c r="U11" s="182"/>
      <c r="V11" s="182"/>
      <c r="W11" s="182"/>
      <c r="X11" s="182"/>
      <c r="Y11" s="182"/>
      <c r="Z11" s="182"/>
      <c r="AA11" s="182"/>
      <c r="AB11" s="182"/>
      <c r="AC11" s="182"/>
      <c r="AD11" s="514"/>
      <c r="AE11" s="182"/>
      <c r="AF11" s="182"/>
      <c r="AG11" s="182"/>
      <c r="AH11" s="182"/>
      <c r="AI11" s="182"/>
    </row>
    <row r="12" spans="1:39" x14ac:dyDescent="0.25">
      <c r="A12" s="178" t="str">
        <f>IF(MONTH(LISTE!G101)=8,IF(OR(LISTE!B101="",LISTE!I101="X"),"",LISTE!B101),"")</f>
        <v>de Cozar</v>
      </c>
      <c r="B12" s="178" t="str">
        <f>IF(MONTH(LISTE!G101)=8,IF(OR(LISTE!B101="",LISTE!I101="X"),"",CONCATENATE(LISTE!C101,"  ",LISTE!H101," P")),"")</f>
        <v xml:space="preserve"> Anthony  4 P</v>
      </c>
      <c r="C12" s="178">
        <f>IF(MONTH(LISTE!G101)=8,IF(OR(LISTE!B101="",LISTE!I101="X"),"",LISTE!A101),"")</f>
        <v>93</v>
      </c>
      <c r="D12" s="178" t="str">
        <f>IF(MONTH(LISTE!G101)=8,IF(OR(LISTE!B101="",LISTE!I101="X"),"",LISTE!I101),"")</f>
        <v>O</v>
      </c>
      <c r="E12" s="182"/>
      <c r="F12" s="182"/>
      <c r="G12" s="182"/>
      <c r="H12" s="182"/>
      <c r="I12" s="182"/>
      <c r="J12" s="182"/>
      <c r="K12" s="182"/>
      <c r="L12" s="182"/>
      <c r="M12" s="182"/>
      <c r="N12" s="182"/>
      <c r="O12" s="182"/>
      <c r="P12" s="182"/>
      <c r="Q12" s="182"/>
      <c r="R12" s="182"/>
      <c r="S12" s="182"/>
      <c r="T12" s="182"/>
      <c r="U12" s="182"/>
      <c r="V12" s="182"/>
      <c r="W12" s="182"/>
      <c r="X12" s="182"/>
      <c r="Y12" s="182"/>
      <c r="Z12" s="179" t="s">
        <v>344</v>
      </c>
      <c r="AA12" s="179" t="s">
        <v>344</v>
      </c>
      <c r="AB12" s="179" t="s">
        <v>344</v>
      </c>
      <c r="AC12" s="182"/>
      <c r="AD12" s="514"/>
      <c r="AE12" s="182"/>
      <c r="AF12" s="182"/>
      <c r="AG12" s="182"/>
      <c r="AH12" s="182"/>
      <c r="AI12" s="182"/>
    </row>
    <row r="13" spans="1:39" x14ac:dyDescent="0.25">
      <c r="A13" s="178" t="str">
        <f>IF(MONTH(LISTE!G102)=8,IF(OR(LISTE!B102="",LISTE!I102="X"),"",LISTE!B102),"")</f>
        <v>Verlenne</v>
      </c>
      <c r="B13" s="178" t="str">
        <f>IF(MONTH(LISTE!G102)=8,IF(OR(LISTE!B102="",LISTE!I102="X"),"",CONCATENATE(LISTE!C102,"  ",LISTE!H102," P")),"")</f>
        <v>Olivia  2 P</v>
      </c>
      <c r="C13" s="178">
        <f>IF(MONTH(LISTE!G102)=8,IF(OR(LISTE!B102="",LISTE!I102="X"),"",LISTE!A102),"")</f>
        <v>94</v>
      </c>
      <c r="D13" s="178" t="str">
        <f>IF(MONTH(LISTE!G102)=8,IF(OR(LISTE!B102="",LISTE!I102="X"),"",LISTE!I102),"")</f>
        <v>O</v>
      </c>
      <c r="E13" s="628"/>
      <c r="F13" s="628"/>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577" t="s">
        <v>345</v>
      </c>
      <c r="AE13" s="181" t="s">
        <v>345</v>
      </c>
      <c r="AF13" s="181" t="s">
        <v>345</v>
      </c>
      <c r="AG13" s="182"/>
      <c r="AH13" s="182"/>
      <c r="AI13" s="182"/>
    </row>
    <row r="14" spans="1:39" x14ac:dyDescent="0.25">
      <c r="A14" s="178" t="str">
        <f>IF(MONTH(LISTE!G103)=8,IF(OR(LISTE!B103="",LISTE!I103="X"),"",LISTE!B103),"")</f>
        <v>Juliac Marous Constan</v>
      </c>
      <c r="B14" s="178" t="str">
        <f>IF(MONTH(LISTE!G103)=8,IF(OR(LISTE!B103="",LISTE!I103="X"),"",CONCATENATE(LISTE!C103,"  ",LISTE!H103," P")),"")</f>
        <v>Annie  1 P</v>
      </c>
      <c r="C14" s="178">
        <f>IF(MONTH(LISTE!G103)=8,IF(OR(LISTE!B103="",LISTE!I103="X"),"",LISTE!A103),"")</f>
        <v>95</v>
      </c>
      <c r="D14" s="178" t="str">
        <f>IF(MONTH(LISTE!G103)=8,IF(OR(LISTE!B103="",LISTE!I103="X"),"",LISTE!I103),"")</f>
        <v>O</v>
      </c>
      <c r="E14" s="182"/>
      <c r="F14" s="182"/>
      <c r="G14" s="182"/>
      <c r="H14" s="182"/>
      <c r="I14" s="182"/>
      <c r="J14" s="182"/>
      <c r="K14" s="182"/>
      <c r="L14" s="182"/>
      <c r="M14" s="182"/>
      <c r="N14" s="182"/>
      <c r="O14" s="182"/>
      <c r="P14" s="182"/>
      <c r="Q14" s="182"/>
      <c r="R14" s="182"/>
      <c r="S14" s="182"/>
      <c r="T14" s="182"/>
      <c r="U14" s="180" t="s">
        <v>342</v>
      </c>
      <c r="V14" s="180" t="s">
        <v>342</v>
      </c>
      <c r="W14" s="180" t="s">
        <v>342</v>
      </c>
      <c r="X14" s="180" t="s">
        <v>342</v>
      </c>
      <c r="Y14" s="180" t="s">
        <v>342</v>
      </c>
      <c r="Z14" s="182"/>
      <c r="AA14" s="182"/>
      <c r="AB14" s="182"/>
      <c r="AC14" s="182"/>
      <c r="AD14" s="514"/>
      <c r="AE14" s="182"/>
      <c r="AF14" s="182"/>
      <c r="AG14" s="182"/>
      <c r="AH14" s="182"/>
      <c r="AI14" s="182"/>
    </row>
    <row r="15" spans="1:39" x14ac:dyDescent="0.25">
      <c r="A15" s="178" t="str">
        <f>IF(MONTH(LISTE!G104)=8,IF(OR(LISTE!B104="",LISTE!I104="X"),"",LISTE!B104),"")</f>
        <v>Cipiere</v>
      </c>
      <c r="B15" s="178" t="str">
        <f>IF(MONTH(LISTE!G104)=8,IF(OR(LISTE!B104="",LISTE!I104="X"),"",CONCATENATE(LISTE!C104,"  ",LISTE!H104," P")),"")</f>
        <v>Pierre  1 P</v>
      </c>
      <c r="C15" s="178">
        <f>IF(MONTH(LISTE!G104)=8,IF(OR(LISTE!B104="",LISTE!I104="X"),"",LISTE!A104),"")</f>
        <v>96</v>
      </c>
      <c r="D15" s="178" t="str">
        <f>IF(MONTH(LISTE!G104)=8,IF(OR(LISTE!B104="",LISTE!I104="X"),"",LISTE!I104),"")</f>
        <v>O</v>
      </c>
      <c r="E15" s="182"/>
      <c r="F15" s="182"/>
      <c r="G15" s="182"/>
      <c r="H15" s="182"/>
      <c r="I15" s="182"/>
      <c r="J15" s="182"/>
      <c r="K15" s="182"/>
      <c r="L15" s="182"/>
      <c r="M15" s="182"/>
      <c r="N15" s="182"/>
      <c r="O15" s="182"/>
      <c r="P15" s="182"/>
      <c r="Q15" s="182"/>
      <c r="R15" s="182"/>
      <c r="S15" s="182"/>
      <c r="T15" s="182"/>
      <c r="U15" s="182"/>
      <c r="V15" s="179" t="s">
        <v>344</v>
      </c>
      <c r="W15" s="179" t="s">
        <v>344</v>
      </c>
      <c r="X15" s="179" t="s">
        <v>344</v>
      </c>
      <c r="Y15" s="182"/>
      <c r="Z15" s="182"/>
      <c r="AA15" s="182"/>
      <c r="AB15" s="182"/>
      <c r="AC15" s="182"/>
      <c r="AD15" s="514"/>
      <c r="AE15" s="182"/>
      <c r="AF15" s="182"/>
      <c r="AG15" s="182"/>
      <c r="AH15" s="182"/>
      <c r="AI15" s="182"/>
    </row>
    <row r="16" spans="1:39" x14ac:dyDescent="0.25">
      <c r="A16" s="178" t="str">
        <f>IF(MONTH(LISTE!G106)=8,IF(OR(LISTE!B106="",LISTE!I106="X"),"",LISTE!B106),"")</f>
        <v/>
      </c>
      <c r="B16" s="178" t="str">
        <f>IF(MONTH(LISTE!G106)=8,IF(OR(LISTE!B106="",LISTE!I106="X"),"",CONCATENATE(LISTE!C106,"  ",LISTE!H106," P")),"")</f>
        <v/>
      </c>
      <c r="C16" s="178" t="str">
        <f>IF(MONTH(LISTE!G106)=8,IF(OR(LISTE!B106="",LISTE!I106="X"),"",LISTE!A106),"")</f>
        <v/>
      </c>
      <c r="D16" s="178" t="str">
        <f>IF(MONTH(LISTE!G106)=8,IF(OR(LISTE!B106="",LISTE!I106="X"),"",LISTE!I106),"")</f>
        <v/>
      </c>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514"/>
      <c r="AE16" s="182"/>
      <c r="AF16" s="182"/>
      <c r="AG16" s="182"/>
      <c r="AH16" s="182"/>
      <c r="AI16" s="182"/>
    </row>
    <row r="17" spans="1:35" x14ac:dyDescent="0.25">
      <c r="A17" s="178" t="str">
        <f>IF(MONTH(LISTE!G105)=8,IF(OR(LISTE!B105="",LISTE!I105="X"),"",LISTE!B105),"")</f>
        <v/>
      </c>
      <c r="B17" s="178" t="str">
        <f>IF(MONTH(LISTE!G105)=8,IF(OR(LISTE!B105="",LISTE!I105="X"),"",CONCATENATE(LISTE!C105,"  ",LISTE!H105," P")),"")</f>
        <v/>
      </c>
      <c r="C17" s="178" t="str">
        <f>IF(MONTH(LISTE!G105)=8,IF(OR(LISTE!B105="",LISTE!I105="X"),"",LISTE!A105),"")</f>
        <v/>
      </c>
      <c r="D17" s="178" t="str">
        <f>IF(MONTH(LISTE!G105)=8,IF(OR(LISTE!B105="",LISTE!I105="X"),"",LISTE!I105),"")</f>
        <v/>
      </c>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514"/>
      <c r="AE17" s="182"/>
      <c r="AF17" s="182"/>
      <c r="AG17" s="182"/>
      <c r="AH17" s="182"/>
      <c r="AI17" s="182"/>
    </row>
    <row r="18" spans="1:35" x14ac:dyDescent="0.25">
      <c r="A18" s="178" t="str">
        <f>IF(MONTH(LISTE!G107)=8,IF(OR(LISTE!B107="",LISTE!I107="X"),"",LISTE!B107),"")</f>
        <v/>
      </c>
      <c r="B18" s="178" t="str">
        <f>IF(MONTH(LISTE!G107)=8,IF(OR(LISTE!B107="",LISTE!I107="X"),"",CONCATENATE(LISTE!C107,"  ",LISTE!H107," P")),"")</f>
        <v/>
      </c>
      <c r="C18" s="178" t="str">
        <f>IF(MONTH(LISTE!G107)=8,IF(OR(LISTE!B107="",LISTE!I107="X"),"",LISTE!A107),"")</f>
        <v/>
      </c>
      <c r="D18" s="178" t="str">
        <f>IF(MONTH(LISTE!G107)=8,IF(OR(LISTE!B107="",LISTE!I107="X"),"",LISTE!I107),"")</f>
        <v/>
      </c>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514"/>
      <c r="AE18" s="182"/>
      <c r="AF18" s="182"/>
      <c r="AG18" s="182"/>
      <c r="AH18" s="182"/>
      <c r="AI18" s="182"/>
    </row>
    <row r="19" spans="1:35" x14ac:dyDescent="0.25">
      <c r="A19" s="178" t="str">
        <f>IF(MONTH(LISTE!G67)=8,IF(OR(LISTE!B67="",LISTE!I67="X"),"",LISTE!B67),"")</f>
        <v/>
      </c>
      <c r="B19" s="178" t="str">
        <f>IF(MONTH(LISTE!G67)=8,IF(OR(LISTE!B67="",LISTE!I67="X"),"",CONCATENATE(LISTE!C67,"  ",LISTE!H67," P")),"")</f>
        <v/>
      </c>
      <c r="C19" s="178" t="str">
        <f>IF(MONTH(LISTE!G67)=8,IF(OR(LISTE!B67="",LISTE!I67="X"),"",LISTE!A67),"")</f>
        <v/>
      </c>
      <c r="D19" s="178" t="str">
        <f>IF(MONTH(LISTE!G67)=8,IF(OR(LISTE!B67="",LISTE!I67="X"),"",LISTE!I67),"")</f>
        <v/>
      </c>
      <c r="E19" s="182"/>
      <c r="F19" s="182"/>
      <c r="G19" s="182"/>
      <c r="H19" s="182"/>
      <c r="I19" s="182"/>
      <c r="J19" s="182"/>
      <c r="K19" s="182"/>
      <c r="L19" s="182"/>
      <c r="M19" s="182"/>
      <c r="N19" s="182"/>
      <c r="O19" s="182"/>
      <c r="P19" s="182"/>
      <c r="Q19" s="182"/>
      <c r="R19" s="182"/>
      <c r="S19" s="182"/>
      <c r="T19" s="182"/>
      <c r="U19" s="182"/>
      <c r="V19" s="182"/>
      <c r="W19" s="182"/>
      <c r="X19" s="182"/>
      <c r="Y19" s="179"/>
      <c r="Z19" s="179"/>
      <c r="AA19" s="182"/>
      <c r="AB19" s="182"/>
      <c r="AC19" s="182"/>
      <c r="AD19" s="514"/>
      <c r="AE19" s="182"/>
      <c r="AF19" s="182"/>
      <c r="AG19" s="182"/>
      <c r="AH19" s="182"/>
      <c r="AI19" s="182"/>
    </row>
    <row r="20" spans="1:35" x14ac:dyDescent="0.25">
      <c r="A20" s="178" t="str">
        <f>IF(MONTH(LISTE!G96)=8,IF(OR(LISTE!B96="",LISTE!I96="X"),"",LISTE!B96),"")</f>
        <v/>
      </c>
      <c r="B20" s="178" t="str">
        <f>IF(MONTH(LISTE!G96)=8,IF(OR(LISTE!B96="",LISTE!I96="X"),"",CONCATENATE(LISTE!C96,"  ",LISTE!H96," P")),"")</f>
        <v/>
      </c>
      <c r="C20" s="178" t="str">
        <f>IF(MONTH(LISTE!G96)=8,IF(OR(LISTE!B96="",LISTE!I96="X"),"",LISTE!A96),"")</f>
        <v/>
      </c>
      <c r="D20" s="178" t="str">
        <f>IF(MONTH(LISTE!G96)=8,IF(OR(LISTE!B96="",LISTE!I96="X"),"",LISTE!I96),"")</f>
        <v/>
      </c>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514"/>
      <c r="AE20" s="182"/>
      <c r="AF20" s="182"/>
      <c r="AG20" s="182"/>
      <c r="AH20" s="182"/>
      <c r="AI20" s="182"/>
    </row>
    <row r="21" spans="1:35" x14ac:dyDescent="0.25">
      <c r="A21" s="178" t="str">
        <f>IF(MONTH(LISTE!G97)=8,IF(OR(LISTE!B97="",LISTE!I97="X"),"",LISTE!B97),"")</f>
        <v/>
      </c>
      <c r="B21" s="178" t="str">
        <f>IF(MONTH(LISTE!G97)=8,IF(OR(LISTE!B97="",LISTE!I97="X"),"",CONCATENATE(LISTE!C97,"  ",LISTE!H97," P")),"")</f>
        <v/>
      </c>
      <c r="C21" s="178" t="str">
        <f>IF(MONTH(LISTE!G97)=8,IF(OR(LISTE!B97="",LISTE!I97="X"),"",LISTE!A97),"")</f>
        <v/>
      </c>
      <c r="D21" s="178" t="str">
        <f>IF(MONTH(LISTE!G97)=8,IF(OR(LISTE!B97="",LISTE!I97="X"),"",LISTE!I97),"")</f>
        <v/>
      </c>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514"/>
      <c r="AE21" s="182"/>
      <c r="AF21" s="182"/>
      <c r="AG21" s="182"/>
      <c r="AH21" s="182"/>
      <c r="AI21" s="182"/>
    </row>
    <row r="22" spans="1:35" x14ac:dyDescent="0.25">
      <c r="A22" s="178" t="str">
        <f>IF(MONTH(LISTE!G90)=8,IF(OR(LISTE!B90="",LISTE!I90="X"),"",LISTE!B90),"")</f>
        <v/>
      </c>
      <c r="B22" s="178" t="str">
        <f>IF(MONTH(LISTE!G90)=8,IF(OR(LISTE!B90="",LISTE!I90="X"),"",CONCATENATE(LISTE!C90,"  ",LISTE!H90," P")),"")</f>
        <v/>
      </c>
      <c r="C22" s="178" t="str">
        <f>IF(MONTH(LISTE!G90)=8,IF(OR(LISTE!B90="",LISTE!I90="X"),"",LISTE!A90),"")</f>
        <v/>
      </c>
      <c r="D22" s="178" t="str">
        <f>IF(MONTH(LISTE!G90)=8,IF(OR(LISTE!B90="",LISTE!I90="X"),"",LISTE!I90),"")</f>
        <v/>
      </c>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514"/>
      <c r="AD22" s="182"/>
      <c r="AE22" s="182"/>
      <c r="AF22" s="182"/>
      <c r="AG22" s="182"/>
      <c r="AH22" s="182"/>
      <c r="AI22" s="182"/>
    </row>
    <row r="23" spans="1:35" x14ac:dyDescent="0.25">
      <c r="A23" s="178" t="str">
        <f>IF(MONTH(LISTE!G93)=8,IF(OR(LISTE!B93="",LISTE!I93="X"),"",LISTE!B93),"")</f>
        <v/>
      </c>
      <c r="B23" s="178" t="str">
        <f>IF(MONTH(LISTE!G93)=8,IF(OR(LISTE!B93="",LISTE!I93="X"),"",CONCATENATE(LISTE!C93,"  ",LISTE!H93," P")),"")</f>
        <v/>
      </c>
      <c r="C23" s="178" t="str">
        <f>IF(MONTH(LISTE!G93)=8,IF(OR(LISTE!B93="",LISTE!I93="X"),"",LISTE!A93),"")</f>
        <v/>
      </c>
      <c r="D23" s="178" t="str">
        <f>IF(MONTH(LISTE!G93)=8,IF(OR(LISTE!B93="",LISTE!I93="X"),"",LISTE!I93),"")</f>
        <v/>
      </c>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514"/>
      <c r="AD23" s="182"/>
      <c r="AE23" s="182"/>
      <c r="AF23" s="182"/>
      <c r="AG23" s="182"/>
      <c r="AH23" s="182"/>
      <c r="AI23" s="182"/>
    </row>
    <row r="24" spans="1:35" x14ac:dyDescent="0.25">
      <c r="A24" s="178" t="str">
        <f>IF(MONTH(LISTE!G92)=8,IF(OR(LISTE!B92="",LISTE!I92="X"),"",LISTE!B92),"")</f>
        <v/>
      </c>
      <c r="B24" s="178" t="str">
        <f>IF(MONTH(LISTE!G92)=8,IF(OR(LISTE!B92="",LISTE!I92="X"),"",CONCATENATE(LISTE!C92,"  ",LISTE!H92," P")),"")</f>
        <v/>
      </c>
      <c r="C24" s="178" t="str">
        <f>IF(MONTH(LISTE!G92)=8,IF(OR(LISTE!B92="",LISTE!I92="X"),"",LISTE!A92),"")</f>
        <v/>
      </c>
      <c r="D24" s="178" t="str">
        <f>IF(MONTH(LISTE!G92)=8,IF(OR(LISTE!B92="",LISTE!I92="X"),"",LISTE!I92),"")</f>
        <v/>
      </c>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514"/>
      <c r="AD24" s="182"/>
      <c r="AE24" s="182"/>
      <c r="AF24" s="182"/>
      <c r="AG24" s="182"/>
      <c r="AH24" s="182"/>
      <c r="AI24" s="182"/>
    </row>
    <row r="25" spans="1:35" x14ac:dyDescent="0.25">
      <c r="A25" s="178" t="str">
        <f>IF(MONTH(LISTE!G82)=8,IF(OR(LISTE!B82="",LISTE!I82="X"),"",LISTE!B82),"")</f>
        <v/>
      </c>
      <c r="B25" s="178" t="str">
        <f>IF(MONTH(LISTE!G82)=8,IF(OR(LISTE!B82="",LISTE!I82="X"),"",CONCATENATE(LISTE!C82,"  ",LISTE!H82," P")),"")</f>
        <v/>
      </c>
      <c r="C25" s="178" t="str">
        <f>IF(MONTH(LISTE!G82)=8,IF(OR(LISTE!B82="",LISTE!I82="X"),"",LISTE!A82),"")</f>
        <v/>
      </c>
      <c r="D25" s="178" t="str">
        <f>IF(MONTH(LISTE!G82)=8,IF(OR(LISTE!B82="",LISTE!I82="X"),"",LISTE!I82),"")</f>
        <v/>
      </c>
      <c r="E25" s="182"/>
      <c r="F25" s="182"/>
      <c r="G25" s="182"/>
      <c r="H25" s="182"/>
      <c r="I25" s="182"/>
      <c r="J25" s="182"/>
      <c r="K25" s="182"/>
      <c r="L25" s="182"/>
      <c r="M25" s="182"/>
      <c r="N25" s="182"/>
      <c r="O25" s="182"/>
      <c r="P25" s="182"/>
      <c r="Q25" s="182"/>
      <c r="R25" s="182"/>
      <c r="S25" s="182"/>
      <c r="T25" s="182"/>
      <c r="U25" s="179"/>
      <c r="V25" s="179"/>
      <c r="W25" s="182"/>
      <c r="X25" s="182"/>
      <c r="Y25" s="182"/>
      <c r="Z25" s="182"/>
      <c r="AA25" s="182"/>
      <c r="AB25" s="182"/>
      <c r="AC25" s="514"/>
      <c r="AD25" s="182"/>
      <c r="AE25" s="182"/>
      <c r="AF25" s="182"/>
      <c r="AG25" s="182"/>
      <c r="AH25" s="182"/>
      <c r="AI25" s="182"/>
    </row>
    <row r="26" spans="1:35" x14ac:dyDescent="0.25">
      <c r="A26" s="178" t="str">
        <f>IF(MONTH(LISTE!G85)=8,IF(OR(LISTE!B85="",LISTE!I85="X"),"",LISTE!B85),"")</f>
        <v/>
      </c>
      <c r="B26" s="178" t="str">
        <f>IF(MONTH(LISTE!G85)=8,IF(OR(LISTE!B85="",LISTE!I85="X"),"",CONCATENATE(LISTE!C85,"  ",LISTE!H85," P")),"")</f>
        <v/>
      </c>
      <c r="C26" s="178" t="str">
        <f>IF(MONTH(LISTE!G85)=8,IF(OR(LISTE!B85="",LISTE!I85="X"),"",LISTE!A85),"")</f>
        <v/>
      </c>
      <c r="D26" s="178" t="str">
        <f>IF(MONTH(LISTE!G85)=8,IF(OR(LISTE!B85="",LISTE!I85="X"),"",LISTE!I85),"")</f>
        <v/>
      </c>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514"/>
      <c r="AD26" s="182"/>
      <c r="AE26" s="182"/>
      <c r="AF26" s="182"/>
      <c r="AG26" s="182"/>
      <c r="AH26" s="182"/>
      <c r="AI26" s="182"/>
    </row>
    <row r="27" spans="1:35" x14ac:dyDescent="0.25">
      <c r="A27" s="178" t="str">
        <f>IF(MONTH(LISTE!G73)=8,IF(OR(LISTE!B73="",LISTE!I73="X"),"",LISTE!B73),"")</f>
        <v/>
      </c>
      <c r="B27" s="178" t="str">
        <f>IF(MONTH(LISTE!G73)=8,IF(OR(LISTE!B73="",LISTE!I73="X"),"",CONCATENATE(LISTE!C73,"  ",LISTE!H73," P")),"")</f>
        <v/>
      </c>
      <c r="C27" s="178" t="str">
        <f>IF(MONTH(LISTE!G73)=8,IF(OR(LISTE!B73="",LISTE!I73="X"),"",LISTE!A73),"")</f>
        <v/>
      </c>
      <c r="D27" s="178" t="str">
        <f>IF(MONTH(LISTE!G73)=8,IF(OR(LISTE!B73="",LISTE!I73="X"),"",LISTE!I73),"")</f>
        <v/>
      </c>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514"/>
      <c r="AD27" s="182"/>
      <c r="AE27" s="182"/>
      <c r="AF27" s="182"/>
      <c r="AG27" s="182"/>
      <c r="AH27" s="182"/>
      <c r="AI27" s="182"/>
    </row>
    <row r="28" spans="1:35" x14ac:dyDescent="0.25">
      <c r="A28" s="178" t="str">
        <f>IF(MONTH(LISTE!G74)=8,IF(OR(LISTE!B74="",LISTE!I74="X"),"",LISTE!B74),"")</f>
        <v/>
      </c>
      <c r="B28" s="178" t="str">
        <f>IF(MONTH(LISTE!G74)=8,IF(OR(LISTE!B74="",LISTE!I74="X"),"",CONCATENATE(LISTE!C74,"  ",LISTE!H74," P")),"")</f>
        <v/>
      </c>
      <c r="C28" s="178" t="str">
        <f>IF(MONTH(LISTE!G74)=8,IF(OR(LISTE!B74="",LISTE!I74="X"),"",LISTE!A74),"")</f>
        <v/>
      </c>
      <c r="D28" s="178" t="str">
        <f>IF(MONTH(LISTE!G74)=8,IF(OR(LISTE!B74="",LISTE!I74="X"),"",LISTE!I74),"")</f>
        <v/>
      </c>
      <c r="E28" s="182"/>
      <c r="F28" s="182"/>
      <c r="G28" s="182"/>
      <c r="H28" s="182"/>
      <c r="I28" s="182"/>
      <c r="J28" s="182"/>
      <c r="K28" s="182"/>
      <c r="L28" s="182"/>
      <c r="M28" s="182"/>
      <c r="N28" s="182"/>
      <c r="O28" s="182"/>
      <c r="P28" s="179"/>
      <c r="Q28" s="179"/>
      <c r="R28" s="179"/>
      <c r="S28" s="179"/>
      <c r="T28" s="179"/>
      <c r="U28" s="179"/>
      <c r="V28" s="179"/>
      <c r="W28" s="182"/>
      <c r="X28" s="182"/>
      <c r="Y28" s="182"/>
      <c r="Z28" s="182"/>
      <c r="AA28" s="182"/>
      <c r="AB28" s="182"/>
      <c r="AC28" s="514"/>
      <c r="AD28" s="182"/>
      <c r="AE28" s="182"/>
      <c r="AF28" s="182"/>
      <c r="AG28" s="182"/>
      <c r="AH28" s="182"/>
      <c r="AI28" s="182"/>
    </row>
    <row r="29" spans="1:35" x14ac:dyDescent="0.25">
      <c r="A29" s="178" t="str">
        <f>IF(MONTH(LISTE!G65)=8,IF(OR(LISTE!B65="",LISTE!I65="X"),"",LISTE!B65),"")</f>
        <v/>
      </c>
      <c r="B29" s="178" t="str">
        <f>IF(MONTH(LISTE!G65)=8,IF(OR(LISTE!B65="",LISTE!I65="X"),"",CONCATENATE(LISTE!C65,"  ",LISTE!H65," P")),"")</f>
        <v/>
      </c>
      <c r="C29" s="178" t="str">
        <f>IF(MONTH(LISTE!G65)=8,IF(OR(LISTE!B65="",LISTE!I65="X"),"",LISTE!A65),"")</f>
        <v/>
      </c>
      <c r="D29" s="178" t="str">
        <f>IF(MONTH(LISTE!G65)=8,IF(OR(LISTE!B65="",LISTE!I65="X"),"",LISTE!I65),"")</f>
        <v/>
      </c>
      <c r="E29" s="179"/>
      <c r="F29" s="179"/>
      <c r="G29" s="179"/>
      <c r="H29" s="179"/>
      <c r="I29" s="179"/>
      <c r="J29" s="179"/>
      <c r="K29" s="182"/>
      <c r="L29" s="182"/>
      <c r="M29" s="182"/>
      <c r="N29" s="182"/>
      <c r="O29" s="182"/>
      <c r="P29" s="179"/>
      <c r="Q29" s="179"/>
      <c r="R29" s="179"/>
      <c r="S29" s="179"/>
      <c r="T29" s="179"/>
      <c r="U29" s="179"/>
      <c r="V29" s="179"/>
      <c r="W29" s="182"/>
      <c r="X29" s="182"/>
      <c r="Y29" s="182"/>
      <c r="Z29" s="182"/>
      <c r="AA29" s="182"/>
      <c r="AB29" s="182"/>
      <c r="AC29" s="182"/>
      <c r="AD29" s="182"/>
      <c r="AE29" s="182"/>
      <c r="AF29" s="182"/>
      <c r="AG29" s="182"/>
      <c r="AH29" s="182"/>
      <c r="AI29" s="182"/>
    </row>
    <row r="30" spans="1:35" x14ac:dyDescent="0.25">
      <c r="A30" s="178" t="str">
        <f>IF(MONTH(LISTE!G68)=8,IF(OR(LISTE!B68="",LISTE!I68="X"),"",LISTE!B68),"")</f>
        <v/>
      </c>
      <c r="B30" s="178" t="str">
        <f>IF(MONTH(LISTE!G68)=8,IF(OR(LISTE!B68="",LISTE!I68="X"),"",CONCATENATE(LISTE!C68,"  ",LISTE!H68," P")),"")</f>
        <v/>
      </c>
      <c r="C30" s="178" t="str">
        <f>IF(MONTH(LISTE!G68)=8,IF(OR(LISTE!B68="",LISTE!I68="X"),"",LISTE!A68),"")</f>
        <v/>
      </c>
      <c r="D30" s="178" t="str">
        <f>IF(MONTH(LISTE!G68)=8,IF(OR(LISTE!B68="",LISTE!I68="X"),"",LISTE!I68),"")</f>
        <v/>
      </c>
      <c r="E30" s="182"/>
      <c r="F30" s="182"/>
      <c r="G30" s="182"/>
      <c r="H30" s="182"/>
      <c r="I30" s="182"/>
      <c r="J30" s="182"/>
      <c r="K30" s="182"/>
      <c r="L30" s="182"/>
      <c r="M30" s="182"/>
      <c r="N30" s="182"/>
      <c r="O30" s="182"/>
      <c r="P30" s="179"/>
      <c r="Q30" s="179"/>
      <c r="R30" s="179"/>
      <c r="S30" s="179"/>
      <c r="T30" s="179"/>
      <c r="U30" s="179"/>
      <c r="V30" s="179"/>
      <c r="W30" s="182"/>
      <c r="X30" s="182"/>
      <c r="Y30" s="179"/>
      <c r="Z30" s="179"/>
      <c r="AA30" s="179"/>
      <c r="AB30" s="179"/>
      <c r="AC30" s="179"/>
      <c r="AD30" s="182"/>
      <c r="AE30" s="182"/>
      <c r="AF30" s="182"/>
      <c r="AG30" s="182"/>
      <c r="AH30" s="182"/>
      <c r="AI30" s="182"/>
    </row>
    <row r="31" spans="1:35" x14ac:dyDescent="0.25">
      <c r="A31" s="178" t="str">
        <f>IF(MONTH(LISTE!G69)=8,IF(OR(LISTE!B69="",LISTE!I69="X"),"",LISTE!B69),"")</f>
        <v/>
      </c>
      <c r="B31" s="178" t="str">
        <f>IF(MONTH(LISTE!G69)=8,IF(OR(LISTE!B69="",LISTE!I69="X"),"",CONCATENATE(LISTE!C69,"  ",LISTE!H69," P")),"")</f>
        <v/>
      </c>
      <c r="C31" s="178" t="str">
        <f>IF(MONTH(LISTE!G69)=8,IF(OR(LISTE!B69="",LISTE!I69="X"),"",LISTE!A69),"")</f>
        <v/>
      </c>
      <c r="D31" s="178" t="str">
        <f>IF(MONTH(LISTE!G69)=8,IF(OR(LISTE!B69="",LISTE!I69="X"),"",LISTE!I69),"")</f>
        <v/>
      </c>
      <c r="E31" s="182"/>
      <c r="F31" s="182"/>
      <c r="G31" s="182"/>
      <c r="H31" s="182"/>
      <c r="I31" s="182"/>
      <c r="J31" s="182"/>
      <c r="K31" s="182"/>
      <c r="L31" s="182"/>
      <c r="M31" s="182"/>
      <c r="N31" s="182"/>
      <c r="O31" s="182"/>
      <c r="P31" s="179"/>
      <c r="Q31" s="179"/>
      <c r="R31" s="179"/>
      <c r="S31" s="179"/>
      <c r="T31" s="179"/>
      <c r="U31" s="179"/>
      <c r="V31" s="179"/>
      <c r="W31" s="182"/>
      <c r="X31" s="182"/>
      <c r="Y31" s="179"/>
      <c r="Z31" s="179"/>
      <c r="AA31" s="179"/>
      <c r="AB31" s="179"/>
      <c r="AC31" s="179"/>
      <c r="AD31" s="182"/>
      <c r="AE31" s="182"/>
      <c r="AF31" s="182"/>
      <c r="AG31" s="182"/>
      <c r="AH31" s="182"/>
      <c r="AI31" s="182"/>
    </row>
    <row r="32" spans="1:35" x14ac:dyDescent="0.25">
      <c r="A32" s="178" t="str">
        <f>IF(MONTH(LISTE!G59)=8,IF(OR(LISTE!B59="",LISTE!I59="X"),"",LISTE!B59),"")</f>
        <v/>
      </c>
      <c r="B32" s="178" t="str">
        <f>IF(MONTH(LISTE!G59)=8,IF(OR(LISTE!B59="",LISTE!I59="X"),"",CONCATENATE(LISTE!C59,"  ",LISTE!H59," P")),"")</f>
        <v/>
      </c>
      <c r="C32" s="178" t="str">
        <f>IF(MONTH(LISTE!G59)=8,IF(OR(LISTE!B59="",LISTE!I59="X"),"",LISTE!A59),"")</f>
        <v/>
      </c>
      <c r="D32" s="178" t="str">
        <f>IF(MONTH(LISTE!G59)=8,IF(OR(LISTE!B59="",LISTE!I59="X"),"",LISTE!I59),"")</f>
        <v/>
      </c>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row>
    <row r="33" spans="1:35" x14ac:dyDescent="0.25">
      <c r="A33" s="178" t="str">
        <f>IF(MONTH(LISTE!G60)=8,IF(OR(LISTE!B60="",LISTE!I60="X"),"",LISTE!B60),"")</f>
        <v/>
      </c>
      <c r="B33" s="178" t="str">
        <f>IF(MONTH(LISTE!G60)=8,IF(OR(LISTE!B60="",LISTE!I60="X"),"",CONCATENATE(LISTE!C60,"  ",LISTE!H60," P")),"")</f>
        <v/>
      </c>
      <c r="C33" s="178" t="str">
        <f>IF(MONTH(LISTE!G60)=8,IF(OR(LISTE!B60="",LISTE!I60="X"),"",LISTE!A60),"")</f>
        <v/>
      </c>
      <c r="D33" s="178" t="str">
        <f>IF(MONTH(LISTE!G60)=8,IF(OR(LISTE!B60="",LISTE!I60="X"),"",LISTE!I60),"")</f>
        <v/>
      </c>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row>
    <row r="34" spans="1:35" x14ac:dyDescent="0.25">
      <c r="A34" s="178" t="str">
        <f>IF(MONTH(LISTE!G61)=8,IF(OR(LISTE!B61="",LISTE!I61="X"),"",LISTE!B61),"")</f>
        <v/>
      </c>
      <c r="B34" s="178" t="str">
        <f>IF(MONTH(LISTE!G61)=8,IF(OR(LISTE!B61="",LISTE!I61="X"),"",CONCATENATE(LISTE!C61,"  ",LISTE!H61," P")),"")</f>
        <v/>
      </c>
      <c r="C34" s="178" t="str">
        <f>IF(MONTH(LISTE!G61)=8,IF(OR(LISTE!B61="",LISTE!I61="X"),"",LISTE!A61),"")</f>
        <v/>
      </c>
      <c r="D34" s="178" t="str">
        <f>IF(MONTH(LISTE!G61)=8,IF(OR(LISTE!B61="",LISTE!I61="X"),"",LISTE!I61),"")</f>
        <v/>
      </c>
      <c r="E34" s="17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row>
    <row r="35" spans="1:35" x14ac:dyDescent="0.25">
      <c r="A35" s="178" t="str">
        <f>IF(MONTH(LISTE!G55)=8,IF(OR(LISTE!B55="",LISTE!I55="X"),"",LISTE!B55),"")</f>
        <v/>
      </c>
      <c r="B35" s="178" t="str">
        <f>IF(MONTH(LISTE!G55)=8,IF(OR(LISTE!B55="",LISTE!I55="X"),"",CONCATENATE(LISTE!C55,"  ",LISTE!H55," P")),"")</f>
        <v/>
      </c>
      <c r="C35" s="178" t="str">
        <f>IF(MONTH(LISTE!G55)=8,IF(OR(LISTE!B55="",LISTE!I55="X"),"",LISTE!A55),"")</f>
        <v/>
      </c>
      <c r="D35" s="178" t="str">
        <f>IF(MONTH(LISTE!G55)=8,IF(OR(LISTE!B55="",LISTE!I55="X"),"",LISTE!I55),"")</f>
        <v/>
      </c>
      <c r="E35" s="17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row>
    <row r="36" spans="1:35" x14ac:dyDescent="0.25">
      <c r="A36" s="178" t="str">
        <f>IF(MONTH(LISTE!G41)=8,IF(OR(LISTE!B41="",LISTE!I41="X"),"",LISTE!B41),"")</f>
        <v/>
      </c>
      <c r="B36" s="178" t="str">
        <f>IF(MONTH(LISTE!G41)=8,IF(OR(LISTE!B41="",LISTE!I41="X"),"",CONCATENATE(LISTE!C41,"  ",LISTE!H41," P")),"")</f>
        <v/>
      </c>
      <c r="C36" s="178" t="str">
        <f>IF(MONTH(LISTE!G41)=8,IF(OR(LISTE!B41="",LISTE!I41="X"),"",LISTE!A41),"")</f>
        <v/>
      </c>
      <c r="D36" s="178" t="str">
        <f>IF(MONTH(LISTE!G41)=8,IF(OR(LISTE!B41="",LISTE!I41="X"),"",LISTE!I41),"")</f>
        <v/>
      </c>
      <c r="E36" s="17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row>
    <row r="37" spans="1:35" x14ac:dyDescent="0.25">
      <c r="A37" s="178" t="str">
        <f>IF(MONTH(LISTE!G48)=8,IF(OR(LISTE!B48="",LISTE!I48="X"),"",LISTE!B48),"")</f>
        <v/>
      </c>
      <c r="B37" s="178" t="str">
        <f>IF(MONTH(LISTE!G48)=8,IF(OR(LISTE!B48="",LISTE!I48="X"),"",CONCATENATE(LISTE!C48,"  ",LISTE!H48," P")),"")</f>
        <v/>
      </c>
      <c r="C37" s="178" t="str">
        <f>IF(MONTH(LISTE!G48)=8,IF(OR(LISTE!B48="",LISTE!I48="X"),"",LISTE!A48),"")</f>
        <v/>
      </c>
      <c r="D37" s="178" t="str">
        <f>IF(MONTH(LISTE!G48)=8,IF(OR(LISTE!B48="",LISTE!I48="X"),"",LISTE!I48),"")</f>
        <v/>
      </c>
      <c r="E37" s="179"/>
      <c r="F37" s="199"/>
      <c r="G37" s="199"/>
      <c r="H37" s="199"/>
      <c r="I37" s="199"/>
      <c r="J37" s="199"/>
      <c r="K37" s="199"/>
      <c r="L37" s="199"/>
      <c r="M37" s="199"/>
      <c r="N37" s="199"/>
      <c r="O37" s="507"/>
      <c r="P37" s="507"/>
      <c r="Q37" s="484"/>
      <c r="R37" s="484"/>
      <c r="S37" s="484"/>
      <c r="T37" s="507"/>
      <c r="U37" s="507"/>
      <c r="V37" s="507"/>
      <c r="W37" s="484"/>
      <c r="X37" s="484"/>
      <c r="Y37" s="199"/>
      <c r="Z37" s="199"/>
      <c r="AA37" s="199"/>
      <c r="AB37" s="199"/>
      <c r="AC37" s="199"/>
      <c r="AD37" s="199"/>
      <c r="AE37" s="199"/>
      <c r="AF37" s="199"/>
      <c r="AG37" s="199"/>
      <c r="AH37" s="199"/>
      <c r="AI37" s="199"/>
    </row>
    <row r="38" spans="1:35" x14ac:dyDescent="0.25">
      <c r="A38" s="178" t="str">
        <f>IF(MONTH(LISTE!G49)=8,IF(OR(LISTE!B49="",LISTE!I49="X"),"",LISTE!B49),"")</f>
        <v/>
      </c>
      <c r="B38" s="178" t="str">
        <f>IF(MONTH(LISTE!G49)=8,IF(OR(LISTE!B49="",LISTE!I49="X"),"",CONCATENATE(LISTE!C49,"  ",LISTE!H49," P")),"")</f>
        <v/>
      </c>
      <c r="C38" s="178" t="str">
        <f>IF(MONTH(LISTE!G49)=8,IF(OR(LISTE!B49="",LISTE!I49="X"),"",LISTE!A49),"")</f>
        <v/>
      </c>
      <c r="D38" s="178" t="str">
        <f>IF(MONTH(LISTE!G49)=8,IF(OR(LISTE!B49="",LISTE!I49="X"),"",LISTE!I49),"")</f>
        <v/>
      </c>
      <c r="E38" s="179"/>
      <c r="F38" s="199"/>
      <c r="G38" s="199"/>
      <c r="H38" s="199"/>
      <c r="I38" s="199"/>
      <c r="J38" s="199"/>
      <c r="K38" s="199"/>
      <c r="L38" s="199"/>
      <c r="M38" s="199"/>
      <c r="N38" s="199"/>
      <c r="O38" s="507"/>
      <c r="P38" s="507"/>
      <c r="Q38" s="507"/>
      <c r="R38" s="507"/>
      <c r="S38" s="484"/>
      <c r="T38" s="507"/>
      <c r="U38" s="507"/>
      <c r="V38" s="507"/>
      <c r="W38" s="507"/>
      <c r="X38" s="484"/>
      <c r="Y38" s="199"/>
      <c r="Z38" s="199"/>
      <c r="AA38" s="199"/>
      <c r="AB38" s="199"/>
      <c r="AC38" s="199"/>
      <c r="AD38" s="199"/>
      <c r="AE38" s="199"/>
      <c r="AF38" s="199"/>
      <c r="AG38" s="199"/>
      <c r="AH38" s="199"/>
      <c r="AI38" s="199"/>
    </row>
    <row r="39" spans="1:35" x14ac:dyDescent="0.25">
      <c r="A39" s="178" t="str">
        <f>IF(MONTH(LISTE!G50)=8,IF(OR(LISTE!B50="",LISTE!I50="X"),"",LISTE!B50),"")</f>
        <v/>
      </c>
      <c r="B39" s="178" t="str">
        <f>IF(MONTH(LISTE!G50)=8,IF(OR(LISTE!B50="",LISTE!I50="X"),"",CONCATENATE(LISTE!C50,"  ",LISTE!H50," P")),"")</f>
        <v/>
      </c>
      <c r="C39" s="178" t="str">
        <f>IF(MONTH(LISTE!G50)=8,IF(OR(LISTE!B50="",LISTE!I50="X"),"",LISTE!A50),"")</f>
        <v/>
      </c>
      <c r="D39" s="178" t="str">
        <f>IF(MONTH(LISTE!G50)=8,IF(OR(LISTE!B50="",LISTE!I50="X"),"",LISTE!I50),"")</f>
        <v/>
      </c>
      <c r="E39" s="179"/>
      <c r="F39" s="199"/>
      <c r="G39" s="199"/>
      <c r="H39" s="199"/>
      <c r="I39" s="199"/>
      <c r="J39" s="199"/>
      <c r="K39" s="199"/>
      <c r="L39" s="199"/>
      <c r="M39" s="199"/>
      <c r="N39" s="199"/>
      <c r="O39" s="484"/>
      <c r="P39" s="484"/>
      <c r="Q39" s="507"/>
      <c r="R39" s="507"/>
      <c r="S39" s="507"/>
      <c r="T39" s="507"/>
      <c r="U39" s="507"/>
      <c r="V39" s="507"/>
      <c r="W39" s="507"/>
      <c r="X39" s="507"/>
      <c r="Y39" s="199"/>
      <c r="Z39" s="199"/>
      <c r="AA39" s="199"/>
      <c r="AB39" s="199"/>
      <c r="AC39" s="199"/>
      <c r="AD39" s="199"/>
      <c r="AE39" s="199"/>
      <c r="AF39" s="199"/>
      <c r="AG39" s="199"/>
      <c r="AH39" s="199"/>
      <c r="AI39" s="199"/>
    </row>
    <row r="40" spans="1:35" x14ac:dyDescent="0.25">
      <c r="A40" s="178" t="str">
        <f>IF(MONTH(LISTE!G42)=8,IF(OR(LISTE!B42="",LISTE!I42="X"),"",LISTE!B42),"")</f>
        <v/>
      </c>
      <c r="B40" s="178" t="str">
        <f>IF(MONTH(LISTE!G42)=8,IF(OR(LISTE!B42="",LISTE!I42="X"),"",CONCATENATE(LISTE!C42,"  ",LISTE!H42," P")),"")</f>
        <v/>
      </c>
      <c r="C40" s="178" t="str">
        <f>IF(MONTH(LISTE!G42)=8,IF(OR(LISTE!B42="",LISTE!I42="X"),"",LISTE!A42),"")</f>
        <v/>
      </c>
      <c r="D40" s="178" t="str">
        <f>IF(MONTH(LISTE!G42)=8,IF(OR(LISTE!B42="",LISTE!I42="X"),"",LISTE!I42),"")</f>
        <v/>
      </c>
      <c r="E40" s="179"/>
      <c r="F40" s="199"/>
      <c r="G40" s="199"/>
      <c r="H40" s="199"/>
      <c r="I40" s="199"/>
      <c r="J40" s="199"/>
      <c r="K40" s="199"/>
      <c r="L40" s="199"/>
      <c r="M40" s="507"/>
      <c r="N40" s="507"/>
      <c r="O40" s="507"/>
      <c r="P40" s="507"/>
      <c r="Q40" s="484"/>
      <c r="R40" s="556"/>
      <c r="S40" s="484"/>
      <c r="T40" s="507"/>
      <c r="U40" s="507"/>
      <c r="V40" s="507"/>
      <c r="W40" s="507"/>
      <c r="X40" s="507"/>
      <c r="Y40" s="199"/>
      <c r="Z40" s="199"/>
      <c r="AA40" s="199"/>
      <c r="AB40" s="199"/>
      <c r="AC40" s="199"/>
      <c r="AD40" s="199"/>
      <c r="AE40" s="199"/>
      <c r="AF40" s="199"/>
      <c r="AG40" s="199"/>
      <c r="AH40" s="199"/>
      <c r="AI40" s="199"/>
    </row>
    <row r="41" spans="1:35" x14ac:dyDescent="0.25">
      <c r="A41" s="178" t="str">
        <f>IF(MONTH(LISTE!G43)=8,IF(OR(LISTE!B43="",LISTE!I43="X"),"",LISTE!B43),"")</f>
        <v/>
      </c>
      <c r="B41" s="178" t="str">
        <f>IF(MONTH(LISTE!G43)=8,IF(OR(LISTE!B43="",LISTE!I43="X"),"",CONCATENATE(LISTE!C43,"  ",LISTE!H43," P")),"")</f>
        <v/>
      </c>
      <c r="C41" s="178" t="str">
        <f>IF(MONTH(LISTE!G43)=8,IF(OR(LISTE!B43="",LISTE!I43="X"),"",LISTE!A43),"")</f>
        <v/>
      </c>
      <c r="D41" s="178" t="str">
        <f>IF(MONTH(LISTE!G43)=8,IF(OR(LISTE!B43="",LISTE!I43="X"),"",LISTE!I43),"")</f>
        <v/>
      </c>
      <c r="E41" s="199"/>
      <c r="F41" s="199"/>
      <c r="G41" s="199"/>
      <c r="H41" s="199"/>
      <c r="I41" s="199"/>
      <c r="J41" s="199"/>
      <c r="K41" s="199"/>
      <c r="L41" s="199"/>
      <c r="M41" s="507"/>
      <c r="N41" s="484"/>
      <c r="O41" s="484"/>
      <c r="P41" s="484"/>
      <c r="Q41" s="484"/>
      <c r="R41" s="507"/>
      <c r="S41" s="175"/>
      <c r="T41" s="175"/>
      <c r="U41" s="175"/>
      <c r="V41" s="507"/>
      <c r="W41" s="507"/>
      <c r="X41" s="484"/>
      <c r="Y41" s="507"/>
      <c r="Z41" s="199"/>
      <c r="AA41" s="199"/>
      <c r="AB41" s="199"/>
      <c r="AC41" s="199"/>
      <c r="AD41" s="199"/>
      <c r="AE41" s="199"/>
      <c r="AF41" s="199"/>
      <c r="AG41" s="199"/>
      <c r="AH41" s="199"/>
      <c r="AI41" s="199"/>
    </row>
    <row r="42" spans="1:35" x14ac:dyDescent="0.25">
      <c r="A42" s="178" t="str">
        <f>IF(MONTH(LISTE!G9)=8,IF(OR(LISTE!B9="",LISTE!I9="X"),"",LISTE!B9),"")</f>
        <v/>
      </c>
      <c r="B42" s="178" t="str">
        <f>IF(MONTH(LISTE!G9)=8,IF(OR(LISTE!B9="",LISTE!I9="X"),"",CONCATENATE(LISTE!C9,"  ",LISTE!H9," P")),"")</f>
        <v/>
      </c>
      <c r="C42" s="178" t="str">
        <f>IF(MONTH(LISTE!G9)=8,IF(OR(LISTE!B9="",LISTE!I9="X"),"",LISTE!A9),"")</f>
        <v/>
      </c>
      <c r="D42" s="178" t="str">
        <f>IF(MONTH(LISTE!G9)=8,IF(OR(LISTE!B9="",LISTE!I9="X"),"",LISTE!I9),"")</f>
        <v/>
      </c>
      <c r="E42" s="484"/>
      <c r="F42" s="484"/>
      <c r="G42" s="484"/>
      <c r="H42" s="484"/>
      <c r="I42" s="484"/>
      <c r="J42" s="484"/>
      <c r="K42" s="484"/>
      <c r="L42" s="484"/>
      <c r="M42" s="507"/>
      <c r="N42" s="507"/>
      <c r="O42" s="507"/>
      <c r="P42" s="507"/>
      <c r="Q42" s="507"/>
      <c r="R42" s="484"/>
      <c r="S42" s="556"/>
      <c r="T42" s="484"/>
      <c r="U42" s="507"/>
      <c r="V42" s="507"/>
      <c r="W42" s="507"/>
      <c r="X42" s="507"/>
      <c r="Y42" s="484"/>
      <c r="Z42" s="484"/>
      <c r="AA42" s="484"/>
      <c r="AB42" s="484"/>
      <c r="AC42" s="507"/>
      <c r="AD42" s="484"/>
      <c r="AE42" s="484"/>
      <c r="AF42" s="484"/>
      <c r="AG42" s="484"/>
      <c r="AH42" s="484"/>
      <c r="AI42" s="484"/>
    </row>
    <row r="43" spans="1:35" x14ac:dyDescent="0.25">
      <c r="A43" s="178" t="str">
        <f>IF(MONTH(LISTE!G10)=8,IF(OR(LISTE!B10="",LISTE!I10="X"),"",LISTE!B10),"")</f>
        <v/>
      </c>
      <c r="B43" s="178" t="str">
        <f>IF(MONTH(LISTE!G10)=8,IF(OR(LISTE!B10="",LISTE!I10="X"),"",CONCATENATE(LISTE!C10,"  ",LISTE!H10," P")),"")</f>
        <v/>
      </c>
      <c r="C43" s="178" t="str">
        <f>IF(MONTH(LISTE!G10)=8,IF(OR(LISTE!B10="",LISTE!I10="X"),"",LISTE!A10),"")</f>
        <v/>
      </c>
      <c r="D43" s="178" t="str">
        <f>IF(MONTH(LISTE!G10)=8,IF(OR(LISTE!B10="",LISTE!I10="X"),"",LISTE!I10),"")</f>
        <v/>
      </c>
      <c r="E43" s="484"/>
      <c r="F43" s="484"/>
      <c r="G43" s="484"/>
      <c r="H43" s="484"/>
      <c r="I43" s="484"/>
      <c r="J43" s="484"/>
      <c r="K43" s="484"/>
      <c r="L43" s="484"/>
      <c r="M43" s="507"/>
      <c r="N43" s="507"/>
      <c r="O43" s="507"/>
      <c r="P43" s="507"/>
      <c r="Q43" s="507"/>
      <c r="R43" s="484"/>
      <c r="S43" s="484"/>
      <c r="T43" s="484"/>
      <c r="U43" s="507"/>
      <c r="V43" s="507"/>
      <c r="W43" s="507"/>
      <c r="X43" s="484"/>
      <c r="Y43" s="484"/>
      <c r="Z43" s="484"/>
      <c r="AA43" s="484"/>
      <c r="AB43" s="484"/>
      <c r="AC43" s="484"/>
      <c r="AD43" s="484"/>
      <c r="AE43" s="484"/>
      <c r="AF43" s="484"/>
      <c r="AG43" s="484"/>
      <c r="AH43" s="484"/>
      <c r="AI43" s="484"/>
    </row>
    <row r="44" spans="1:35" x14ac:dyDescent="0.25">
      <c r="A44" s="178" t="str">
        <f>IF(MONTH(LISTE!G11)=8,IF(OR(LISTE!B11="",LISTE!I11="X"),"",LISTE!B11),"")</f>
        <v/>
      </c>
      <c r="B44" s="178" t="str">
        <f>IF(MONTH(LISTE!G11)=8,IF(OR(LISTE!B11="",LISTE!I11="X"),"",CONCATENATE(LISTE!C11,"  ",LISTE!H11," P")),"")</f>
        <v/>
      </c>
      <c r="C44" s="178" t="str">
        <f>IF(MONTH(LISTE!G11)=8,IF(OR(LISTE!B11="",LISTE!I11="X"),"",LISTE!A11),"")</f>
        <v/>
      </c>
      <c r="D44" s="178" t="str">
        <f>IF(MONTH(LISTE!G11)=8,IF(OR(LISTE!B11="",LISTE!I11="X"),"",LISTE!I11),"")</f>
        <v/>
      </c>
      <c r="E44" s="507"/>
      <c r="F44" s="507"/>
      <c r="G44" s="507"/>
      <c r="H44" s="507"/>
      <c r="I44" s="507"/>
      <c r="J44" s="507"/>
      <c r="K44" s="507"/>
      <c r="L44" s="507"/>
      <c r="M44" s="507"/>
      <c r="N44" s="507"/>
      <c r="O44" s="507"/>
      <c r="P44" s="507"/>
      <c r="Q44" s="507"/>
      <c r="R44" s="507"/>
      <c r="S44" s="507"/>
      <c r="T44" s="484"/>
      <c r="U44" s="507"/>
      <c r="V44" s="507"/>
      <c r="W44" s="507"/>
      <c r="X44" s="507"/>
      <c r="Y44" s="484"/>
      <c r="Z44" s="484"/>
      <c r="AA44" s="484"/>
      <c r="AB44" s="484"/>
      <c r="AC44" s="507"/>
      <c r="AD44" s="507"/>
      <c r="AE44" s="507"/>
      <c r="AF44" s="507"/>
      <c r="AG44" s="507"/>
      <c r="AH44" s="507"/>
      <c r="AI44" s="507"/>
    </row>
    <row r="45" spans="1:35" x14ac:dyDescent="0.25">
      <c r="A45" s="178" t="str">
        <f>IF(MONTH(LISTE!G12)=8,IF(OR(LISTE!B12="",LISTE!I12="X"),"",LISTE!B12),"")</f>
        <v/>
      </c>
      <c r="B45" s="178" t="str">
        <f>IF(MONTH(LISTE!G12)=8,IF(OR(LISTE!B12="",LISTE!I12="X"),"",CONCATENATE(LISTE!C12,"  ",LISTE!H12," P")),"")</f>
        <v/>
      </c>
      <c r="C45" s="178" t="str">
        <f>IF(MONTH(LISTE!G12)=8,IF(OR(LISTE!B12="",LISTE!I12="X"),"",LISTE!A12),"")</f>
        <v/>
      </c>
      <c r="D45" s="178" t="str">
        <f>IF(MONTH(LISTE!G12)=8,IF(OR(LISTE!B12="",LISTE!I12="X"),"",LISTE!I12),"")</f>
        <v/>
      </c>
      <c r="E45" s="507"/>
      <c r="F45" s="507"/>
      <c r="G45" s="507"/>
      <c r="H45" s="507"/>
      <c r="I45" s="507"/>
      <c r="J45" s="507"/>
      <c r="K45" s="507"/>
      <c r="L45" s="507"/>
      <c r="M45" s="507"/>
      <c r="N45" s="484"/>
      <c r="O45" s="484"/>
      <c r="P45" s="484"/>
      <c r="Q45" s="484"/>
      <c r="R45" s="507"/>
      <c r="S45" s="507"/>
      <c r="T45" s="507"/>
      <c r="U45" s="507"/>
      <c r="V45" s="507"/>
      <c r="W45" s="507"/>
      <c r="X45" s="507"/>
      <c r="Y45" s="507"/>
      <c r="Z45" s="507"/>
      <c r="AA45" s="507"/>
      <c r="AB45" s="507"/>
      <c r="AC45" s="507"/>
      <c r="AD45" s="507"/>
      <c r="AE45" s="507"/>
      <c r="AF45" s="507"/>
      <c r="AG45" s="507"/>
      <c r="AH45" s="507"/>
      <c r="AI45" s="507"/>
    </row>
    <row r="46" spans="1:35" x14ac:dyDescent="0.25">
      <c r="A46" s="178" t="str">
        <f>IF(MONTH(LISTE!G13)=8,IF(OR(LISTE!B13="",LISTE!I13="X"),"",LISTE!B13),"")</f>
        <v/>
      </c>
      <c r="B46" s="178" t="str">
        <f>IF(MONTH(LISTE!G13)=8,IF(OR(LISTE!B13="",LISTE!I13="X"),"",CONCATENATE(LISTE!C13,"  ",LISTE!H13," P")),"")</f>
        <v/>
      </c>
      <c r="C46" s="178" t="str">
        <f>IF(MONTH(LISTE!G13)=8,IF(OR(LISTE!B13="",LISTE!I13="X"),"",LISTE!A13),"")</f>
        <v/>
      </c>
      <c r="D46" s="178" t="str">
        <f>IF(MONTH(LISTE!G13)=8,IF(OR(LISTE!B13="",LISTE!I13="X"),"",LISTE!I13),"")</f>
        <v/>
      </c>
      <c r="E46" s="507"/>
      <c r="F46" s="507"/>
      <c r="G46" s="507"/>
      <c r="H46" s="507"/>
      <c r="I46" s="507"/>
      <c r="J46" s="507"/>
      <c r="K46" s="507"/>
      <c r="L46" s="507"/>
      <c r="M46" s="507"/>
      <c r="N46" s="507"/>
      <c r="O46" s="507"/>
      <c r="P46" s="507"/>
      <c r="Q46" s="507"/>
      <c r="R46" s="484"/>
      <c r="S46" s="556"/>
      <c r="T46" s="484"/>
      <c r="U46" s="507"/>
      <c r="V46" s="507"/>
      <c r="W46" s="507"/>
      <c r="X46" s="507"/>
      <c r="Y46" s="507"/>
      <c r="Z46" s="507"/>
      <c r="AA46" s="507"/>
      <c r="AB46" s="507"/>
      <c r="AC46" s="507"/>
      <c r="AD46" s="507"/>
      <c r="AE46" s="507"/>
      <c r="AF46" s="507"/>
      <c r="AG46" s="507"/>
      <c r="AH46" s="484"/>
      <c r="AI46" s="484"/>
    </row>
    <row r="47" spans="1:35" x14ac:dyDescent="0.25">
      <c r="A47" s="178" t="str">
        <f>IF(MONTH(LISTE!G14)=8,IF(OR(LISTE!B14="",LISTE!I14="X"),"",LISTE!B14),"")</f>
        <v/>
      </c>
      <c r="B47" s="178" t="str">
        <f>IF(MONTH(LISTE!G14)=8,IF(OR(LISTE!B14="",LISTE!I14="X"),"",CONCATENATE(LISTE!C14,"  ",LISTE!H14," P")),"")</f>
        <v/>
      </c>
      <c r="C47" s="178" t="str">
        <f>IF(MONTH(LISTE!G14)=8,IF(OR(LISTE!B14="",LISTE!I14="X"),"",LISTE!A14),"")</f>
        <v/>
      </c>
      <c r="D47" s="178" t="str">
        <f>IF(MONTH(LISTE!G14)=8,IF(OR(LISTE!B14="",LISTE!I14="X"),"",LISTE!I14),"")</f>
        <v/>
      </c>
      <c r="E47" s="507"/>
      <c r="F47" s="507"/>
      <c r="G47" s="507"/>
      <c r="H47" s="507"/>
      <c r="I47" s="507"/>
      <c r="J47" s="507"/>
      <c r="K47" s="507"/>
      <c r="L47" s="507"/>
      <c r="M47" s="507"/>
      <c r="N47" s="507"/>
      <c r="O47" s="507"/>
      <c r="P47" s="507"/>
      <c r="Q47" s="507"/>
      <c r="R47" s="484"/>
      <c r="S47" s="484"/>
      <c r="T47" s="484"/>
      <c r="U47" s="507"/>
      <c r="V47" s="507"/>
      <c r="W47" s="507"/>
      <c r="X47" s="507"/>
      <c r="Y47" s="507"/>
      <c r="Z47" s="507"/>
      <c r="AA47" s="507"/>
      <c r="AB47" s="507"/>
      <c r="AC47" s="507"/>
      <c r="AD47" s="507"/>
      <c r="AE47" s="507"/>
      <c r="AF47" s="507"/>
      <c r="AG47" s="507"/>
      <c r="AH47" s="507"/>
      <c r="AI47" s="507"/>
    </row>
    <row r="48" spans="1:35" x14ac:dyDescent="0.25">
      <c r="A48" s="178" t="str">
        <f>IF(MONTH(LISTE!G15)=8,IF(OR(LISTE!B15="",LISTE!I15="X"),"",LISTE!B15),"")</f>
        <v/>
      </c>
      <c r="B48" s="178" t="str">
        <f>IF(MONTH(LISTE!G15)=8,IF(OR(LISTE!B15="",LISTE!I15="X"),"",CONCATENATE(LISTE!C15,"  ",LISTE!H15," P")),"")</f>
        <v/>
      </c>
      <c r="C48" s="178" t="str">
        <f>IF(MONTH(LISTE!G15)=8,IF(OR(LISTE!B15="",LISTE!I15="X"),"",LISTE!A15),"")</f>
        <v/>
      </c>
      <c r="D48" s="178" t="str">
        <f>IF(MONTH(LISTE!G15)=8,IF(OR(LISTE!B15="",LISTE!I15="X"),"",LISTE!I15),"")</f>
        <v/>
      </c>
      <c r="E48" s="507"/>
      <c r="F48" s="507"/>
      <c r="G48" s="507"/>
      <c r="H48" s="507"/>
      <c r="I48" s="507"/>
      <c r="J48" s="507"/>
      <c r="K48" s="507"/>
      <c r="L48" s="507"/>
      <c r="M48" s="507"/>
      <c r="N48" s="507"/>
      <c r="O48" s="507"/>
      <c r="P48" s="507"/>
      <c r="Q48" s="507"/>
      <c r="R48" s="507"/>
      <c r="S48" s="507"/>
      <c r="T48" s="507"/>
      <c r="U48" s="484"/>
      <c r="V48" s="484"/>
      <c r="W48" s="484"/>
      <c r="X48" s="484"/>
      <c r="Y48" s="507"/>
      <c r="Z48" s="507"/>
      <c r="AA48" s="507"/>
      <c r="AB48" s="507"/>
      <c r="AC48" s="507"/>
      <c r="AD48" s="507"/>
      <c r="AE48" s="507"/>
      <c r="AF48" s="507"/>
      <c r="AG48" s="507"/>
      <c r="AH48" s="507"/>
      <c r="AI48" s="507"/>
    </row>
    <row r="49" spans="1:35" x14ac:dyDescent="0.25">
      <c r="A49" s="178" t="str">
        <f>IF(MONTH(LISTE!G16)=8,IF(OR(LISTE!B16="",LISTE!I16="X"),"",LISTE!B16),"")</f>
        <v/>
      </c>
      <c r="B49" s="178" t="str">
        <f>IF(MONTH(LISTE!G16)=8,IF(OR(LISTE!B16="",LISTE!I16="X"),"",CONCATENATE(LISTE!C16,"  ",LISTE!H16," P")),"")</f>
        <v/>
      </c>
      <c r="C49" s="178" t="str">
        <f>IF(MONTH(LISTE!G16)=8,IF(OR(LISTE!B16="",LISTE!I16="X"),"",LISTE!A16),"")</f>
        <v/>
      </c>
      <c r="D49" s="178" t="str">
        <f>IF(MONTH(LISTE!G16)=8,IF(OR(LISTE!B16="",LISTE!I16="X"),"",LISTE!I16),"")</f>
        <v/>
      </c>
      <c r="E49" s="507"/>
      <c r="F49" s="507"/>
      <c r="G49" s="507"/>
      <c r="H49" s="507"/>
      <c r="I49" s="507"/>
      <c r="J49" s="507"/>
      <c r="K49" s="507"/>
      <c r="L49" s="507"/>
      <c r="M49" s="507"/>
      <c r="N49" s="507"/>
      <c r="O49" s="507"/>
      <c r="P49" s="507"/>
      <c r="Q49" s="484"/>
      <c r="R49" s="507"/>
      <c r="S49" s="507"/>
      <c r="T49" s="507"/>
      <c r="U49" s="507"/>
      <c r="V49" s="507"/>
      <c r="W49" s="507"/>
      <c r="X49" s="484"/>
      <c r="Y49" s="484"/>
      <c r="Z49" s="484"/>
      <c r="AA49" s="484"/>
      <c r="AB49" s="507"/>
      <c r="AC49" s="507"/>
      <c r="AD49" s="507"/>
      <c r="AE49" s="507"/>
      <c r="AF49" s="507"/>
      <c r="AG49" s="507"/>
      <c r="AH49" s="507"/>
      <c r="AI49" s="507"/>
    </row>
    <row r="50" spans="1:35" x14ac:dyDescent="0.25">
      <c r="A50" s="178" t="str">
        <f>IF(MONTH(LISTE!G17)=8,IF(OR(LISTE!B17="",LISTE!I17="X"),"",LISTE!B17),"")</f>
        <v/>
      </c>
      <c r="B50" s="178" t="str">
        <f>IF(MONTH(LISTE!G17)=8,IF(OR(LISTE!B17="",LISTE!I17="X"),"",CONCATENATE(LISTE!C17,"  ",LISTE!H17," P")),"")</f>
        <v/>
      </c>
      <c r="C50" s="178" t="str">
        <f>IF(MONTH(LISTE!G17)=8,IF(OR(LISTE!B17="",LISTE!I17="X"),"",LISTE!A17),"")</f>
        <v/>
      </c>
      <c r="D50" s="178" t="str">
        <f>IF(MONTH(LISTE!G17)=8,IF(OR(LISTE!B17="",LISTE!I17="X"),"",LISTE!I17),"")</f>
        <v/>
      </c>
      <c r="E50" s="507"/>
      <c r="F50" s="484"/>
      <c r="G50" s="484"/>
      <c r="H50" s="484"/>
      <c r="I50" s="484"/>
      <c r="J50" s="507"/>
      <c r="K50" s="484"/>
      <c r="L50" s="484"/>
      <c r="M50" s="484"/>
      <c r="N50" s="484"/>
      <c r="O50" s="507"/>
      <c r="P50" s="507"/>
      <c r="Q50" s="507"/>
      <c r="R50" s="507"/>
      <c r="S50" s="507"/>
      <c r="T50" s="507"/>
      <c r="U50" s="507"/>
      <c r="V50" s="507"/>
      <c r="W50" s="507"/>
      <c r="X50" s="507"/>
      <c r="Y50" s="507"/>
      <c r="Z50" s="507"/>
      <c r="AA50" s="507"/>
      <c r="AB50" s="507"/>
      <c r="AC50" s="507"/>
      <c r="AD50" s="507"/>
      <c r="AE50" s="507"/>
      <c r="AF50" s="507"/>
      <c r="AG50" s="507"/>
      <c r="AH50" s="507"/>
      <c r="AI50" s="507"/>
    </row>
    <row r="51" spans="1:35" x14ac:dyDescent="0.25">
      <c r="A51" s="178" t="str">
        <f>IF(MONTH(LISTE!G18)=8,IF(OR(LISTE!B18="",LISTE!I18="X"),"",LISTE!B18),"")</f>
        <v/>
      </c>
      <c r="B51" s="178" t="str">
        <f>IF(MONTH(LISTE!G18)=8,IF(OR(LISTE!B18="",LISTE!I18="X"),"",CONCATENATE(LISTE!C18,"  ",LISTE!H18," P")),"")</f>
        <v/>
      </c>
      <c r="C51" s="178" t="str">
        <f>IF(MONTH(LISTE!G18)=8,IF(OR(LISTE!B18="",LISTE!I18="X"),"",LISTE!A18),"")</f>
        <v/>
      </c>
      <c r="D51" s="178" t="str">
        <f>IF(MONTH(LISTE!G18)=8,IF(OR(LISTE!B18="",LISTE!I18="X"),"",LISTE!I18),"")</f>
        <v/>
      </c>
      <c r="E51" s="484"/>
      <c r="F51" s="507"/>
      <c r="G51" s="507"/>
      <c r="H51" s="507"/>
      <c r="I51" s="507"/>
      <c r="J51" s="507"/>
      <c r="K51" s="507"/>
      <c r="L51" s="507"/>
      <c r="M51" s="507"/>
      <c r="N51" s="507"/>
      <c r="O51" s="484"/>
      <c r="P51" s="556"/>
      <c r="Q51" s="484"/>
      <c r="R51" s="507"/>
      <c r="S51" s="507"/>
      <c r="T51" s="507"/>
      <c r="U51" s="507"/>
      <c r="V51" s="507"/>
      <c r="W51" s="507"/>
      <c r="X51" s="507"/>
      <c r="Y51" s="507"/>
      <c r="Z51" s="507"/>
      <c r="AA51" s="507"/>
      <c r="AB51" s="507"/>
      <c r="AC51" s="507"/>
      <c r="AD51" s="507"/>
      <c r="AE51" s="507"/>
      <c r="AF51" s="507"/>
      <c r="AG51" s="507"/>
      <c r="AH51" s="507"/>
      <c r="AI51" s="507"/>
    </row>
    <row r="52" spans="1:35" x14ac:dyDescent="0.25">
      <c r="A52" s="178" t="str">
        <f>IF(MONTH(LISTE!G19)=8,IF(OR(LISTE!B19="",LISTE!I19="X"),"",LISTE!B19),"")</f>
        <v/>
      </c>
      <c r="B52" s="178" t="str">
        <f>IF(MONTH(LISTE!G19)=8,IF(OR(LISTE!B19="",LISTE!I19="X"),"",CONCATENATE(LISTE!C19,"  ",LISTE!H19," P")),"")</f>
        <v/>
      </c>
      <c r="C52" s="178" t="str">
        <f>IF(MONTH(LISTE!G19)=8,IF(OR(LISTE!B19="",LISTE!I19="X"),"",LISTE!A19),"")</f>
        <v/>
      </c>
      <c r="D52" s="178" t="str">
        <f>IF(MONTH(LISTE!G19)=8,IF(OR(LISTE!B19="",LISTE!I19="X"),"",LISTE!I19),"")</f>
        <v/>
      </c>
      <c r="E52" s="507"/>
      <c r="F52" s="507"/>
      <c r="G52" s="507"/>
      <c r="H52" s="507"/>
      <c r="I52" s="507"/>
      <c r="J52" s="507"/>
      <c r="K52" s="507"/>
      <c r="L52" s="507"/>
      <c r="M52" s="507"/>
      <c r="N52" s="507"/>
      <c r="O52" s="484"/>
      <c r="P52" s="484"/>
      <c r="Q52" s="484"/>
      <c r="R52" s="507"/>
      <c r="S52" s="507"/>
      <c r="T52" s="507"/>
      <c r="U52" s="507"/>
      <c r="V52" s="507"/>
      <c r="W52" s="507"/>
      <c r="X52" s="507"/>
      <c r="Y52" s="507"/>
      <c r="Z52" s="507"/>
      <c r="AA52" s="507"/>
      <c r="AB52" s="507"/>
      <c r="AC52" s="484"/>
      <c r="AD52" s="484"/>
      <c r="AE52" s="484"/>
      <c r="AF52" s="507"/>
      <c r="AG52" s="507"/>
      <c r="AH52" s="507"/>
      <c r="AI52" s="507"/>
    </row>
    <row r="53" spans="1:35" x14ac:dyDescent="0.25">
      <c r="A53" s="178" t="str">
        <f>IF(MONTH(LISTE!G20)=8,IF(OR(LISTE!B20="",LISTE!I20="X"),"",LISTE!B20),"")</f>
        <v/>
      </c>
      <c r="B53" s="178" t="str">
        <f>IF(MONTH(LISTE!G20)=8,IF(OR(LISTE!B20="",LISTE!I20="X"),"",CONCATENATE(LISTE!C20,"  ",LISTE!H20," P")),"")</f>
        <v/>
      </c>
      <c r="C53" s="178" t="str">
        <f>IF(MONTH(LISTE!G20)=8,IF(OR(LISTE!B20="",LISTE!I20="X"),"",LISTE!A20),"")</f>
        <v/>
      </c>
      <c r="D53" s="178" t="str">
        <f>IF(MONTH(LISTE!G20)=8,IF(OR(LISTE!B20="",LISTE!I20="X"),"",LISTE!I20),"")</f>
        <v/>
      </c>
      <c r="E53" s="507"/>
      <c r="F53" s="507"/>
      <c r="G53" s="507"/>
      <c r="H53" s="507"/>
      <c r="I53" s="507"/>
      <c r="J53" s="507"/>
      <c r="K53" s="507"/>
      <c r="L53" s="507"/>
      <c r="M53" s="507"/>
      <c r="N53" s="507"/>
      <c r="O53" s="507"/>
      <c r="P53" s="507"/>
      <c r="Q53" s="507"/>
      <c r="R53" s="507"/>
      <c r="S53" s="507"/>
      <c r="T53" s="507"/>
      <c r="U53" s="507"/>
      <c r="V53" s="507"/>
      <c r="W53" s="507"/>
      <c r="X53" s="507"/>
      <c r="Y53" s="507"/>
      <c r="Z53" s="507"/>
      <c r="AA53" s="507"/>
      <c r="AB53" s="507"/>
      <c r="AC53" s="507"/>
      <c r="AD53" s="507"/>
      <c r="AE53" s="507"/>
      <c r="AF53" s="484"/>
      <c r="AG53" s="484"/>
      <c r="AH53" s="507"/>
      <c r="AI53" s="507"/>
    </row>
    <row r="54" spans="1:35" x14ac:dyDescent="0.25">
      <c r="A54" s="178" t="str">
        <f>IF(MONTH(LISTE!G21)=8,IF(OR(LISTE!B21="",LISTE!I21="X"),"",LISTE!B21),"")</f>
        <v/>
      </c>
      <c r="B54" s="178" t="str">
        <f>IF(MONTH(LISTE!G21)=8,IF(OR(LISTE!B21="",LISTE!I21="X"),"",CONCATENATE(LISTE!C21,"  ",LISTE!H21," P")),"")</f>
        <v/>
      </c>
      <c r="C54" s="178" t="str">
        <f>IF(MONTH(LISTE!G21)=8,IF(OR(LISTE!B21="",LISTE!I21="X"),"",LISTE!A21),"")</f>
        <v/>
      </c>
      <c r="D54" s="178" t="str">
        <f>IF(MONTH(LISTE!G21)=8,IF(OR(LISTE!B21="",LISTE!I21="X"),"",LISTE!I21),"")</f>
        <v/>
      </c>
      <c r="E54" s="484"/>
      <c r="F54" s="484"/>
      <c r="G54" s="484"/>
      <c r="H54" s="484"/>
      <c r="I54" s="484"/>
      <c r="J54" s="484"/>
      <c r="K54" s="484"/>
      <c r="L54" s="484"/>
      <c r="M54" s="484"/>
      <c r="N54" s="484"/>
      <c r="O54" s="484"/>
      <c r="P54" s="484"/>
      <c r="Q54" s="484"/>
      <c r="R54" s="484"/>
      <c r="S54" s="484"/>
      <c r="T54" s="507"/>
      <c r="U54" s="507"/>
      <c r="V54" s="507"/>
      <c r="W54" s="507"/>
      <c r="X54" s="507"/>
      <c r="Y54" s="507"/>
      <c r="Z54" s="507"/>
      <c r="AA54" s="507"/>
      <c r="AB54" s="507"/>
      <c r="AC54" s="507"/>
      <c r="AD54" s="507"/>
      <c r="AE54" s="507"/>
      <c r="AF54" s="507"/>
      <c r="AG54" s="507"/>
      <c r="AH54" s="507"/>
      <c r="AI54" s="507"/>
    </row>
    <row r="55" spans="1:35" x14ac:dyDescent="0.25">
      <c r="A55" s="178" t="str">
        <f>IF(MONTH(LISTE!G22)=8,IF(OR(LISTE!B22="",LISTE!I22="X"),"",LISTE!B22),"")</f>
        <v/>
      </c>
      <c r="B55" s="178" t="str">
        <f>IF(MONTH(LISTE!G22)=8,IF(OR(LISTE!B22="",LISTE!I22="X"),"",CONCATENATE(LISTE!C22,"  ",LISTE!H22," P")),"")</f>
        <v/>
      </c>
      <c r="C55" s="178" t="str">
        <f>IF(MONTH(LISTE!G22)=8,IF(OR(LISTE!B22="",LISTE!I22="X"),"",LISTE!A22),"")</f>
        <v/>
      </c>
      <c r="D55" s="178" t="str">
        <f>IF(MONTH(LISTE!G22)=8,IF(OR(LISTE!B22="",LISTE!I22="X"),"",LISTE!I22),"")</f>
        <v/>
      </c>
      <c r="E55" s="507"/>
      <c r="F55" s="507"/>
      <c r="G55" s="507"/>
      <c r="H55" s="507"/>
      <c r="I55" s="507"/>
      <c r="J55" s="507"/>
      <c r="K55" s="484"/>
      <c r="L55" s="484"/>
      <c r="M55" s="507"/>
      <c r="N55" s="507"/>
      <c r="O55" s="507"/>
      <c r="P55" s="507"/>
      <c r="Q55" s="507"/>
      <c r="R55" s="507"/>
      <c r="S55" s="507"/>
      <c r="T55" s="507"/>
      <c r="U55" s="507"/>
      <c r="V55" s="507"/>
      <c r="W55" s="507"/>
      <c r="X55" s="507"/>
      <c r="Y55" s="507"/>
      <c r="Z55" s="507"/>
      <c r="AA55" s="507"/>
      <c r="AB55" s="507"/>
      <c r="AC55" s="507"/>
      <c r="AD55" s="507"/>
      <c r="AE55" s="507"/>
      <c r="AF55" s="507"/>
      <c r="AG55" s="507"/>
      <c r="AH55" s="507"/>
      <c r="AI55" s="507"/>
    </row>
    <row r="56" spans="1:35" x14ac:dyDescent="0.25">
      <c r="A56" s="178" t="str">
        <f>IF(MONTH(LISTE!G26)=8,IF(OR(LISTE!B26="",LISTE!I26="X"),"",LISTE!B26),"")</f>
        <v/>
      </c>
      <c r="B56" s="178" t="str">
        <f>IF(MONTH(LISTE!G26)=8,IF(OR(LISTE!B26="",LISTE!I26="X"),"",CONCATENATE(LISTE!C26,"  ",LISTE!H26," P")),"")</f>
        <v/>
      </c>
      <c r="C56" s="178" t="str">
        <f>IF(MONTH(LISTE!G26)=8,IF(OR(LISTE!B26="",LISTE!I26="X"),"",LISTE!A26),"")</f>
        <v/>
      </c>
      <c r="D56" s="178" t="str">
        <f>IF(MONTH(LISTE!G26)=8,IF(OR(LISTE!B26="",LISTE!I26="X"),"",LISTE!I26),"")</f>
        <v/>
      </c>
      <c r="E56" s="507"/>
      <c r="F56" s="507"/>
      <c r="G56" s="507"/>
      <c r="H56" s="507"/>
      <c r="I56" s="507"/>
      <c r="J56" s="507"/>
      <c r="K56" s="507"/>
      <c r="L56" s="507"/>
      <c r="M56" s="507"/>
      <c r="N56" s="507"/>
      <c r="O56" s="507"/>
      <c r="P56" s="507"/>
      <c r="Q56" s="507"/>
      <c r="R56" s="507"/>
      <c r="S56" s="507"/>
      <c r="T56" s="507"/>
      <c r="U56" s="507"/>
      <c r="V56" s="507"/>
      <c r="W56" s="507"/>
      <c r="X56" s="484"/>
      <c r="Y56" s="484"/>
      <c r="Z56" s="484"/>
      <c r="AA56" s="484"/>
      <c r="AB56" s="507"/>
      <c r="AC56" s="507"/>
      <c r="AD56" s="507"/>
      <c r="AE56" s="507"/>
      <c r="AF56" s="507"/>
      <c r="AG56" s="507"/>
      <c r="AH56" s="507"/>
      <c r="AI56" s="507"/>
    </row>
    <row r="57" spans="1:35" x14ac:dyDescent="0.25">
      <c r="A57" s="178" t="str">
        <f>IF(MONTH(LISTE!G27)=8,IF(OR(LISTE!B27="",LISTE!I27="X"),"",LISTE!B27),"")</f>
        <v/>
      </c>
      <c r="B57" s="178" t="str">
        <f>IF(MONTH(LISTE!G27)=8,IF(OR(LISTE!B27="",LISTE!I27="X"),"",CONCATENATE(LISTE!C27,"  ",LISTE!H27," P")),"")</f>
        <v/>
      </c>
      <c r="C57" s="178" t="str">
        <f>IF(MONTH(LISTE!G27)=8,IF(OR(LISTE!B27="",LISTE!I27="X"),"",LISTE!A27),"")</f>
        <v/>
      </c>
      <c r="D57" s="178" t="str">
        <f>IF(MONTH(LISTE!G27)=8,IF(OR(LISTE!B27="",LISTE!I27="X"),"",LISTE!I27),"")</f>
        <v/>
      </c>
      <c r="E57" s="507"/>
      <c r="F57" s="507"/>
      <c r="G57" s="507"/>
      <c r="H57" s="507"/>
      <c r="I57" s="507"/>
      <c r="J57" s="507"/>
      <c r="K57" s="507"/>
      <c r="L57" s="507"/>
      <c r="M57" s="507"/>
      <c r="N57" s="507"/>
      <c r="O57" s="507"/>
      <c r="P57" s="507"/>
      <c r="Q57" s="507"/>
      <c r="R57" s="507"/>
      <c r="S57" s="507"/>
      <c r="T57" s="507"/>
      <c r="U57" s="507"/>
      <c r="V57" s="507"/>
      <c r="W57" s="507"/>
      <c r="X57" s="507"/>
      <c r="Y57" s="507"/>
      <c r="Z57" s="507"/>
      <c r="AA57" s="507"/>
      <c r="AB57" s="507"/>
      <c r="AC57" s="507"/>
      <c r="AD57" s="507"/>
      <c r="AE57" s="507"/>
      <c r="AF57" s="507"/>
      <c r="AG57" s="507"/>
      <c r="AH57" s="507"/>
      <c r="AI57" s="507"/>
    </row>
    <row r="58" spans="1:35" x14ac:dyDescent="0.25">
      <c r="A58" s="178" t="str">
        <f>IF(MONTH(LISTE!G28)=8,IF(OR(LISTE!B28="",LISTE!I28="X"),"",LISTE!B28),"")</f>
        <v/>
      </c>
      <c r="B58" s="178" t="str">
        <f>IF(MONTH(LISTE!G28)=8,IF(OR(LISTE!B28="",LISTE!I28="X"),"",CONCATENATE(LISTE!C28,"  ",LISTE!H28," P")),"")</f>
        <v/>
      </c>
      <c r="C58" s="178" t="str">
        <f>IF(MONTH(LISTE!G28)=8,IF(OR(LISTE!B28="",LISTE!I28="X"),"",LISTE!A28),"")</f>
        <v/>
      </c>
      <c r="D58" s="178" t="str">
        <f>IF(MONTH(LISTE!G28)=8,IF(OR(LISTE!B28="",LISTE!I28="X"),"",LISTE!I28),"")</f>
        <v/>
      </c>
      <c r="E58" s="507"/>
      <c r="F58" s="507"/>
      <c r="G58" s="507"/>
      <c r="H58" s="507"/>
      <c r="I58" s="507"/>
      <c r="J58" s="507"/>
      <c r="K58" s="507"/>
      <c r="L58" s="507"/>
      <c r="M58" s="507"/>
      <c r="N58" s="507"/>
      <c r="O58" s="507"/>
      <c r="P58" s="507"/>
      <c r="Q58" s="507"/>
      <c r="R58" s="484"/>
      <c r="S58" s="484"/>
      <c r="T58" s="484"/>
      <c r="U58" s="484"/>
      <c r="V58" s="484"/>
      <c r="W58" s="484"/>
      <c r="X58" s="484"/>
      <c r="Y58" s="484"/>
      <c r="Z58" s="484"/>
      <c r="AA58" s="484"/>
      <c r="AB58" s="484"/>
      <c r="AC58" s="484"/>
      <c r="AD58" s="484"/>
      <c r="AE58" s="484"/>
      <c r="AF58" s="484"/>
      <c r="AG58" s="484"/>
      <c r="AH58" s="484"/>
      <c r="AI58" s="484"/>
    </row>
    <row r="59" spans="1:35" x14ac:dyDescent="0.25">
      <c r="A59" s="178" t="str">
        <f>IF(MONTH(LISTE!G29)=8,IF(OR(LISTE!B29="",LISTE!I29="X"),"",LISTE!B29),"")</f>
        <v/>
      </c>
      <c r="B59" s="178" t="str">
        <f>IF(MONTH(LISTE!G29)=8,IF(OR(LISTE!B29="",LISTE!I29="X"),"",CONCATENATE(LISTE!C29,"  ",LISTE!H29," P")),"")</f>
        <v/>
      </c>
      <c r="C59" s="178" t="str">
        <f>IF(MONTH(LISTE!G29)=8,IF(OR(LISTE!B29="",LISTE!I29="X"),"",LISTE!A29),"")</f>
        <v/>
      </c>
      <c r="D59" s="178" t="str">
        <f>IF(MONTH(LISTE!G29)=8,IF(OR(LISTE!B29="",LISTE!I29="X"),"",LISTE!I29),"")</f>
        <v/>
      </c>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99"/>
      <c r="AD59" s="199"/>
      <c r="AE59" s="199"/>
      <c r="AF59" s="199"/>
      <c r="AG59" s="175"/>
      <c r="AH59" s="175"/>
      <c r="AI59" s="175"/>
    </row>
    <row r="60" spans="1:35" x14ac:dyDescent="0.25">
      <c r="A60" s="178" t="str">
        <f>IF(MONTH(LISTE!G30)=8,IF(OR(LISTE!B30="",LISTE!I30="X"),"",LISTE!B30),"")</f>
        <v/>
      </c>
      <c r="B60" s="178" t="str">
        <f>IF(MONTH(LISTE!G30)=8,IF(OR(LISTE!B30="",LISTE!I30="X"),"",CONCATENATE(LISTE!C30,"  ",LISTE!H30," P")),"")</f>
        <v/>
      </c>
      <c r="C60" s="178" t="str">
        <f>IF(MONTH(LISTE!G30)=8,IF(OR(LISTE!B30="",LISTE!I30="X"),"",LISTE!A30),"")</f>
        <v/>
      </c>
      <c r="D60" s="178" t="str">
        <f>IF(MONTH(LISTE!G30)=8,IF(OR(LISTE!B30="",LISTE!I30="X"),"",LISTE!I30),"")</f>
        <v/>
      </c>
      <c r="E60" s="175"/>
      <c r="F60" s="175"/>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row>
    <row r="61" spans="1:35" x14ac:dyDescent="0.25">
      <c r="A61" s="178" t="str">
        <f>IF(MONTH(LISTE!G34)=8,IF(OR(LISTE!B34="",LISTE!I34="X"),"",LISTE!B34),"")</f>
        <v/>
      </c>
      <c r="B61" s="178" t="str">
        <f>IF(MONTH(LISTE!G34)=8,IF(OR(LISTE!B34="",LISTE!I34="X"),"",CONCATENATE(LISTE!C34,"  ",LISTE!H34," P")),"")</f>
        <v/>
      </c>
      <c r="C61" s="178" t="str">
        <f>IF(MONTH(LISTE!G34)=8,IF(OR(LISTE!B34="",LISTE!I34="X"),"",LISTE!A34),"")</f>
        <v/>
      </c>
      <c r="D61" s="178" t="str">
        <f>IF(MONTH(LISTE!G34)=8,IF(OR(LISTE!B34="",LISTE!I34="X"),"",LISTE!I34),"")</f>
        <v/>
      </c>
      <c r="E61" s="199"/>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row>
    <row r="62" spans="1:35" x14ac:dyDescent="0.25">
      <c r="A62" s="178" t="str">
        <f>IF(MONTH(LISTE!G35)=8,IF(OR(LISTE!B35="",LISTE!I35="X"),"",LISTE!B35),"")</f>
        <v/>
      </c>
      <c r="B62" s="178" t="str">
        <f>IF(MONTH(LISTE!G35)=8,IF(OR(LISTE!B35="",LISTE!I35="X"),"",CONCATENATE(LISTE!C35,"  ",LISTE!H35," P")),"")</f>
        <v/>
      </c>
      <c r="C62" s="178" t="str">
        <f>IF(MONTH(LISTE!G35)=8,IF(OR(LISTE!B35="",LISTE!I35="X"),"",LISTE!A35),"")</f>
        <v/>
      </c>
      <c r="D62" s="178" t="str">
        <f>IF(MONTH(LISTE!G35)=8,IF(OR(LISTE!B35="",LISTE!I35="X"),"",LISTE!I35),"")</f>
        <v/>
      </c>
      <c r="E62" s="199"/>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row>
    <row r="63" spans="1:35" x14ac:dyDescent="0.25">
      <c r="A63" s="178" t="str">
        <f>IF(MONTH(LISTE!G36)=8,IF(OR(LISTE!B36="",LISTE!I36="X"),"",LISTE!B36),"")</f>
        <v/>
      </c>
      <c r="B63" s="178" t="str">
        <f>IF(MONTH(LISTE!G36)=8,IF(OR(LISTE!B36="",LISTE!I36="X"),"",CONCATENATE(LISTE!C36,"  ",LISTE!H36," P")),"")</f>
        <v/>
      </c>
      <c r="C63" s="178" t="str">
        <f>IF(MONTH(LISTE!G36)=8,IF(OR(LISTE!B36="",LISTE!I36="X"),"",LISTE!A36),"")</f>
        <v/>
      </c>
      <c r="D63" s="178" t="str">
        <f>IF(MONTH(LISTE!G36)=8,IF(OR(LISTE!B36="",LISTE!I36="X"),"",LISTE!I36),"")</f>
        <v/>
      </c>
      <c r="E63" s="175"/>
      <c r="F63" s="175"/>
      <c r="G63" s="175"/>
      <c r="H63" s="175"/>
      <c r="I63" s="175"/>
      <c r="J63" s="175"/>
      <c r="K63" s="175"/>
      <c r="L63" s="175"/>
      <c r="M63" s="175"/>
      <c r="N63" s="175"/>
      <c r="O63" s="175"/>
      <c r="P63" s="175"/>
      <c r="Q63" s="175"/>
      <c r="R63" s="175"/>
      <c r="S63" s="484"/>
      <c r="T63" s="484"/>
      <c r="U63" s="484"/>
      <c r="V63" s="484"/>
      <c r="W63" s="484"/>
      <c r="X63" s="484"/>
      <c r="Y63" s="484"/>
      <c r="Z63" s="484"/>
      <c r="AA63" s="484"/>
      <c r="AB63" s="484"/>
      <c r="AC63" s="484"/>
      <c r="AD63" s="484"/>
      <c r="AE63" s="484"/>
      <c r="AF63" s="484"/>
      <c r="AG63" s="484"/>
      <c r="AH63" s="175"/>
      <c r="AI63" s="175"/>
    </row>
    <row r="64" spans="1:35" x14ac:dyDescent="0.25">
      <c r="A64" s="178" t="str">
        <f>IF(MONTH(LISTE!G37)=8,IF(OR(LISTE!B37="",LISTE!I37="X"),"",LISTE!B37),"")</f>
        <v/>
      </c>
      <c r="B64" s="178" t="str">
        <f>IF(MONTH(LISTE!G37)=8,IF(OR(LISTE!B37="",LISTE!I37="X"),"",CONCATENATE(LISTE!C37,"  ",LISTE!H37," P")),"")</f>
        <v/>
      </c>
      <c r="C64" s="178" t="str">
        <f>IF(MONTH(LISTE!G37)=8,IF(OR(LISTE!B37="",LISTE!I37="X"),"",LISTE!A37),"")</f>
        <v/>
      </c>
      <c r="D64" s="178" t="str">
        <f>IF(MONTH(LISTE!G37)=8,IF(OR(LISTE!B37="",LISTE!I37="X"),"",LISTE!I37),"")</f>
        <v/>
      </c>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row>
    <row r="65" spans="1:35" x14ac:dyDescent="0.25">
      <c r="A65" s="178" t="str">
        <f>IF(MONTH(LISTE!G38)=8,IF(OR(LISTE!B38="",LISTE!I38="X"),"",LISTE!B38),"")</f>
        <v/>
      </c>
      <c r="B65" s="178" t="str">
        <f>IF(MONTH(LISTE!G38)=8,IF(OR(LISTE!B38="",LISTE!I38="X"),"",CONCATENATE(LISTE!C38,"  ",LISTE!H38," P")),"")</f>
        <v/>
      </c>
      <c r="C65" s="178" t="str">
        <f>IF(MONTH(LISTE!G38)=8,IF(OR(LISTE!B38="",LISTE!I38="X"),"",LISTE!A38),"")</f>
        <v/>
      </c>
      <c r="D65" s="178" t="str">
        <f>IF(MONTH(LISTE!G38)=8,IF(OR(LISTE!B38="",LISTE!I38="X"),"",LISTE!I38),"")</f>
        <v/>
      </c>
      <c r="E65" s="199"/>
      <c r="F65" s="199"/>
      <c r="G65" s="199"/>
      <c r="H65" s="199"/>
      <c r="I65" s="199"/>
      <c r="J65" s="199"/>
      <c r="K65" s="199"/>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row>
    <row r="66" spans="1:35" x14ac:dyDescent="0.25">
      <c r="A66" s="178" t="str">
        <f>IF(MONTH(LISTE!G39)=8,IF(OR(LISTE!B39="",LISTE!I39="X"),"",LISTE!B39),"")</f>
        <v/>
      </c>
      <c r="B66" s="178" t="str">
        <f>IF(MONTH(LISTE!G39)=8,IF(OR(LISTE!B39="",LISTE!I39="X"),"",CONCATENATE(LISTE!C39,"  ",LISTE!H39," P")),"")</f>
        <v/>
      </c>
      <c r="C66" s="178" t="str">
        <f>IF(MONTH(LISTE!G39)=8,IF(OR(LISTE!B39="",LISTE!I39="X"),"",LISTE!A39),"")</f>
        <v/>
      </c>
      <c r="D66" s="178" t="str">
        <f>IF(MONTH(LISTE!G39)=8,IF(OR(LISTE!B39="",LISTE!I39="X"),"",LISTE!I39),"")</f>
        <v/>
      </c>
      <c r="E66" s="199"/>
      <c r="F66" s="199"/>
      <c r="G66" s="199"/>
      <c r="H66" s="199"/>
      <c r="I66" s="199"/>
      <c r="J66" s="199"/>
      <c r="K66" s="199"/>
      <c r="L66" s="199"/>
      <c r="M66" s="199"/>
      <c r="N66" s="199"/>
      <c r="O66" s="199"/>
      <c r="P66" s="199"/>
      <c r="Q66" s="199"/>
      <c r="R66" s="199"/>
      <c r="S66" s="199"/>
      <c r="T66" s="199"/>
      <c r="U66" s="199"/>
      <c r="V66" s="199"/>
      <c r="W66" s="199"/>
      <c r="X66" s="199"/>
      <c r="Y66" s="199"/>
      <c r="Z66" s="199"/>
      <c r="AA66" s="199"/>
      <c r="AB66" s="199"/>
      <c r="AC66" s="199"/>
      <c r="AD66" s="199"/>
      <c r="AE66" s="199"/>
      <c r="AF66" s="199"/>
      <c r="AG66" s="199"/>
      <c r="AH66" s="199"/>
      <c r="AI66" s="199"/>
    </row>
    <row r="67" spans="1:35" x14ac:dyDescent="0.25">
      <c r="A67" s="178" t="str">
        <f>IF(MONTH(LISTE!G40)=8,IF(OR(LISTE!B40="",LISTE!I40="X"),"",LISTE!B40),"")</f>
        <v/>
      </c>
      <c r="B67" s="178" t="str">
        <f>IF(MONTH(LISTE!G40)=8,IF(OR(LISTE!B40="",LISTE!I40="X"),"",CONCATENATE(LISTE!C40,"  ",LISTE!H40," P")),"")</f>
        <v/>
      </c>
      <c r="C67" s="178" t="str">
        <f>IF(MONTH(LISTE!G40)=8,IF(OR(LISTE!B40="",LISTE!I40="X"),"",LISTE!A40),"")</f>
        <v/>
      </c>
      <c r="D67" s="178" t="str">
        <f>IF(MONTH(LISTE!G40)=8,IF(OR(LISTE!B40="",LISTE!I40="X"),"",LISTE!I40),"")</f>
        <v/>
      </c>
      <c r="E67" s="199"/>
      <c r="F67" s="199"/>
      <c r="G67" s="199"/>
      <c r="H67" s="199"/>
      <c r="I67" s="199"/>
      <c r="J67" s="199"/>
      <c r="K67" s="199"/>
      <c r="L67" s="199"/>
      <c r="M67" s="199"/>
      <c r="N67" s="199"/>
      <c r="O67" s="199"/>
      <c r="P67" s="199"/>
      <c r="Q67" s="199"/>
      <c r="R67" s="199"/>
      <c r="S67" s="199"/>
      <c r="T67" s="199"/>
      <c r="U67" s="199"/>
      <c r="V67" s="199"/>
      <c r="W67" s="199"/>
      <c r="X67" s="199"/>
      <c r="Y67" s="199"/>
      <c r="Z67" s="199"/>
      <c r="AA67" s="199"/>
      <c r="AB67" s="199"/>
      <c r="AC67" s="199"/>
      <c r="AD67" s="199"/>
      <c r="AE67" s="199"/>
      <c r="AF67" s="199"/>
      <c r="AG67" s="199"/>
      <c r="AH67" s="199"/>
      <c r="AI67" s="199"/>
    </row>
    <row r="68" spans="1:35" x14ac:dyDescent="0.25">
      <c r="A68" s="178" t="str">
        <f>IF(MONTH(LISTE!G41)=8,IF(OR(LISTE!B41="",LISTE!I41="X"),"",LISTE!B41),"")</f>
        <v/>
      </c>
      <c r="B68" s="178" t="str">
        <f>IF(MONTH(LISTE!G41)=8,IF(OR(LISTE!B41="",LISTE!I41="X"),"",CONCATENATE(LISTE!C41,"  ",LISTE!H41," P")),"")</f>
        <v/>
      </c>
      <c r="C68" s="178" t="str">
        <f>IF(MONTH(LISTE!G41)=8,IF(OR(LISTE!B41="",LISTE!I41="X"),"",LISTE!A41),"")</f>
        <v/>
      </c>
      <c r="D68" s="178" t="str">
        <f>IF(MONTH(LISTE!G41)=8,IF(OR(LISTE!B41="",LISTE!I41="X"),"",LISTE!I41),"")</f>
        <v/>
      </c>
      <c r="E68" s="199"/>
      <c r="F68" s="199"/>
      <c r="G68" s="199"/>
      <c r="H68" s="199"/>
      <c r="I68" s="199"/>
      <c r="J68" s="199"/>
      <c r="K68" s="199"/>
      <c r="L68" s="199"/>
      <c r="M68" s="199"/>
      <c r="N68" s="199"/>
      <c r="O68" s="199"/>
      <c r="P68" s="199"/>
      <c r="Q68" s="199"/>
      <c r="R68" s="199"/>
      <c r="S68" s="199"/>
      <c r="T68" s="199"/>
      <c r="U68" s="199"/>
      <c r="V68" s="199"/>
      <c r="W68" s="199"/>
      <c r="X68" s="199"/>
      <c r="Y68" s="199"/>
      <c r="Z68" s="199"/>
      <c r="AA68" s="199"/>
      <c r="AB68" s="199"/>
      <c r="AC68" s="199"/>
      <c r="AD68" s="199"/>
      <c r="AE68" s="199"/>
      <c r="AF68" s="199"/>
      <c r="AG68" s="199"/>
      <c r="AH68" s="199"/>
      <c r="AI68" s="199"/>
    </row>
    <row r="69" spans="1:35" x14ac:dyDescent="0.25">
      <c r="A69" s="178" t="str">
        <f>IF(MONTH(LISTE!G42)=8,IF(OR(LISTE!B42="",LISTE!I42="X"),"",LISTE!B42),"")</f>
        <v/>
      </c>
      <c r="B69" s="178" t="str">
        <f>IF(MONTH(LISTE!G42)=8,IF(OR(LISTE!B42="",LISTE!I42="X"),"",CONCATENATE(LISTE!C42,"  ",LISTE!H42," P")),"")</f>
        <v/>
      </c>
      <c r="C69" s="178" t="str">
        <f>IF(MONTH(LISTE!G42)=8,IF(OR(LISTE!B42="",LISTE!I42="X"),"",LISTE!A42),"")</f>
        <v/>
      </c>
      <c r="D69" s="178" t="str">
        <f>IF(MONTH(LISTE!G42)=8,IF(OR(LISTE!B42="",LISTE!I42="X"),"",LISTE!I42),"")</f>
        <v/>
      </c>
      <c r="E69" s="199"/>
      <c r="F69" s="199"/>
      <c r="G69" s="199"/>
      <c r="H69" s="199"/>
      <c r="I69" s="199"/>
      <c r="J69" s="199"/>
      <c r="K69" s="199"/>
      <c r="L69" s="199"/>
      <c r="M69" s="199"/>
      <c r="N69" s="199"/>
      <c r="O69" s="199"/>
      <c r="P69" s="199"/>
      <c r="Q69" s="199"/>
      <c r="R69" s="199"/>
      <c r="S69" s="199"/>
      <c r="T69" s="199"/>
      <c r="U69" s="199"/>
      <c r="V69" s="199"/>
      <c r="W69" s="199"/>
      <c r="X69" s="199"/>
      <c r="Y69" s="199"/>
      <c r="Z69" s="199"/>
      <c r="AA69" s="199"/>
      <c r="AB69" s="199"/>
      <c r="AC69" s="199"/>
      <c r="AD69" s="199"/>
      <c r="AE69" s="199"/>
      <c r="AF69" s="199"/>
      <c r="AG69" s="199"/>
      <c r="AH69" s="199"/>
      <c r="AI69" s="199"/>
    </row>
    <row r="70" spans="1:35" x14ac:dyDescent="0.25">
      <c r="A70" s="178" t="str">
        <f>IF(MONTH(LISTE!G43)=8,IF(OR(LISTE!B43="",LISTE!I43="X"),"",LISTE!B43),"")</f>
        <v/>
      </c>
      <c r="B70" s="178" t="str">
        <f>IF(MONTH(LISTE!G43)=8,IF(OR(LISTE!B43="",LISTE!I43="X"),"",CONCATENATE(LISTE!C43,"  ",LISTE!H43," P")),"")</f>
        <v/>
      </c>
      <c r="C70" s="178" t="str">
        <f>IF(MONTH(LISTE!G43)=8,IF(OR(LISTE!B43="",LISTE!I43="X"),"",LISTE!A43),"")</f>
        <v/>
      </c>
      <c r="D70" s="178" t="str">
        <f>IF(MONTH(LISTE!G43)=8,IF(OR(LISTE!B43="",LISTE!I43="X"),"",LISTE!I43),"")</f>
        <v/>
      </c>
      <c r="E70" s="199"/>
      <c r="F70" s="199"/>
      <c r="G70" s="199"/>
      <c r="H70" s="199"/>
      <c r="I70" s="199"/>
      <c r="J70" s="199"/>
      <c r="K70" s="199"/>
      <c r="L70" s="199"/>
      <c r="M70" s="199"/>
      <c r="N70" s="199"/>
      <c r="O70" s="199"/>
      <c r="P70" s="199"/>
      <c r="Q70" s="199"/>
      <c r="R70" s="199"/>
      <c r="S70" s="199"/>
      <c r="T70" s="199"/>
      <c r="U70" s="199"/>
      <c r="V70" s="199"/>
      <c r="W70" s="199"/>
      <c r="X70" s="199"/>
      <c r="Y70" s="199"/>
      <c r="Z70" s="199"/>
      <c r="AA70" s="199"/>
      <c r="AB70" s="199"/>
      <c r="AC70" s="199"/>
      <c r="AD70" s="199"/>
      <c r="AE70" s="199"/>
      <c r="AF70" s="199"/>
      <c r="AG70" s="199"/>
      <c r="AH70" s="199"/>
      <c r="AI70" s="199"/>
    </row>
    <row r="71" spans="1:35" x14ac:dyDescent="0.25">
      <c r="A71" s="178" t="str">
        <f>IF(MONTH(LISTE!G44)=8,IF(OR(LISTE!B44="",LISTE!I44="X"),"",LISTE!B44),"")</f>
        <v/>
      </c>
      <c r="B71" s="178" t="str">
        <f>IF(MONTH(LISTE!G44)=8,IF(OR(LISTE!B44="",LISTE!I44="X"),"",CONCATENATE(LISTE!C44,"  ",LISTE!H44," P")),"")</f>
        <v/>
      </c>
      <c r="C71" s="178" t="str">
        <f>IF(MONTH(LISTE!G44)=8,IF(OR(LISTE!B44="",LISTE!I44="X"),"",LISTE!A44),"")</f>
        <v/>
      </c>
      <c r="D71" s="178" t="str">
        <f>IF(MONTH(LISTE!G44)=8,IF(OR(LISTE!B44="",LISTE!I44="X"),"",LISTE!I44),"")</f>
        <v/>
      </c>
      <c r="E71" s="199"/>
      <c r="F71" s="199"/>
      <c r="G71" s="199"/>
      <c r="H71" s="199"/>
      <c r="I71" s="199"/>
      <c r="J71" s="199"/>
      <c r="K71" s="199"/>
      <c r="L71" s="199"/>
      <c r="M71" s="199"/>
      <c r="N71" s="199"/>
      <c r="O71" s="199"/>
      <c r="P71" s="199"/>
      <c r="Q71" s="199"/>
      <c r="R71" s="199"/>
      <c r="S71" s="199"/>
      <c r="T71" s="199"/>
      <c r="U71" s="199"/>
      <c r="V71" s="199"/>
      <c r="W71" s="199"/>
      <c r="X71" s="199"/>
      <c r="Y71" s="199"/>
      <c r="Z71" s="199"/>
      <c r="AA71" s="199"/>
      <c r="AB71" s="199"/>
      <c r="AC71" s="199"/>
      <c r="AD71" s="199"/>
      <c r="AE71" s="199"/>
      <c r="AF71" s="199"/>
      <c r="AG71" s="199"/>
      <c r="AH71" s="199"/>
      <c r="AI71" s="199"/>
    </row>
    <row r="72" spans="1:35" x14ac:dyDescent="0.25">
      <c r="A72" s="178" t="str">
        <f>IF(MONTH(LISTE!G45)=8,IF(OR(LISTE!B45="",LISTE!I45="X"),"",LISTE!B45),"")</f>
        <v/>
      </c>
      <c r="B72" s="178" t="str">
        <f>IF(MONTH(LISTE!G45)=8,IF(OR(LISTE!B45="",LISTE!I45="X"),"",CONCATENATE(LISTE!C45,"  ",LISTE!H45," P")),"")</f>
        <v/>
      </c>
      <c r="C72" s="178" t="str">
        <f>IF(MONTH(LISTE!G45)=8,IF(OR(LISTE!B45="",LISTE!I45="X"),"",LISTE!A45),"")</f>
        <v/>
      </c>
      <c r="D72" s="178" t="str">
        <f>IF(MONTH(LISTE!G45)=8,IF(OR(LISTE!B45="",LISTE!I45="X"),"",LISTE!I45),"")</f>
        <v/>
      </c>
      <c r="E72" s="199"/>
      <c r="F72" s="199"/>
      <c r="G72" s="199"/>
      <c r="H72" s="199"/>
      <c r="I72" s="199"/>
      <c r="J72" s="199"/>
      <c r="K72" s="199"/>
      <c r="L72" s="199"/>
      <c r="M72" s="199"/>
      <c r="N72" s="199"/>
      <c r="O72" s="199"/>
      <c r="P72" s="199"/>
      <c r="Q72" s="199"/>
      <c r="R72" s="199"/>
      <c r="S72" s="199"/>
      <c r="T72" s="199"/>
      <c r="U72" s="199"/>
      <c r="V72" s="199"/>
      <c r="W72" s="199"/>
      <c r="X72" s="199"/>
      <c r="Y72" s="199"/>
      <c r="Z72" s="199"/>
      <c r="AA72" s="199"/>
      <c r="AB72" s="199"/>
      <c r="AC72" s="199"/>
      <c r="AD72" s="199"/>
      <c r="AE72" s="199"/>
      <c r="AF72" s="199"/>
      <c r="AG72" s="199"/>
      <c r="AH72" s="199"/>
      <c r="AI72" s="199"/>
    </row>
    <row r="73" spans="1:35" x14ac:dyDescent="0.25">
      <c r="A73" s="178" t="str">
        <f>IF(MONTH(LISTE!G46)=8,IF(OR(LISTE!B46="",LISTE!I46="X"),"",LISTE!B46),"")</f>
        <v/>
      </c>
      <c r="B73" s="178" t="str">
        <f>IF(MONTH(LISTE!G46)=8,IF(OR(LISTE!B46="",LISTE!I46="X"),"",CONCATENATE(LISTE!C46,"  ",LISTE!H46," P")),"")</f>
        <v/>
      </c>
      <c r="C73" s="178" t="str">
        <f>IF(MONTH(LISTE!G46)=8,IF(OR(LISTE!B46="",LISTE!I46="X"),"",LISTE!A46),"")</f>
        <v/>
      </c>
      <c r="D73" s="178" t="str">
        <f>IF(MONTH(LISTE!G46)=8,IF(OR(LISTE!B46="",LISTE!I46="X"),"",LISTE!I46),"")</f>
        <v/>
      </c>
      <c r="E73" s="199"/>
      <c r="F73" s="199"/>
      <c r="G73" s="199"/>
      <c r="H73" s="199"/>
      <c r="I73" s="199"/>
      <c r="J73" s="199"/>
      <c r="K73" s="199"/>
      <c r="L73" s="199"/>
      <c r="M73" s="199"/>
      <c r="N73" s="199"/>
      <c r="O73" s="199"/>
      <c r="P73" s="199"/>
      <c r="Q73" s="199"/>
      <c r="R73" s="199"/>
      <c r="S73" s="199"/>
      <c r="T73" s="199"/>
      <c r="U73" s="199"/>
      <c r="V73" s="199"/>
      <c r="W73" s="199"/>
      <c r="X73" s="199"/>
      <c r="Y73" s="199"/>
      <c r="Z73" s="199"/>
      <c r="AA73" s="199"/>
      <c r="AB73" s="199"/>
      <c r="AC73" s="199"/>
      <c r="AD73" s="199"/>
      <c r="AE73" s="199"/>
      <c r="AF73" s="199"/>
      <c r="AG73" s="199"/>
      <c r="AH73" s="199"/>
      <c r="AI73" s="199"/>
    </row>
    <row r="74" spans="1:35" x14ac:dyDescent="0.25">
      <c r="A74" s="178" t="str">
        <f>IF(MONTH(LISTE!G47)=8,IF(OR(LISTE!B47="",LISTE!I47="X"),"",LISTE!B47),"")</f>
        <v/>
      </c>
      <c r="B74" s="178" t="str">
        <f>IF(MONTH(LISTE!G47)=8,IF(OR(LISTE!B47="",LISTE!I47="X"),"",CONCATENATE(LISTE!C47,"  ",LISTE!H47," P")),"")</f>
        <v/>
      </c>
      <c r="C74" s="178" t="str">
        <f>IF(MONTH(LISTE!G47)=8,IF(OR(LISTE!B47="",LISTE!I47="X"),"",LISTE!A47),"")</f>
        <v/>
      </c>
      <c r="D74" s="178" t="str">
        <f>IF(MONTH(LISTE!G47)=8,IF(OR(LISTE!B47="",LISTE!I47="X"),"",LISTE!I47),"")</f>
        <v/>
      </c>
      <c r="E74" s="199"/>
      <c r="F74" s="199"/>
      <c r="G74" s="199"/>
      <c r="H74" s="199"/>
      <c r="I74" s="199"/>
      <c r="J74" s="199"/>
      <c r="K74" s="199"/>
      <c r="L74" s="199"/>
      <c r="M74" s="199"/>
      <c r="N74" s="199"/>
      <c r="O74" s="199"/>
      <c r="P74" s="199"/>
      <c r="Q74" s="199"/>
      <c r="R74" s="199"/>
      <c r="S74" s="199"/>
      <c r="T74" s="199"/>
      <c r="U74" s="199"/>
      <c r="V74" s="199"/>
      <c r="W74" s="199"/>
      <c r="X74" s="199"/>
      <c r="Y74" s="199"/>
      <c r="Z74" s="199"/>
      <c r="AA74" s="199"/>
      <c r="AB74" s="199"/>
      <c r="AC74" s="199"/>
      <c r="AD74" s="199"/>
      <c r="AE74" s="199"/>
      <c r="AF74" s="199"/>
      <c r="AG74" s="199"/>
      <c r="AH74" s="199"/>
      <c r="AI74" s="199"/>
    </row>
    <row r="75" spans="1:35" x14ac:dyDescent="0.25">
      <c r="A75" s="178" t="str">
        <f>IF(MONTH(LISTE!G48)=8,IF(OR(LISTE!B48="",LISTE!I48="X"),"",LISTE!B48),"")</f>
        <v/>
      </c>
      <c r="B75" s="178" t="str">
        <f>IF(MONTH(LISTE!G48)=8,IF(OR(LISTE!B48="",LISTE!I48="X"),"",CONCATENATE(LISTE!C48,"  ",LISTE!H48," P")),"")</f>
        <v/>
      </c>
      <c r="C75" s="178" t="str">
        <f>IF(MONTH(LISTE!G48)=8,IF(OR(LISTE!B48="",LISTE!I48="X"),"",LISTE!A48),"")</f>
        <v/>
      </c>
      <c r="D75" s="178" t="str">
        <f>IF(MONTH(LISTE!G48)=8,IF(OR(LISTE!B48="",LISTE!I48="X"),"",LISTE!I48),"")</f>
        <v/>
      </c>
      <c r="E75" s="199"/>
      <c r="F75" s="199"/>
      <c r="G75" s="199"/>
      <c r="H75" s="199"/>
      <c r="I75" s="199"/>
      <c r="J75" s="199"/>
      <c r="K75" s="199"/>
      <c r="L75" s="199"/>
      <c r="M75" s="199"/>
      <c r="N75" s="199"/>
      <c r="O75" s="199"/>
      <c r="P75" s="199"/>
      <c r="Q75" s="199"/>
      <c r="R75" s="199"/>
      <c r="S75" s="199"/>
      <c r="T75" s="199"/>
      <c r="U75" s="199"/>
      <c r="V75" s="199"/>
      <c r="W75" s="199"/>
      <c r="X75" s="199"/>
      <c r="Y75" s="199"/>
      <c r="Z75" s="199"/>
      <c r="AA75" s="199"/>
      <c r="AB75" s="199"/>
      <c r="AC75" s="199"/>
      <c r="AD75" s="199"/>
      <c r="AE75" s="199"/>
      <c r="AF75" s="199"/>
      <c r="AG75" s="199"/>
      <c r="AH75" s="199"/>
      <c r="AI75" s="199"/>
    </row>
    <row r="76" spans="1:35" x14ac:dyDescent="0.25">
      <c r="A76" s="178" t="str">
        <f>IF(MONTH(LISTE!G49)=8,IF(OR(LISTE!B49="",LISTE!I49="X"),"",LISTE!B49),"")</f>
        <v/>
      </c>
      <c r="B76" s="178" t="str">
        <f>IF(MONTH(LISTE!G49)=8,IF(OR(LISTE!B49="",LISTE!I49="X"),"",CONCATENATE(LISTE!C49,"  ",LISTE!H49," P")),"")</f>
        <v/>
      </c>
      <c r="C76" s="178" t="str">
        <f>IF(MONTH(LISTE!G49)=8,IF(OR(LISTE!B49="",LISTE!I49="X"),"",LISTE!A49),"")</f>
        <v/>
      </c>
      <c r="D76" s="178" t="str">
        <f>IF(MONTH(LISTE!G49)=8,IF(OR(LISTE!B49="",LISTE!I49="X"),"",LISTE!I49),"")</f>
        <v/>
      </c>
      <c r="E76" s="199"/>
      <c r="F76" s="199"/>
      <c r="G76" s="199"/>
      <c r="H76" s="199"/>
      <c r="I76" s="199"/>
      <c r="J76" s="199"/>
      <c r="K76" s="199"/>
      <c r="L76" s="199"/>
      <c r="M76" s="199"/>
      <c r="N76" s="199"/>
      <c r="O76" s="199"/>
      <c r="P76" s="199"/>
      <c r="Q76" s="199"/>
      <c r="R76" s="199"/>
      <c r="S76" s="199"/>
      <c r="T76" s="199"/>
      <c r="U76" s="199"/>
      <c r="V76" s="199"/>
      <c r="W76" s="199"/>
      <c r="X76" s="199"/>
      <c r="Y76" s="199"/>
      <c r="Z76" s="199"/>
      <c r="AA76" s="199"/>
      <c r="AB76" s="199"/>
      <c r="AC76" s="199"/>
      <c r="AD76" s="199"/>
      <c r="AE76" s="199"/>
      <c r="AF76" s="199"/>
      <c r="AG76" s="199"/>
      <c r="AH76" s="199"/>
      <c r="AI76" s="199"/>
    </row>
    <row r="77" spans="1:35" x14ac:dyDescent="0.25">
      <c r="A77" s="178" t="str">
        <f>IF(MONTH(LISTE!G50)=8,IF(OR(LISTE!B50="",LISTE!I50="X"),"",LISTE!B50),"")</f>
        <v/>
      </c>
      <c r="B77" s="178" t="str">
        <f>IF(MONTH(LISTE!G50)=8,IF(OR(LISTE!B50="",LISTE!I50="X"),"",CONCATENATE(LISTE!C50,"  ",LISTE!H50," P")),"")</f>
        <v/>
      </c>
      <c r="C77" s="178" t="str">
        <f>IF(MONTH(LISTE!G50)=8,IF(OR(LISTE!B50="",LISTE!I50="X"),"",LISTE!A50),"")</f>
        <v/>
      </c>
      <c r="D77" s="178" t="str">
        <f>IF(MONTH(LISTE!G50)=8,IF(OR(LISTE!B50="",LISTE!I50="X"),"",LISTE!I50),"")</f>
        <v/>
      </c>
      <c r="E77" s="199"/>
      <c r="F77" s="199"/>
      <c r="G77" s="199"/>
      <c r="H77" s="199"/>
      <c r="I77" s="199"/>
      <c r="J77" s="199"/>
      <c r="K77" s="199"/>
      <c r="L77" s="199"/>
      <c r="M77" s="199"/>
      <c r="N77" s="199"/>
      <c r="O77" s="199"/>
      <c r="P77" s="199"/>
      <c r="Q77" s="199"/>
      <c r="R77" s="199"/>
      <c r="S77" s="199"/>
      <c r="T77" s="199"/>
      <c r="U77" s="199"/>
      <c r="V77" s="199"/>
      <c r="W77" s="199"/>
      <c r="X77" s="199"/>
      <c r="Y77" s="199"/>
      <c r="Z77" s="199"/>
      <c r="AA77" s="199"/>
      <c r="AB77" s="199"/>
      <c r="AC77" s="199"/>
      <c r="AD77" s="199"/>
      <c r="AE77" s="199"/>
      <c r="AF77" s="199"/>
      <c r="AG77" s="199"/>
      <c r="AH77" s="199"/>
      <c r="AI77" s="199"/>
    </row>
    <row r="78" spans="1:35" x14ac:dyDescent="0.25">
      <c r="A78" s="178" t="str">
        <f>IF(MONTH(LISTE!G51)=8,IF(OR(LISTE!B51="",LISTE!I51="X"),"",LISTE!B51),"")</f>
        <v/>
      </c>
      <c r="B78" s="178" t="str">
        <f>IF(MONTH(LISTE!G51)=8,IF(OR(LISTE!B51="",LISTE!I51="X"),"",CONCATENATE(LISTE!C51,"  ",LISTE!H51," P")),"")</f>
        <v/>
      </c>
      <c r="C78" s="178" t="str">
        <f>IF(MONTH(LISTE!G51)=8,IF(OR(LISTE!B51="",LISTE!I51="X"),"",LISTE!A51),"")</f>
        <v/>
      </c>
      <c r="D78" s="178" t="str">
        <f>IF(MONTH(LISTE!G51)=8,IF(OR(LISTE!B51="",LISTE!I51="X"),"",LISTE!I51),"")</f>
        <v/>
      </c>
      <c r="E78" s="199"/>
    </row>
    <row r="79" spans="1:35" x14ac:dyDescent="0.25">
      <c r="A79" s="178" t="str">
        <f>IF(MONTH(LISTE!G52)=8,IF(OR(LISTE!B52="",LISTE!I52="X"),"",LISTE!B52),"")</f>
        <v/>
      </c>
      <c r="B79" s="178" t="str">
        <f>IF(MONTH(LISTE!G52)=8,IF(OR(LISTE!B52="",LISTE!I52="X"),"",CONCATENATE(LISTE!C52,"  ",LISTE!H52," P")),"")</f>
        <v/>
      </c>
      <c r="C79" s="178" t="str">
        <f>IF(MONTH(LISTE!G52)=8,IF(OR(LISTE!B52="",LISTE!I52="X"),"",LISTE!A52),"")</f>
        <v/>
      </c>
      <c r="D79" s="178" t="str">
        <f>IF(MONTH(LISTE!G52)=8,IF(OR(LISTE!B52="",LISTE!I52="X"),"",LISTE!I52),"")</f>
        <v/>
      </c>
    </row>
    <row r="80" spans="1:35" x14ac:dyDescent="0.25">
      <c r="A80" s="178" t="str">
        <f>IF(MONTH(LISTE!G53)=8,IF(OR(LISTE!B53="",LISTE!I53="X"),"",LISTE!B53),"")</f>
        <v/>
      </c>
      <c r="B80" s="178" t="str">
        <f>IF(MONTH(LISTE!G53)=8,IF(OR(LISTE!B53="",LISTE!I53="X"),"",CONCATENATE(LISTE!C53,"  ",LISTE!H53," P")),"")</f>
        <v/>
      </c>
      <c r="C80" s="178" t="str">
        <f>IF(MONTH(LISTE!G53)=8,IF(OR(LISTE!B53="",LISTE!I53="X"),"",LISTE!A53),"")</f>
        <v/>
      </c>
      <c r="D80" s="178" t="str">
        <f>IF(MONTH(LISTE!G53)=8,IF(OR(LISTE!B53="",LISTE!I53="X"),"",LISTE!I53),"")</f>
        <v/>
      </c>
    </row>
    <row r="81" spans="1:4" x14ac:dyDescent="0.25">
      <c r="A81" s="178" t="str">
        <f>IF(MONTH(LISTE!G54)=8,IF(OR(LISTE!B54="",LISTE!I54="X"),"",LISTE!B54),"")</f>
        <v/>
      </c>
      <c r="B81" s="178" t="str">
        <f>IF(MONTH(LISTE!G54)=8,IF(OR(LISTE!B54="",LISTE!I54="X"),"",CONCATENATE(LISTE!C54,"  ",LISTE!H54," P")),"")</f>
        <v/>
      </c>
      <c r="C81" s="178" t="str">
        <f>IF(MONTH(LISTE!G54)=8,IF(OR(LISTE!B54="",LISTE!I54="X"),"",LISTE!A54),"")</f>
        <v/>
      </c>
      <c r="D81" s="178" t="str">
        <f>IF(MONTH(LISTE!G54)=8,IF(OR(LISTE!B54="",LISTE!I54="X"),"",LISTE!I54),"")</f>
        <v/>
      </c>
    </row>
    <row r="82" spans="1:4" x14ac:dyDescent="0.25">
      <c r="A82" s="178" t="str">
        <f>IF(MONTH(LISTE!G55)=8,IF(OR(LISTE!B55="",LISTE!I55="X"),"",LISTE!B55),"")</f>
        <v/>
      </c>
      <c r="B82" s="178" t="str">
        <f>IF(MONTH(LISTE!G55)=8,IF(OR(LISTE!B55="",LISTE!I55="X"),"",CONCATENATE(LISTE!C55,"  ",LISTE!H55," P")),"")</f>
        <v/>
      </c>
      <c r="C82" s="178" t="str">
        <f>IF(MONTH(LISTE!G55)=8,IF(OR(LISTE!B55="",LISTE!I55="X"),"",LISTE!A55),"")</f>
        <v/>
      </c>
      <c r="D82" s="178" t="str">
        <f>IF(MONTH(LISTE!G55)=8,IF(OR(LISTE!B55="",LISTE!I55="X"),"",LISTE!I55),"")</f>
        <v/>
      </c>
    </row>
    <row r="83" spans="1:4" x14ac:dyDescent="0.25">
      <c r="A83" s="178" t="str">
        <f>IF(MONTH(LISTE!G56)=8,IF(OR(LISTE!B56="",LISTE!I56="X"),"",LISTE!B56),"")</f>
        <v/>
      </c>
      <c r="B83" s="178" t="str">
        <f>IF(MONTH(LISTE!G56)=8,IF(OR(LISTE!B56="",LISTE!I56="X"),"",CONCATENATE(LISTE!C56,"  ",LISTE!H56," P")),"")</f>
        <v/>
      </c>
      <c r="C83" s="178" t="str">
        <f>IF(MONTH(LISTE!G56)=8,IF(OR(LISTE!B56="",LISTE!I56="X"),"",LISTE!A56),"")</f>
        <v/>
      </c>
      <c r="D83" s="178" t="str">
        <f>IF(MONTH(LISTE!G56)=8,IF(OR(LISTE!B56="",LISTE!I56="X"),"",LISTE!I56),"")</f>
        <v/>
      </c>
    </row>
    <row r="84" spans="1:4" x14ac:dyDescent="0.25">
      <c r="A84" s="178" t="str">
        <f>IF(MONTH(LISTE!G57)=8,IF(OR(LISTE!B57="",LISTE!I57="X"),"",LISTE!B57),"")</f>
        <v/>
      </c>
      <c r="B84" s="178" t="str">
        <f>IF(MONTH(LISTE!G57)=8,IF(OR(LISTE!B57="",LISTE!I57="X"),"",CONCATENATE(LISTE!C57,"  ",LISTE!H57," P")),"")</f>
        <v/>
      </c>
      <c r="C84" s="178" t="str">
        <f>IF(MONTH(LISTE!G57)=8,IF(OR(LISTE!B57="",LISTE!I57="X"),"",LISTE!A57),"")</f>
        <v/>
      </c>
      <c r="D84" s="178" t="str">
        <f>IF(MONTH(LISTE!G57)=8,IF(OR(LISTE!B57="",LISTE!I57="X"),"",LISTE!I57),"")</f>
        <v/>
      </c>
    </row>
    <row r="85" spans="1:4" x14ac:dyDescent="0.25">
      <c r="A85" s="178" t="str">
        <f>IF(MONTH(LISTE!G58)=8,IF(OR(LISTE!B58="",LISTE!I58="X"),"",LISTE!B58),"")</f>
        <v/>
      </c>
      <c r="B85" s="178" t="str">
        <f>IF(MONTH(LISTE!G58)=8,IF(OR(LISTE!B58="",LISTE!I58="X"),"",CONCATENATE(LISTE!C58,"  ",LISTE!H58," P")),"")</f>
        <v/>
      </c>
      <c r="C85" s="178" t="str">
        <f>IF(MONTH(LISTE!G58)=8,IF(OR(LISTE!B58="",LISTE!I58="X"),"",LISTE!A58),"")</f>
        <v/>
      </c>
      <c r="D85" s="178" t="str">
        <f>IF(MONTH(LISTE!G58)=8,IF(OR(LISTE!B58="",LISTE!I58="X"),"",LISTE!I58),"")</f>
        <v/>
      </c>
    </row>
    <row r="86" spans="1:4" x14ac:dyDescent="0.25">
      <c r="A86" s="178" t="str">
        <f>IF(MONTH(LISTE!G59)=8,IF(OR(LISTE!B59="",LISTE!I59="X"),"",LISTE!B59),"")</f>
        <v/>
      </c>
      <c r="B86" s="178" t="str">
        <f>IF(MONTH(LISTE!G59)=8,IF(OR(LISTE!B59="",LISTE!I59="X"),"",CONCATENATE(LISTE!C59,"  ",LISTE!H59," P")),"")</f>
        <v/>
      </c>
      <c r="C86" s="178" t="str">
        <f>IF(MONTH(LISTE!G59)=8,IF(OR(LISTE!B59="",LISTE!I59="X"),"",LISTE!A59),"")</f>
        <v/>
      </c>
      <c r="D86" s="178" t="str">
        <f>IF(MONTH(LISTE!G59)=8,IF(OR(LISTE!B59="",LISTE!I59="X"),"",LISTE!I59),"")</f>
        <v/>
      </c>
    </row>
    <row r="87" spans="1:4" x14ac:dyDescent="0.25">
      <c r="A87" s="178" t="str">
        <f>IF(MONTH(LISTE!G60)=8,IF(OR(LISTE!B60="",LISTE!I60="X"),"",LISTE!B60),"")</f>
        <v/>
      </c>
      <c r="B87" s="178" t="str">
        <f>IF(MONTH(LISTE!G60)=8,IF(OR(LISTE!B60="",LISTE!I60="X"),"",CONCATENATE(LISTE!C60,"  ",LISTE!H60," P")),"")</f>
        <v/>
      </c>
      <c r="C87" s="178" t="str">
        <f>IF(MONTH(LISTE!G60)=8,IF(OR(LISTE!B60="",LISTE!I60="X"),"",LISTE!A60),"")</f>
        <v/>
      </c>
      <c r="D87" s="178" t="str">
        <f>IF(MONTH(LISTE!G60)=8,IF(OR(LISTE!B60="",LISTE!I60="X"),"",LISTE!I60),"")</f>
        <v/>
      </c>
    </row>
    <row r="88" spans="1:4" x14ac:dyDescent="0.25">
      <c r="A88" s="178" t="str">
        <f>IF(MONTH(LISTE!G61)=8,IF(OR(LISTE!B61="",LISTE!I61="X"),"",LISTE!B61),"")</f>
        <v/>
      </c>
      <c r="B88" s="178" t="str">
        <f>IF(MONTH(LISTE!G61)=8,IF(OR(LISTE!B61="",LISTE!I61="X"),"",CONCATENATE(LISTE!C61,"  ",LISTE!H61," P")),"")</f>
        <v/>
      </c>
      <c r="C88" s="178" t="str">
        <f>IF(MONTH(LISTE!G61)=8,IF(OR(LISTE!B61="",LISTE!I61="X"),"",LISTE!A61),"")</f>
        <v/>
      </c>
      <c r="D88" s="178" t="str">
        <f>IF(MONTH(LISTE!G61)=8,IF(OR(LISTE!B61="",LISTE!I61="X"),"",LISTE!I61),"")</f>
        <v/>
      </c>
    </row>
    <row r="89" spans="1:4" x14ac:dyDescent="0.25">
      <c r="A89" s="178" t="str">
        <f>IF(MONTH(LISTE!G62)=8,IF(OR(LISTE!B62="",LISTE!I62="X"),"",LISTE!B62),"")</f>
        <v/>
      </c>
      <c r="B89" s="178" t="str">
        <f>IF(MONTH(LISTE!G62)=8,IF(OR(LISTE!B62="",LISTE!I62="X"),"",CONCATENATE(LISTE!C62,"  ",LISTE!H62," P")),"")</f>
        <v/>
      </c>
      <c r="C89" s="178" t="str">
        <f>IF(MONTH(LISTE!G62)=8,IF(OR(LISTE!B62="",LISTE!I62="X"),"",LISTE!A62),"")</f>
        <v/>
      </c>
      <c r="D89" s="178" t="str">
        <f>IF(MONTH(LISTE!G62)=8,IF(OR(LISTE!B62="",LISTE!I62="X"),"",LISTE!I62),"")</f>
        <v/>
      </c>
    </row>
    <row r="90" spans="1:4" x14ac:dyDescent="0.25">
      <c r="A90" s="178" t="str">
        <f>IF(MONTH(LISTE!G63)=8,IF(OR(LISTE!B63="",LISTE!I63="X"),"",LISTE!B63),"")</f>
        <v/>
      </c>
      <c r="B90" s="178" t="str">
        <f>IF(MONTH(LISTE!G63)=8,IF(OR(LISTE!B63="",LISTE!I63="X"),"",CONCATENATE(LISTE!C63,"  ",LISTE!H63," P")),"")</f>
        <v/>
      </c>
      <c r="C90" s="178" t="str">
        <f>IF(MONTH(LISTE!G63)=8,IF(OR(LISTE!B63="",LISTE!I63="X"),"",LISTE!A63),"")</f>
        <v/>
      </c>
      <c r="D90" s="178" t="str">
        <f>IF(MONTH(LISTE!G63)=8,IF(OR(LISTE!B63="",LISTE!I63="X"),"",LISTE!I63),"")</f>
        <v/>
      </c>
    </row>
    <row r="91" spans="1:4" x14ac:dyDescent="0.25">
      <c r="A91" s="178" t="str">
        <f>IF(MONTH(LISTE!G64)=8,IF(OR(LISTE!B64="",LISTE!I64="X"),"",LISTE!B64),"")</f>
        <v/>
      </c>
      <c r="B91" s="178" t="str">
        <f>IF(MONTH(LISTE!G64)=8,IF(OR(LISTE!B64="",LISTE!I64="X"),"",CONCATENATE(LISTE!C64,"  ",LISTE!H64," P")),"")</f>
        <v/>
      </c>
      <c r="C91" s="178" t="str">
        <f>IF(MONTH(LISTE!G64)=8,IF(OR(LISTE!B64="",LISTE!I64="X"),"",LISTE!A64),"")</f>
        <v/>
      </c>
      <c r="D91" s="178" t="str">
        <f>IF(MONTH(LISTE!G64)=8,IF(OR(LISTE!B64="",LISTE!I64="X"),"",LISTE!I64),"")</f>
        <v/>
      </c>
    </row>
    <row r="92" spans="1:4" x14ac:dyDescent="0.25">
      <c r="A92" s="178" t="str">
        <f>IF(MONTH(LISTE!G65)=8,IF(OR(LISTE!B65="",LISTE!I65="X"),"",LISTE!B65),"")</f>
        <v/>
      </c>
      <c r="B92" s="178" t="str">
        <f>IF(MONTH(LISTE!G65)=8,IF(OR(LISTE!B65="",LISTE!I65="X"),"",CONCATENATE(LISTE!C65,"  ",LISTE!H65," P")),"")</f>
        <v/>
      </c>
      <c r="C92" s="178" t="str">
        <f>IF(MONTH(LISTE!G65)=8,IF(OR(LISTE!B65="",LISTE!I65="X"),"",LISTE!A65),"")</f>
        <v/>
      </c>
      <c r="D92" s="178" t="str">
        <f>IF(MONTH(LISTE!G65)=8,IF(OR(LISTE!B65="",LISTE!I65="X"),"",LISTE!I65),"")</f>
        <v/>
      </c>
    </row>
    <row r="93" spans="1:4" x14ac:dyDescent="0.25">
      <c r="A93" s="178" t="str">
        <f>IF(MONTH(LISTE!G66)=8,IF(OR(LISTE!B66="",LISTE!I66="X"),"",LISTE!B66),"")</f>
        <v/>
      </c>
      <c r="B93" s="178" t="str">
        <f>IF(MONTH(LISTE!G66)=8,IF(OR(LISTE!B66="",LISTE!I66="X"),"",CONCATENATE(LISTE!C66,"  ",LISTE!H66," P")),"")</f>
        <v/>
      </c>
      <c r="C93" s="178" t="str">
        <f>IF(MONTH(LISTE!G66)=8,IF(OR(LISTE!B66="",LISTE!I66="X"),"",LISTE!A66),"")</f>
        <v/>
      </c>
      <c r="D93" s="178" t="str">
        <f>IF(MONTH(LISTE!G66)=8,IF(OR(LISTE!B66="",LISTE!I66="X"),"",LISTE!I66),"")</f>
        <v/>
      </c>
    </row>
    <row r="94" spans="1:4" x14ac:dyDescent="0.25">
      <c r="A94" s="178" t="str">
        <f>IF(MONTH(LISTE!G68)=8,IF(OR(LISTE!B68="",LISTE!I68="X"),"",LISTE!B68),"")</f>
        <v/>
      </c>
      <c r="B94" s="178" t="str">
        <f>IF(MONTH(LISTE!G68)=8,IF(OR(LISTE!B68="",LISTE!I68="X"),"",CONCATENATE(LISTE!C68,"  ",LISTE!H68," P")),"")</f>
        <v/>
      </c>
      <c r="C94" s="178" t="str">
        <f>IF(MONTH(LISTE!G68)=8,IF(OR(LISTE!B68="",LISTE!I68="X"),"",LISTE!A68),"")</f>
        <v/>
      </c>
      <c r="D94" s="178" t="str">
        <f>IF(MONTH(LISTE!G68)=8,IF(OR(LISTE!B68="",LISTE!I68="X"),"",LISTE!I68),"")</f>
        <v/>
      </c>
    </row>
    <row r="95" spans="1:4" x14ac:dyDescent="0.25">
      <c r="A95" s="178" t="str">
        <f>IF(MONTH(LISTE!G69)=8,IF(OR(LISTE!B69="",LISTE!I69="X"),"",LISTE!B69),"")</f>
        <v/>
      </c>
      <c r="B95" s="178" t="str">
        <f>IF(MONTH(LISTE!G69)=8,IF(OR(LISTE!B69="",LISTE!I69="X"),"",CONCATENATE(LISTE!C69,"  ",LISTE!H69," P")),"")</f>
        <v/>
      </c>
      <c r="C95" s="178" t="str">
        <f>IF(MONTH(LISTE!G69)=8,IF(OR(LISTE!B69="",LISTE!I69="X"),"",LISTE!A69),"")</f>
        <v/>
      </c>
      <c r="D95" s="178" t="str">
        <f>IF(MONTH(LISTE!G69)=8,IF(OR(LISTE!B69="",LISTE!I69="X"),"",LISTE!I69),"")</f>
        <v/>
      </c>
    </row>
    <row r="96" spans="1:4" x14ac:dyDescent="0.25">
      <c r="A96" s="178" t="str">
        <f>IF(MONTH(LISTE!G70)=8,IF(OR(LISTE!B70="",LISTE!I70="X"),"",LISTE!B70),"")</f>
        <v/>
      </c>
      <c r="B96" s="178" t="str">
        <f>IF(MONTH(LISTE!G70)=8,IF(OR(LISTE!B70="",LISTE!I70="X"),"",CONCATENATE(LISTE!C70,"  ",LISTE!H70," P")),"")</f>
        <v/>
      </c>
      <c r="C96" s="178" t="str">
        <f>IF(MONTH(LISTE!G70)=8,IF(OR(LISTE!B70="",LISTE!I70="X"),"",LISTE!A70),"")</f>
        <v/>
      </c>
      <c r="D96" s="178" t="str">
        <f>IF(MONTH(LISTE!G70)=8,IF(OR(LISTE!B70="",LISTE!I70="X"),"",LISTE!I70),"")</f>
        <v/>
      </c>
    </row>
    <row r="97" spans="1:4" x14ac:dyDescent="0.25">
      <c r="A97" s="178" t="str">
        <f>IF(MONTH(LISTE!G71)=8,IF(OR(LISTE!B71="",LISTE!I71="X"),"",LISTE!B71),"")</f>
        <v/>
      </c>
      <c r="B97" s="178" t="str">
        <f>IF(MONTH(LISTE!G71)=8,IF(OR(LISTE!B71="",LISTE!I71="X"),"",CONCATENATE(LISTE!C71,"  ",LISTE!H71," P")),"")</f>
        <v/>
      </c>
      <c r="C97" s="178" t="str">
        <f>IF(MONTH(LISTE!G71)=8,IF(OR(LISTE!B71="",LISTE!I71="X"),"",LISTE!A71),"")</f>
        <v/>
      </c>
      <c r="D97" s="178" t="str">
        <f>IF(MONTH(LISTE!G71)=8,IF(OR(LISTE!B71="",LISTE!I71="X"),"",LISTE!I71),"")</f>
        <v/>
      </c>
    </row>
    <row r="98" spans="1:4" x14ac:dyDescent="0.25">
      <c r="A98" s="178" t="str">
        <f>IF(MONTH(LISTE!G72)=8,IF(OR(LISTE!B72="",LISTE!I72="X"),"",LISTE!B72),"")</f>
        <v/>
      </c>
      <c r="B98" s="178" t="str">
        <f>IF(MONTH(LISTE!G72)=8,IF(OR(LISTE!B72="",LISTE!I72="X"),"",CONCATENATE(LISTE!C72,"  ",LISTE!H72," P")),"")</f>
        <v/>
      </c>
      <c r="C98" s="178" t="str">
        <f>IF(MONTH(LISTE!G72)=8,IF(OR(LISTE!B72="",LISTE!I72="X"),"",LISTE!A72),"")</f>
        <v/>
      </c>
      <c r="D98" s="178" t="str">
        <f>IF(MONTH(LISTE!G72)=8,IF(OR(LISTE!B72="",LISTE!I72="X"),"",LISTE!I72),"")</f>
        <v/>
      </c>
    </row>
    <row r="99" spans="1:4" x14ac:dyDescent="0.25">
      <c r="A99" s="178" t="str">
        <f>IF(MONTH(LISTE!G75)=8,IF(OR(LISTE!B75="",LISTE!I75="X"),"",LISTE!B75),"")</f>
        <v/>
      </c>
      <c r="B99" s="178" t="str">
        <f>IF(MONTH(LISTE!G75)=8,IF(OR(LISTE!B75="",LISTE!I75="X"),"",CONCATENATE(LISTE!C75,"  ",LISTE!H75," P")),"")</f>
        <v/>
      </c>
      <c r="C99" s="178" t="str">
        <f>IF(MONTH(LISTE!G75)=8,IF(OR(LISTE!B75="",LISTE!I75="X"),"",LISTE!A75),"")</f>
        <v/>
      </c>
      <c r="D99" s="178" t="str">
        <f>IF(MONTH(LISTE!G75)=8,IF(OR(LISTE!B75="",LISTE!I75="X"),"",LISTE!I75),"")</f>
        <v/>
      </c>
    </row>
    <row r="100" spans="1:4" x14ac:dyDescent="0.25">
      <c r="A100" s="178" t="str">
        <f>IF(MONTH(LISTE!G76)=8,IF(OR(LISTE!B76="",LISTE!I76="X"),"",LISTE!B76),"")</f>
        <v/>
      </c>
      <c r="B100" s="178" t="str">
        <f>IF(MONTH(LISTE!G76)=8,IF(OR(LISTE!B76="",LISTE!I76="X"),"",CONCATENATE(LISTE!C76,"  ",LISTE!H76," P")),"")</f>
        <v/>
      </c>
      <c r="C100" s="178" t="str">
        <f>IF(MONTH(LISTE!G76)=8,IF(OR(LISTE!B76="",LISTE!I76="X"),"",LISTE!A76),"")</f>
        <v/>
      </c>
      <c r="D100" s="178" t="str">
        <f>IF(MONTH(LISTE!G76)=8,IF(OR(LISTE!B76="",LISTE!I76="X"),"",LISTE!I76),"")</f>
        <v/>
      </c>
    </row>
    <row r="101" spans="1:4" x14ac:dyDescent="0.25">
      <c r="A101" s="178" t="str">
        <f>IF(MONTH(LISTE!G77)=8,IF(OR(LISTE!B77="",LISTE!I77="X"),"",LISTE!B77),"")</f>
        <v/>
      </c>
      <c r="B101" s="178" t="str">
        <f>IF(MONTH(LISTE!G77)=8,IF(OR(LISTE!B77="",LISTE!I77="X"),"",CONCATENATE(LISTE!C77,"  ",LISTE!H77," P")),"")</f>
        <v/>
      </c>
      <c r="C101" s="178" t="str">
        <f>IF(MONTH(LISTE!G77)=8,IF(OR(LISTE!B77="",LISTE!I77="X"),"",LISTE!A77),"")</f>
        <v/>
      </c>
      <c r="D101" s="178" t="str">
        <f>IF(MONTH(LISTE!G77)=8,IF(OR(LISTE!B77="",LISTE!I77="X"),"",LISTE!I77),"")</f>
        <v/>
      </c>
    </row>
    <row r="102" spans="1:4" x14ac:dyDescent="0.25">
      <c r="A102" s="178" t="str">
        <f>IF(MONTH(LISTE!G79)=8,IF(OR(LISTE!B79="",LISTE!I79="X"),"",LISTE!B79),"")</f>
        <v/>
      </c>
      <c r="B102" s="178" t="str">
        <f>IF(MONTH(LISTE!G79)=8,IF(OR(LISTE!B79="",LISTE!I79="X"),"",CONCATENATE(LISTE!C79,"  ",LISTE!H79," P")),"")</f>
        <v/>
      </c>
      <c r="C102" s="178" t="str">
        <f>IF(MONTH(LISTE!G79)=8,IF(OR(LISTE!B79="",LISTE!I79="X"),"",LISTE!A79),"")</f>
        <v/>
      </c>
      <c r="D102" s="178" t="str">
        <f>IF(MONTH(LISTE!G79)=8,IF(OR(LISTE!B79="",LISTE!I79="X"),"",LISTE!I79),"")</f>
        <v/>
      </c>
    </row>
    <row r="103" spans="1:4" x14ac:dyDescent="0.25">
      <c r="A103" s="178" t="str">
        <f>IF(MONTH(LISTE!G80)=8,IF(OR(LISTE!B80="",LISTE!I80="X"),"",LISTE!B80),"")</f>
        <v/>
      </c>
      <c r="B103" s="178" t="str">
        <f>IF(MONTH(LISTE!G80)=8,IF(OR(LISTE!B80="",LISTE!I80="X"),"",CONCATENATE(LISTE!C80,"  ",LISTE!H80," P")),"")</f>
        <v/>
      </c>
      <c r="C103" s="178" t="str">
        <f>IF(MONTH(LISTE!G80)=8,IF(OR(LISTE!B80="",LISTE!I80="X"),"",LISTE!A80),"")</f>
        <v/>
      </c>
      <c r="D103" s="178" t="str">
        <f>IF(MONTH(LISTE!G80)=8,IF(OR(LISTE!B80="",LISTE!I80="X"),"",LISTE!I80),"")</f>
        <v/>
      </c>
    </row>
    <row r="104" spans="1:4" x14ac:dyDescent="0.25">
      <c r="A104" s="178" t="str">
        <f>IF(MONTH(LISTE!G81)=8,IF(OR(LISTE!B81="",LISTE!I81="X"),"",LISTE!B81),"")</f>
        <v/>
      </c>
      <c r="B104" s="178" t="str">
        <f>IF(MONTH(LISTE!G81)=8,IF(OR(LISTE!B81="",LISTE!I81="X"),"",CONCATENATE(LISTE!C81,"  ",LISTE!H81," P")),"")</f>
        <v/>
      </c>
      <c r="C104" s="178" t="str">
        <f>IF(MONTH(LISTE!G81)=8,IF(OR(LISTE!B81="",LISTE!I81="X"),"",LISTE!A81),"")</f>
        <v/>
      </c>
      <c r="D104" s="178" t="str">
        <f>IF(MONTH(LISTE!G81)=8,IF(OR(LISTE!B81="",LISTE!I81="X"),"",LISTE!I81),"")</f>
        <v/>
      </c>
    </row>
    <row r="105" spans="1:4" x14ac:dyDescent="0.25">
      <c r="A105" s="178" t="str">
        <f>IF(MONTH(LISTE!G83)=8,IF(OR(LISTE!B83="",LISTE!I83="X"),"",LISTE!B83),"")</f>
        <v/>
      </c>
      <c r="B105" s="178" t="str">
        <f>IF(MONTH(LISTE!G83)=8,IF(OR(LISTE!B83="",LISTE!I83="X"),"",CONCATENATE(LISTE!C83,"  ",LISTE!H83," P")),"")</f>
        <v/>
      </c>
      <c r="C105" s="178" t="str">
        <f>IF(MONTH(LISTE!G83)=8,IF(OR(LISTE!B83="",LISTE!I83="X"),"",LISTE!A83),"")</f>
        <v/>
      </c>
      <c r="D105" s="178" t="str">
        <f>IF(MONTH(LISTE!G83)=8,IF(OR(LISTE!B83="",LISTE!I83="X"),"",LISTE!I83),"")</f>
        <v/>
      </c>
    </row>
    <row r="106" spans="1:4" x14ac:dyDescent="0.25">
      <c r="A106" s="178" t="str">
        <f>IF(MONTH(LISTE!G86)=8,IF(OR(LISTE!B86="",LISTE!I86="X"),"",LISTE!B86),"")</f>
        <v/>
      </c>
      <c r="B106" s="178" t="str">
        <f>IF(MONTH(LISTE!G86)=8,IF(OR(LISTE!B86="",LISTE!I86="X"),"",CONCATENATE(LISTE!C86,"  ",LISTE!H86," P")),"")</f>
        <v/>
      </c>
      <c r="C106" s="178" t="str">
        <f>IF(MONTH(LISTE!G86)=8,IF(OR(LISTE!B86="",LISTE!I86="X"),"",LISTE!A86),"")</f>
        <v/>
      </c>
      <c r="D106" s="178" t="str">
        <f>IF(MONTH(LISTE!G86)=8,IF(OR(LISTE!B86="",LISTE!I86="X"),"",LISTE!I86),"")</f>
        <v/>
      </c>
    </row>
    <row r="107" spans="1:4" x14ac:dyDescent="0.25">
      <c r="A107" s="178" t="str">
        <f>IF(MONTH(LISTE!G87)=8,IF(OR(LISTE!B87="",LISTE!I87="X"),"",LISTE!B87),"")</f>
        <v/>
      </c>
      <c r="B107" s="178" t="str">
        <f>IF(MONTH(LISTE!G87)=8,IF(OR(LISTE!B87="",LISTE!I87="X"),"",CONCATENATE(LISTE!C87,"  ",LISTE!H87," P")),"")</f>
        <v/>
      </c>
      <c r="C107" s="178" t="str">
        <f>IF(MONTH(LISTE!G87)=8,IF(OR(LISTE!B87="",LISTE!I87="X"),"",LISTE!A87),"")</f>
        <v/>
      </c>
      <c r="D107" s="178" t="str">
        <f>IF(MONTH(LISTE!G87)=8,IF(OR(LISTE!B87="",LISTE!I87="X"),"",LISTE!I87),"")</f>
        <v/>
      </c>
    </row>
    <row r="108" spans="1:4" x14ac:dyDescent="0.25">
      <c r="A108" s="178" t="str">
        <f>IF(MONTH(LISTE!G88)=8,IF(OR(LISTE!B88="",LISTE!I88="X"),"",LISTE!B88),"")</f>
        <v/>
      </c>
      <c r="B108" s="178" t="str">
        <f>IF(MONTH(LISTE!G88)=8,IF(OR(LISTE!B88="",LISTE!I88="X"),"",CONCATENATE(LISTE!C88,"  ",LISTE!H88," P")),"")</f>
        <v/>
      </c>
      <c r="C108" s="178" t="str">
        <f>IF(MONTH(LISTE!G88)=8,IF(OR(LISTE!B88="",LISTE!I88="X"),"",LISTE!A88),"")</f>
        <v/>
      </c>
      <c r="D108" s="178" t="str">
        <f>IF(MONTH(LISTE!G88)=8,IF(OR(LISTE!B88="",LISTE!I88="X"),"",LISTE!I88),"")</f>
        <v/>
      </c>
    </row>
    <row r="109" spans="1:4" x14ac:dyDescent="0.25">
      <c r="A109" s="178" t="str">
        <f>IF(MONTH(LISTE!G91)=8,IF(OR(LISTE!B91="",LISTE!I91="X"),"",LISTE!B91),"")</f>
        <v/>
      </c>
      <c r="B109" s="178" t="str">
        <f>IF(MONTH(LISTE!G91)=8,IF(OR(LISTE!B91="",LISTE!I91="X"),"",CONCATENATE(LISTE!C91,"  ",LISTE!H91," P")),"")</f>
        <v/>
      </c>
      <c r="C109" s="178" t="str">
        <f>IF(MONTH(LISTE!G91)=8,IF(OR(LISTE!B91="",LISTE!I91="X"),"",LISTE!A91),"")</f>
        <v/>
      </c>
      <c r="D109" s="178" t="str">
        <f>IF(MONTH(LISTE!G91)=8,IF(OR(LISTE!B91="",LISTE!I91="X"),"",LISTE!I91),"")</f>
        <v/>
      </c>
    </row>
    <row r="110" spans="1:4" x14ac:dyDescent="0.25">
      <c r="A110" s="178" t="str">
        <f>IF(MONTH(LISTE!G94)=8,IF(OR(LISTE!B94="",LISTE!I94="X"),"",LISTE!B94),"")</f>
        <v/>
      </c>
      <c r="B110" s="178" t="str">
        <f>IF(MONTH(LISTE!G94)=8,IF(OR(LISTE!B94="",LISTE!I94="X"),"",CONCATENATE(LISTE!C94,"  ",LISTE!H94," P")),"")</f>
        <v/>
      </c>
      <c r="C110" s="178" t="str">
        <f>IF(MONTH(LISTE!G94)=8,IF(OR(LISTE!B94="",LISTE!I94="X"),"",LISTE!A94),"")</f>
        <v/>
      </c>
      <c r="D110" s="178" t="str">
        <f>IF(MONTH(LISTE!G94)=8,IF(OR(LISTE!B94="",LISTE!I94="X"),"",LISTE!I94),"")</f>
        <v/>
      </c>
    </row>
    <row r="111" spans="1:4" x14ac:dyDescent="0.25">
      <c r="A111" s="178" t="str">
        <f>IF(MONTH(LISTE!G95)=8,IF(OR(LISTE!B95="",LISTE!I95="X"),"",LISTE!B95),"")</f>
        <v/>
      </c>
      <c r="B111" s="178" t="str">
        <f>IF(MONTH(LISTE!G95)=8,IF(OR(LISTE!B95="",LISTE!I95="X"),"",CONCATENATE(LISTE!C95,"  ",LISTE!H95," P")),"")</f>
        <v/>
      </c>
      <c r="C111" s="178" t="str">
        <f>IF(MONTH(LISTE!G95)=8,IF(OR(LISTE!B95="",LISTE!I95="X"),"",LISTE!A95),"")</f>
        <v/>
      </c>
      <c r="D111" s="178" t="str">
        <f>IF(MONTH(LISTE!G95)=8,IF(OR(LISTE!B95="",LISTE!I95="X"),"",LISTE!I95),"")</f>
        <v/>
      </c>
    </row>
    <row r="112" spans="1:4" x14ac:dyDescent="0.25">
      <c r="A112" s="178" t="str">
        <f>IF(MONTH(LISTE!G99)=8,IF(OR(LISTE!B99="",LISTE!I99="X"),"",LISTE!B99),"")</f>
        <v/>
      </c>
      <c r="B112" s="178" t="str">
        <f>IF(MONTH(LISTE!G99)=8,IF(OR(LISTE!B99="",LISTE!I99="X"),"",CONCATENATE(LISTE!C99,"  ",LISTE!H99," P")),"")</f>
        <v/>
      </c>
      <c r="C112" s="178" t="str">
        <f>IF(MONTH(LISTE!G99)=8,IF(OR(LISTE!B99="",LISTE!I99="X"),"",LISTE!A99),"")</f>
        <v/>
      </c>
      <c r="D112" s="178" t="str">
        <f>IF(MONTH(LISTE!G99)=8,IF(OR(LISTE!B99="",LISTE!I99="X"),"",LISTE!I99),"")</f>
        <v/>
      </c>
    </row>
    <row r="113" spans="1:4" x14ac:dyDescent="0.25">
      <c r="A113" s="178" t="str">
        <f>IF(MONTH(LISTE!G100)=8,IF(OR(LISTE!B100="",LISTE!I100="X"),"",LISTE!B100),"")</f>
        <v/>
      </c>
      <c r="B113" s="178" t="str">
        <f>IF(MONTH(LISTE!G100)=8,IF(OR(LISTE!B100="",LISTE!I100="X"),"",CONCATENATE(LISTE!C100,"  ",LISTE!H100," P")),"")</f>
        <v/>
      </c>
      <c r="C113" s="178" t="str">
        <f>IF(MONTH(LISTE!G100)=8,IF(OR(LISTE!B100="",LISTE!I100="X"),"",LISTE!A100),"")</f>
        <v/>
      </c>
      <c r="D113" s="178" t="str">
        <f>IF(MONTH(LISTE!G100)=8,IF(OR(LISTE!B100="",LISTE!I100="X"),"",LISTE!I100),"")</f>
        <v/>
      </c>
    </row>
    <row r="114" spans="1:4" x14ac:dyDescent="0.25">
      <c r="A114" s="178" t="str">
        <f>IF(MONTH(LISTE!G108)=8,IF(OR(LISTE!B108="",LISTE!I108="X"),"",LISTE!B108),"")</f>
        <v/>
      </c>
      <c r="B114" s="178" t="str">
        <f>IF(MONTH(LISTE!G108)=8,IF(OR(LISTE!B108="",LISTE!I108="X"),"",CONCATENATE(LISTE!C108,"  ",LISTE!H108," P")),"")</f>
        <v/>
      </c>
      <c r="C114" s="178" t="str">
        <f>IF(MONTH(LISTE!G108)=8,IF(OR(LISTE!B108="",LISTE!I108="X"),"",LISTE!A108),"")</f>
        <v/>
      </c>
      <c r="D114" s="178" t="str">
        <f>IF(MONTH(LISTE!G108)=8,IF(OR(LISTE!B108="",LISTE!I108="X"),"",LISTE!I108),"")</f>
        <v/>
      </c>
    </row>
    <row r="115" spans="1:4" x14ac:dyDescent="0.25">
      <c r="A115" s="178"/>
      <c r="B115" s="178"/>
      <c r="C115" s="178"/>
      <c r="D115" s="178"/>
    </row>
    <row r="116" spans="1:4" x14ac:dyDescent="0.25">
      <c r="A116" s="178"/>
      <c r="B116" s="178"/>
      <c r="C116" s="178"/>
      <c r="D116" s="178"/>
    </row>
    <row r="117" spans="1:4" x14ac:dyDescent="0.25">
      <c r="A117" s="178"/>
      <c r="B117" s="178"/>
      <c r="C117" s="178"/>
      <c r="D117" s="178"/>
    </row>
    <row r="118" spans="1:4" x14ac:dyDescent="0.25">
      <c r="A118" s="178"/>
      <c r="B118" s="178"/>
      <c r="C118" s="178"/>
      <c r="D118" s="178"/>
    </row>
    <row r="119" spans="1:4" x14ac:dyDescent="0.25">
      <c r="A119" s="178"/>
      <c r="B119" s="178"/>
      <c r="C119" s="178"/>
      <c r="D119" s="178"/>
    </row>
    <row r="120" spans="1:4" x14ac:dyDescent="0.25">
      <c r="A120" s="178"/>
      <c r="B120" s="178"/>
      <c r="C120" s="178"/>
      <c r="D120" s="178"/>
    </row>
    <row r="121" spans="1:4" x14ac:dyDescent="0.25">
      <c r="A121" s="178"/>
      <c r="B121" s="178"/>
      <c r="C121" s="178"/>
      <c r="D121" s="178"/>
    </row>
    <row r="122" spans="1:4" x14ac:dyDescent="0.25">
      <c r="A122" s="178"/>
      <c r="B122" s="178"/>
      <c r="C122" s="178"/>
      <c r="D122" s="178"/>
    </row>
    <row r="123" spans="1:4" x14ac:dyDescent="0.25">
      <c r="A123" s="178"/>
      <c r="B123" s="178"/>
      <c r="C123" s="178"/>
      <c r="D123" s="178"/>
    </row>
    <row r="124" spans="1:4" x14ac:dyDescent="0.25">
      <c r="A124" s="178"/>
      <c r="B124" s="178"/>
      <c r="C124" s="178"/>
      <c r="D124" s="178"/>
    </row>
    <row r="125" spans="1:4" x14ac:dyDescent="0.25">
      <c r="A125" s="178"/>
      <c r="B125" s="178"/>
      <c r="C125" s="178"/>
      <c r="D125" s="178"/>
    </row>
    <row r="126" spans="1:4" x14ac:dyDescent="0.25">
      <c r="A126" s="178"/>
      <c r="B126" s="178"/>
      <c r="C126" s="178"/>
      <c r="D126" s="178"/>
    </row>
    <row r="127" spans="1:4" x14ac:dyDescent="0.25">
      <c r="A127" s="178"/>
      <c r="B127" s="178"/>
      <c r="C127" s="178"/>
      <c r="D127" s="178"/>
    </row>
    <row r="128" spans="1:4" x14ac:dyDescent="0.25">
      <c r="A128" s="178"/>
      <c r="B128" s="178"/>
      <c r="C128" s="178"/>
      <c r="D128" s="178"/>
    </row>
    <row r="129" spans="1:4" x14ac:dyDescent="0.25">
      <c r="A129" s="178"/>
      <c r="B129" s="178"/>
      <c r="C129" s="178"/>
      <c r="D129" s="178"/>
    </row>
    <row r="130" spans="1:4" x14ac:dyDescent="0.25">
      <c r="A130" s="178"/>
      <c r="B130" s="178"/>
      <c r="C130" s="178"/>
      <c r="D130" s="178"/>
    </row>
    <row r="131" spans="1:4" x14ac:dyDescent="0.25">
      <c r="A131" s="178"/>
      <c r="B131" s="178"/>
      <c r="C131" s="178"/>
      <c r="D131" s="178"/>
    </row>
    <row r="132" spans="1:4" x14ac:dyDescent="0.25">
      <c r="A132" s="178"/>
      <c r="B132" s="178"/>
      <c r="C132" s="178"/>
      <c r="D132" s="178"/>
    </row>
    <row r="133" spans="1:4" x14ac:dyDescent="0.25">
      <c r="A133" s="178"/>
      <c r="B133" s="178"/>
      <c r="C133" s="178"/>
      <c r="D133" s="178"/>
    </row>
    <row r="134" spans="1:4" x14ac:dyDescent="0.25">
      <c r="A134" s="178"/>
      <c r="B134" s="178"/>
      <c r="C134" s="178"/>
      <c r="D134" s="178"/>
    </row>
    <row r="135" spans="1:4" x14ac:dyDescent="0.25">
      <c r="A135" s="178"/>
      <c r="B135" s="178"/>
      <c r="C135" s="178"/>
      <c r="D135" s="178"/>
    </row>
    <row r="136" spans="1:4" x14ac:dyDescent="0.25">
      <c r="A136" s="178"/>
      <c r="B136" s="178"/>
      <c r="C136" s="178"/>
      <c r="D136" s="178"/>
    </row>
    <row r="137" spans="1:4" x14ac:dyDescent="0.25">
      <c r="A137" s="178"/>
      <c r="B137" s="178"/>
      <c r="C137" s="178"/>
      <c r="D137" s="178"/>
    </row>
    <row r="138" spans="1:4" x14ac:dyDescent="0.25">
      <c r="A138" s="178"/>
      <c r="B138" s="178"/>
      <c r="C138" s="178"/>
      <c r="D138" s="178"/>
    </row>
    <row r="139" spans="1:4" x14ac:dyDescent="0.25">
      <c r="A139" s="178"/>
      <c r="B139" s="178"/>
      <c r="C139" s="178"/>
      <c r="D139" s="178"/>
    </row>
    <row r="140" spans="1:4" x14ac:dyDescent="0.25">
      <c r="A140" s="178"/>
      <c r="B140" s="178"/>
      <c r="C140" s="178"/>
      <c r="D140" s="178"/>
    </row>
    <row r="141" spans="1:4" x14ac:dyDescent="0.25">
      <c r="A141" s="178"/>
      <c r="B141" s="178"/>
      <c r="C141" s="178"/>
      <c r="D141" s="178"/>
    </row>
    <row r="142" spans="1:4" x14ac:dyDescent="0.25">
      <c r="A142" s="178"/>
      <c r="B142" s="178"/>
      <c r="C142" s="178"/>
      <c r="D142" s="178"/>
    </row>
    <row r="143" spans="1:4" x14ac:dyDescent="0.25">
      <c r="A143" s="178"/>
      <c r="B143" s="178"/>
      <c r="C143" s="178"/>
      <c r="D143" s="178"/>
    </row>
    <row r="144" spans="1:4" x14ac:dyDescent="0.25">
      <c r="A144" s="178"/>
      <c r="B144" s="178"/>
      <c r="C144" s="178"/>
      <c r="D144" s="178"/>
    </row>
    <row r="145" spans="1:4" x14ac:dyDescent="0.25">
      <c r="A145" s="178"/>
      <c r="B145" s="178"/>
      <c r="C145" s="178"/>
      <c r="D145" s="178"/>
    </row>
    <row r="146" spans="1:4" x14ac:dyDescent="0.25">
      <c r="A146" s="178"/>
      <c r="B146" s="178"/>
      <c r="C146" s="178"/>
      <c r="D146" s="178"/>
    </row>
    <row r="147" spans="1:4" x14ac:dyDescent="0.25">
      <c r="A147" s="178"/>
      <c r="B147" s="178"/>
      <c r="C147" s="178"/>
      <c r="D147" s="178"/>
    </row>
    <row r="148" spans="1:4" x14ac:dyDescent="0.25">
      <c r="A148" s="178"/>
      <c r="B148" s="178"/>
      <c r="C148" s="178"/>
      <c r="D148" s="178"/>
    </row>
    <row r="149" spans="1:4" x14ac:dyDescent="0.25">
      <c r="A149" s="178"/>
      <c r="B149" s="178"/>
      <c r="C149" s="178"/>
      <c r="D149" s="178"/>
    </row>
    <row r="150" spans="1:4" x14ac:dyDescent="0.25">
      <c r="A150" s="178"/>
      <c r="B150" s="178"/>
      <c r="C150" s="178"/>
      <c r="D150" s="178"/>
    </row>
    <row r="151" spans="1:4" x14ac:dyDescent="0.25">
      <c r="A151" s="178"/>
      <c r="B151" s="178"/>
      <c r="C151" s="178"/>
      <c r="D151" s="178"/>
    </row>
    <row r="152" spans="1:4" x14ac:dyDescent="0.25">
      <c r="A152" s="178"/>
      <c r="B152" s="178"/>
      <c r="C152" s="178"/>
      <c r="D152" s="178"/>
    </row>
    <row r="153" spans="1:4" x14ac:dyDescent="0.25">
      <c r="A153" s="178"/>
      <c r="B153" s="178"/>
      <c r="C153" s="178"/>
      <c r="D153" s="178"/>
    </row>
    <row r="154" spans="1:4" x14ac:dyDescent="0.25">
      <c r="A154" s="178"/>
      <c r="B154" s="178"/>
      <c r="C154" s="178"/>
      <c r="D154" s="178"/>
    </row>
    <row r="155" spans="1:4" x14ac:dyDescent="0.25">
      <c r="A155" s="178"/>
      <c r="B155" s="178"/>
      <c r="C155" s="178"/>
      <c r="D155" s="178"/>
    </row>
    <row r="156" spans="1:4" x14ac:dyDescent="0.25">
      <c r="A156" s="178"/>
      <c r="B156" s="178"/>
      <c r="C156" s="178"/>
      <c r="D156" s="178"/>
    </row>
    <row r="157" spans="1:4" x14ac:dyDescent="0.25">
      <c r="A157" s="178"/>
      <c r="B157" s="178"/>
      <c r="C157" s="178"/>
      <c r="D157" s="178"/>
    </row>
    <row r="158" spans="1:4" x14ac:dyDescent="0.25">
      <c r="A158" s="178"/>
      <c r="B158" s="178"/>
      <c r="C158" s="178"/>
      <c r="D158" s="178"/>
    </row>
    <row r="159" spans="1:4" x14ac:dyDescent="0.25">
      <c r="A159" s="178"/>
      <c r="B159" s="178"/>
      <c r="C159" s="178"/>
      <c r="D159" s="178"/>
    </row>
    <row r="160" spans="1:4" x14ac:dyDescent="0.25">
      <c r="A160" s="178"/>
      <c r="B160" s="178"/>
      <c r="C160" s="178"/>
      <c r="D160" s="178"/>
    </row>
    <row r="161" spans="1:4" x14ac:dyDescent="0.25">
      <c r="A161" s="178"/>
      <c r="B161" s="178"/>
      <c r="C161" s="178"/>
      <c r="D161" s="178"/>
    </row>
    <row r="162" spans="1:4" x14ac:dyDescent="0.25">
      <c r="A162" s="178"/>
      <c r="B162" s="178"/>
      <c r="C162" s="178"/>
      <c r="D162" s="178"/>
    </row>
    <row r="163" spans="1:4" x14ac:dyDescent="0.25">
      <c r="A163" s="178"/>
      <c r="B163" s="178"/>
      <c r="C163" s="178"/>
      <c r="D163" s="178"/>
    </row>
    <row r="164" spans="1:4" x14ac:dyDescent="0.25">
      <c r="A164" s="178"/>
      <c r="B164" s="178"/>
      <c r="C164" s="178"/>
      <c r="D164" s="178"/>
    </row>
    <row r="165" spans="1:4" x14ac:dyDescent="0.25">
      <c r="A165" s="178"/>
      <c r="B165" s="178"/>
      <c r="C165" s="178"/>
      <c r="D165" s="178"/>
    </row>
    <row r="166" spans="1:4" x14ac:dyDescent="0.25">
      <c r="A166" s="178"/>
      <c r="B166" s="178"/>
      <c r="C166" s="178"/>
      <c r="D166" s="178"/>
    </row>
    <row r="167" spans="1:4" x14ac:dyDescent="0.25">
      <c r="A167" s="178"/>
      <c r="B167" s="178"/>
      <c r="C167" s="178"/>
      <c r="D167" s="178"/>
    </row>
    <row r="168" spans="1:4" x14ac:dyDescent="0.25">
      <c r="A168" s="178"/>
      <c r="B168" s="178"/>
      <c r="C168" s="178"/>
      <c r="D168" s="178"/>
    </row>
    <row r="169" spans="1:4" x14ac:dyDescent="0.25">
      <c r="A169" s="178"/>
      <c r="B169" s="178"/>
      <c r="C169" s="178"/>
      <c r="D169" s="178"/>
    </row>
    <row r="170" spans="1:4" x14ac:dyDescent="0.25">
      <c r="A170" s="178"/>
      <c r="B170" s="178"/>
      <c r="C170" s="178"/>
      <c r="D170" s="178"/>
    </row>
    <row r="171" spans="1:4" x14ac:dyDescent="0.25">
      <c r="A171" s="178"/>
      <c r="B171" s="178"/>
      <c r="C171" s="178"/>
      <c r="D171" s="178"/>
    </row>
    <row r="172" spans="1:4" x14ac:dyDescent="0.25">
      <c r="A172" s="178"/>
      <c r="B172" s="178"/>
      <c r="C172" s="178"/>
      <c r="D172" s="178"/>
    </row>
    <row r="173" spans="1:4" x14ac:dyDescent="0.25">
      <c r="A173" s="178"/>
      <c r="B173" s="178"/>
      <c r="C173" s="178"/>
      <c r="D173" s="178"/>
    </row>
    <row r="174" spans="1:4" x14ac:dyDescent="0.25">
      <c r="A174" s="178"/>
      <c r="B174" s="178"/>
      <c r="C174" s="178"/>
      <c r="D174" s="178"/>
    </row>
    <row r="175" spans="1:4" x14ac:dyDescent="0.25">
      <c r="A175" s="178"/>
      <c r="B175" s="178"/>
      <c r="C175" s="178"/>
      <c r="D175" s="178"/>
    </row>
    <row r="176" spans="1:4" x14ac:dyDescent="0.25">
      <c r="A176" s="178"/>
      <c r="B176" s="178"/>
      <c r="C176" s="178"/>
      <c r="D176" s="178"/>
    </row>
    <row r="177" spans="1:4" x14ac:dyDescent="0.25">
      <c r="A177" s="178"/>
      <c r="B177" s="178"/>
      <c r="C177" s="178"/>
      <c r="D177" s="178"/>
    </row>
    <row r="178" spans="1:4" x14ac:dyDescent="0.25">
      <c r="A178" s="178"/>
      <c r="B178" s="178"/>
      <c r="C178" s="178"/>
      <c r="D178" s="178"/>
    </row>
    <row r="179" spans="1:4" x14ac:dyDescent="0.25">
      <c r="A179" s="178"/>
      <c r="B179" s="178"/>
      <c r="C179" s="178"/>
      <c r="D179" s="178"/>
    </row>
    <row r="180" spans="1:4" x14ac:dyDescent="0.25">
      <c r="A180" s="178"/>
      <c r="B180" s="178"/>
      <c r="C180" s="178"/>
      <c r="D180" s="178"/>
    </row>
    <row r="181" spans="1:4" x14ac:dyDescent="0.25">
      <c r="A181" s="178"/>
      <c r="B181" s="178"/>
      <c r="C181" s="178"/>
      <c r="D181" s="178"/>
    </row>
    <row r="182" spans="1:4" x14ac:dyDescent="0.25">
      <c r="A182" s="178"/>
      <c r="B182" s="178"/>
      <c r="C182" s="178"/>
      <c r="D182" s="178"/>
    </row>
    <row r="183" spans="1:4" x14ac:dyDescent="0.25">
      <c r="A183" s="178"/>
      <c r="B183" s="178"/>
      <c r="C183" s="178"/>
      <c r="D183" s="178"/>
    </row>
    <row r="184" spans="1:4" x14ac:dyDescent="0.25">
      <c r="A184" s="178"/>
      <c r="B184" s="178"/>
      <c r="C184" s="178"/>
      <c r="D184" s="178"/>
    </row>
    <row r="185" spans="1:4" x14ac:dyDescent="0.25">
      <c r="A185" s="178"/>
      <c r="B185" s="178"/>
      <c r="C185" s="178"/>
      <c r="D185" s="178"/>
    </row>
    <row r="186" spans="1:4" x14ac:dyDescent="0.25">
      <c r="A186" s="178"/>
      <c r="B186" s="178"/>
      <c r="C186" s="178"/>
      <c r="D186" s="178"/>
    </row>
    <row r="187" spans="1:4" x14ac:dyDescent="0.25">
      <c r="A187" s="178"/>
      <c r="B187" s="178"/>
      <c r="C187" s="178"/>
      <c r="D187" s="178"/>
    </row>
    <row r="188" spans="1:4" x14ac:dyDescent="0.25">
      <c r="A188" s="178"/>
      <c r="B188" s="178"/>
      <c r="C188" s="178"/>
      <c r="D188" s="178"/>
    </row>
    <row r="189" spans="1:4" x14ac:dyDescent="0.25">
      <c r="A189" s="178"/>
      <c r="B189" s="178"/>
      <c r="C189" s="178"/>
      <c r="D189" s="178"/>
    </row>
    <row r="190" spans="1:4" x14ac:dyDescent="0.25">
      <c r="A190" s="178"/>
      <c r="B190" s="178"/>
      <c r="C190" s="178"/>
      <c r="D190" s="178"/>
    </row>
    <row r="191" spans="1:4" x14ac:dyDescent="0.25">
      <c r="A191" s="178"/>
      <c r="B191" s="178"/>
      <c r="C191" s="178"/>
      <c r="D191" s="178"/>
    </row>
    <row r="192" spans="1:4" x14ac:dyDescent="0.25">
      <c r="A192" s="178"/>
      <c r="B192" s="178"/>
      <c r="C192" s="178"/>
      <c r="D192" s="178"/>
    </row>
    <row r="193" spans="1:4" x14ac:dyDescent="0.25">
      <c r="A193" s="178"/>
      <c r="B193" s="178"/>
      <c r="C193" s="178"/>
      <c r="D193" s="178"/>
    </row>
    <row r="194" spans="1:4" x14ac:dyDescent="0.25">
      <c r="A194" s="178"/>
      <c r="B194" s="178"/>
      <c r="C194" s="178"/>
      <c r="D194" s="178"/>
    </row>
    <row r="195" spans="1:4" x14ac:dyDescent="0.25">
      <c r="A195" s="178"/>
      <c r="B195" s="178"/>
      <c r="C195" s="178"/>
      <c r="D195" s="178"/>
    </row>
    <row r="196" spans="1:4" x14ac:dyDescent="0.25">
      <c r="A196" s="178"/>
      <c r="B196" s="178"/>
      <c r="C196" s="178"/>
      <c r="D196" s="178"/>
    </row>
    <row r="197" spans="1:4" x14ac:dyDescent="0.25">
      <c r="A197" s="178"/>
      <c r="B197" s="178"/>
      <c r="C197" s="178"/>
      <c r="D197" s="178"/>
    </row>
    <row r="198" spans="1:4" x14ac:dyDescent="0.25">
      <c r="A198" s="178"/>
      <c r="B198" s="178"/>
      <c r="C198" s="178"/>
      <c r="D198" s="178"/>
    </row>
    <row r="199" spans="1:4" x14ac:dyDescent="0.25">
      <c r="A199" s="178"/>
      <c r="B199" s="178"/>
      <c r="C199" s="178"/>
      <c r="D199" s="178"/>
    </row>
    <row r="200" spans="1:4" x14ac:dyDescent="0.25">
      <c r="A200" s="178"/>
      <c r="B200" s="178"/>
      <c r="C200" s="178"/>
      <c r="D200" s="178"/>
    </row>
    <row r="201" spans="1:4" x14ac:dyDescent="0.25">
      <c r="A201" s="178"/>
      <c r="B201" s="178"/>
      <c r="C201" s="178"/>
      <c r="D201" s="178"/>
    </row>
    <row r="202" spans="1:4" x14ac:dyDescent="0.25">
      <c r="A202" s="178"/>
      <c r="B202" s="178"/>
      <c r="C202" s="178"/>
      <c r="D202" s="178"/>
    </row>
    <row r="203" spans="1:4" x14ac:dyDescent="0.25">
      <c r="A203" s="178"/>
      <c r="B203" s="178"/>
      <c r="C203" s="178"/>
      <c r="D203" s="178"/>
    </row>
    <row r="204" spans="1:4" x14ac:dyDescent="0.25">
      <c r="A204" s="178"/>
      <c r="B204" s="178"/>
      <c r="C204" s="178"/>
      <c r="D204" s="178"/>
    </row>
    <row r="205" spans="1:4" x14ac:dyDescent="0.25">
      <c r="A205" s="178"/>
      <c r="B205" s="178"/>
      <c r="C205" s="178"/>
      <c r="D205" s="178"/>
    </row>
    <row r="206" spans="1:4" x14ac:dyDescent="0.25">
      <c r="A206" s="178"/>
      <c r="B206" s="178"/>
      <c r="C206" s="178"/>
      <c r="D206" s="178"/>
    </row>
    <row r="207" spans="1:4" x14ac:dyDescent="0.25">
      <c r="A207" s="178"/>
      <c r="B207" s="178"/>
      <c r="C207" s="178"/>
      <c r="D207" s="178"/>
    </row>
    <row r="208" spans="1:4" x14ac:dyDescent="0.25">
      <c r="A208" s="178"/>
      <c r="B208" s="178"/>
      <c r="C208" s="178"/>
      <c r="D208" s="178"/>
    </row>
    <row r="209" spans="1:4" x14ac:dyDescent="0.25">
      <c r="A209" s="178"/>
      <c r="B209" s="178"/>
      <c r="C209" s="178"/>
      <c r="D209" s="178"/>
    </row>
    <row r="210" spans="1:4" x14ac:dyDescent="0.25">
      <c r="A210" s="178"/>
      <c r="B210" s="178"/>
      <c r="C210" s="178"/>
      <c r="D210" s="178"/>
    </row>
  </sheetData>
  <sortState xmlns:xlrd2="http://schemas.microsoft.com/office/spreadsheetml/2017/richdata2" ref="A5:AI46">
    <sortCondition ref="C5:C46"/>
  </sortState>
  <mergeCells count="1">
    <mergeCell ref="E1:AI1"/>
  </mergeCells>
  <pageMargins left="0.25" right="0.25"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05C9B-CF24-491E-BF82-151BCA812C18}">
  <dimension ref="A1:AM216"/>
  <sheetViews>
    <sheetView workbookViewId="0">
      <selection activeCell="V21" sqref="V21"/>
    </sheetView>
  </sheetViews>
  <sheetFormatPr baseColWidth="10" defaultColWidth="11.296875" defaultRowHeight="13.8" x14ac:dyDescent="0.25"/>
  <cols>
    <col min="1" max="1" width="11.5" style="15" customWidth="1"/>
    <col min="2" max="2" width="17.69921875" style="15" customWidth="1"/>
    <col min="3" max="3" width="3.69921875" style="15" customWidth="1"/>
    <col min="4" max="4" width="2.19921875" style="15" customWidth="1"/>
    <col min="5" max="35" width="3.19921875" customWidth="1"/>
    <col min="36" max="39" width="11.19921875" style="175"/>
  </cols>
  <sheetData>
    <row r="1" spans="1:39" ht="28.2" customHeight="1" x14ac:dyDescent="0.25">
      <c r="C1" s="219"/>
      <c r="E1" s="840" t="str">
        <f>CONCATENATE("MOIS DE SEPTEMBRE ",annee)</f>
        <v>MOIS DE SEPTEMBRE 2022</v>
      </c>
      <c r="F1" s="840"/>
      <c r="G1" s="840"/>
      <c r="H1" s="840"/>
      <c r="I1" s="840"/>
      <c r="J1" s="840"/>
      <c r="K1" s="840"/>
      <c r="L1" s="840"/>
      <c r="M1" s="840"/>
      <c r="N1" s="840"/>
      <c r="O1" s="840"/>
      <c r="P1" s="840"/>
      <c r="Q1" s="840"/>
      <c r="R1" s="840"/>
      <c r="S1" s="840"/>
      <c r="T1" s="840"/>
      <c r="U1" s="840"/>
      <c r="V1" s="840"/>
      <c r="W1" s="840"/>
      <c r="X1" s="840"/>
      <c r="Y1" s="840"/>
      <c r="Z1" s="840"/>
      <c r="AA1" s="840"/>
      <c r="AB1" s="840"/>
      <c r="AC1" s="840"/>
      <c r="AD1" s="840"/>
      <c r="AE1" s="840"/>
      <c r="AF1" s="840"/>
      <c r="AG1" s="840"/>
      <c r="AH1" s="840"/>
      <c r="AI1" s="840"/>
    </row>
    <row r="2" spans="1:39" s="15" customFormat="1" x14ac:dyDescent="0.25">
      <c r="C2" s="192" t="s">
        <v>344</v>
      </c>
      <c r="E2" s="177">
        <v>1</v>
      </c>
      <c r="F2" s="177">
        <v>2</v>
      </c>
      <c r="G2" s="177">
        <v>3</v>
      </c>
      <c r="H2" s="177">
        <v>4</v>
      </c>
      <c r="I2" s="177">
        <v>5</v>
      </c>
      <c r="J2" s="177">
        <v>6</v>
      </c>
      <c r="K2" s="177">
        <v>7</v>
      </c>
      <c r="L2" s="177">
        <v>8</v>
      </c>
      <c r="M2" s="177">
        <v>9</v>
      </c>
      <c r="N2" s="177">
        <v>10</v>
      </c>
      <c r="O2" s="177">
        <v>11</v>
      </c>
      <c r="P2" s="177">
        <v>12</v>
      </c>
      <c r="Q2" s="177">
        <v>13</v>
      </c>
      <c r="R2" s="177">
        <v>14</v>
      </c>
      <c r="S2" s="177">
        <v>15</v>
      </c>
      <c r="T2" s="177">
        <v>16</v>
      </c>
      <c r="U2" s="177">
        <v>17</v>
      </c>
      <c r="V2" s="177">
        <v>18</v>
      </c>
      <c r="W2" s="177">
        <v>19</v>
      </c>
      <c r="X2" s="177">
        <v>20</v>
      </c>
      <c r="Y2" s="177">
        <v>21</v>
      </c>
      <c r="Z2" s="177">
        <v>22</v>
      </c>
      <c r="AA2" s="177">
        <v>23</v>
      </c>
      <c r="AB2" s="177">
        <v>24</v>
      </c>
      <c r="AC2" s="177">
        <v>25</v>
      </c>
      <c r="AD2" s="177">
        <v>26</v>
      </c>
      <c r="AE2" s="177">
        <v>27</v>
      </c>
      <c r="AF2" s="177">
        <v>28</v>
      </c>
      <c r="AG2" s="177">
        <v>29</v>
      </c>
      <c r="AH2" s="177">
        <v>30</v>
      </c>
      <c r="AI2" s="177"/>
      <c r="AJ2" s="176"/>
      <c r="AK2" s="176"/>
      <c r="AL2" s="176"/>
      <c r="AM2" s="176"/>
    </row>
    <row r="3" spans="1:39" s="15" customFormat="1" x14ac:dyDescent="0.25">
      <c r="C3" s="181" t="s">
        <v>345</v>
      </c>
      <c r="E3" s="177" t="s">
        <v>347</v>
      </c>
      <c r="F3" s="177" t="s">
        <v>348</v>
      </c>
      <c r="G3" s="177" t="s">
        <v>257</v>
      </c>
      <c r="H3" s="177" t="s">
        <v>349</v>
      </c>
      <c r="I3" s="177" t="s">
        <v>350</v>
      </c>
      <c r="J3" s="177" t="s">
        <v>351</v>
      </c>
      <c r="K3" s="177" t="s">
        <v>351</v>
      </c>
      <c r="L3" s="177" t="s">
        <v>347</v>
      </c>
      <c r="M3" s="177" t="s">
        <v>348</v>
      </c>
      <c r="N3" s="177" t="s">
        <v>257</v>
      </c>
      <c r="O3" s="177" t="s">
        <v>349</v>
      </c>
      <c r="P3" s="177" t="s">
        <v>350</v>
      </c>
      <c r="Q3" s="177" t="s">
        <v>351</v>
      </c>
      <c r="R3" s="177" t="s">
        <v>351</v>
      </c>
      <c r="S3" s="177" t="s">
        <v>347</v>
      </c>
      <c r="T3" s="177" t="s">
        <v>348</v>
      </c>
      <c r="U3" s="177" t="s">
        <v>257</v>
      </c>
      <c r="V3" s="177" t="s">
        <v>349</v>
      </c>
      <c r="W3" s="177" t="s">
        <v>350</v>
      </c>
      <c r="X3" s="177" t="s">
        <v>351</v>
      </c>
      <c r="Y3" s="177" t="s">
        <v>351</v>
      </c>
      <c r="Z3" s="177" t="s">
        <v>347</v>
      </c>
      <c r="AA3" s="177" t="s">
        <v>348</v>
      </c>
      <c r="AB3" s="177" t="s">
        <v>257</v>
      </c>
      <c r="AC3" s="177" t="s">
        <v>349</v>
      </c>
      <c r="AD3" s="177" t="s">
        <v>350</v>
      </c>
      <c r="AE3" s="177" t="s">
        <v>351</v>
      </c>
      <c r="AF3" s="177" t="s">
        <v>351</v>
      </c>
      <c r="AG3" s="177" t="s">
        <v>347</v>
      </c>
      <c r="AH3" s="177" t="s">
        <v>348</v>
      </c>
      <c r="AI3" s="177"/>
      <c r="AJ3" s="177"/>
      <c r="AK3" s="177"/>
      <c r="AL3" s="177"/>
      <c r="AM3" s="177"/>
    </row>
    <row r="4" spans="1:39" s="15" customFormat="1" ht="14.4" thickBot="1" x14ac:dyDescent="0.3">
      <c r="A4" s="176"/>
      <c r="B4" s="176"/>
      <c r="C4" s="350" t="s">
        <v>342</v>
      </c>
      <c r="D4" s="176"/>
      <c r="E4" s="675"/>
      <c r="F4" s="675"/>
      <c r="G4" s="675"/>
      <c r="H4" s="675"/>
      <c r="I4" s="675"/>
      <c r="J4" s="675"/>
      <c r="K4" s="675"/>
      <c r="L4" s="675"/>
      <c r="M4" s="675"/>
      <c r="N4" s="675"/>
      <c r="O4" s="675"/>
      <c r="P4" s="675"/>
      <c r="Q4" s="675"/>
      <c r="R4" s="675"/>
      <c r="S4" s="675"/>
      <c r="T4" s="675"/>
      <c r="U4" s="675"/>
      <c r="V4" s="675"/>
      <c r="W4" s="675"/>
      <c r="X4" s="675"/>
      <c r="Y4" s="675"/>
      <c r="Z4" s="675"/>
      <c r="AA4" s="675"/>
      <c r="AB4" s="675"/>
      <c r="AC4" s="675"/>
      <c r="AD4" s="675"/>
      <c r="AE4" s="675"/>
      <c r="AF4" s="675"/>
      <c r="AG4" s="675"/>
      <c r="AH4" s="675"/>
      <c r="AI4" s="675"/>
      <c r="AJ4" s="174"/>
      <c r="AK4" s="174"/>
      <c r="AL4" s="174"/>
      <c r="AM4" s="174"/>
    </row>
    <row r="5" spans="1:39" ht="14.4" thickTop="1" x14ac:dyDescent="0.25">
      <c r="A5" s="351" t="str">
        <f>IF(MONTH(LISTE!G97)=9,IF(OR(LISTE!B97="",LISTE!I97="X"),"",LISTE!B97),"")</f>
        <v>Ralazamahaleo</v>
      </c>
      <c r="B5" s="351" t="str">
        <f>IF(MONTH(LISTE!G97)=9,IF(OR(LISTE!B97="",LISTE!I97="X"),"",CONCATENATE(LISTE!C97,"  ",LISTE!H97," P")),"")</f>
        <v>Tiana  2 P</v>
      </c>
      <c r="C5" s="351">
        <f>IF(MONTH(LISTE!G97)=9,IF(OR(LISTE!B97="",LISTE!I97="X"),"",LISTE!A97),"")</f>
        <v>89</v>
      </c>
      <c r="D5" s="351" t="str">
        <f>IF(MONTH(LISTE!G97)=9,IF(OR(LISTE!B97="",LISTE!I97="X"),"",LISTE!I97),"")</f>
        <v>O</v>
      </c>
      <c r="E5" s="521"/>
      <c r="F5" s="521"/>
      <c r="G5" s="521"/>
      <c r="H5" s="521"/>
      <c r="I5" s="521"/>
      <c r="J5" s="521"/>
      <c r="K5" s="521"/>
      <c r="L5" s="521"/>
      <c r="M5" s="677"/>
      <c r="N5" s="521"/>
      <c r="O5" s="521"/>
      <c r="P5" s="623"/>
      <c r="Q5" s="677"/>
      <c r="R5" s="521"/>
      <c r="S5" s="680"/>
      <c r="T5" s="680"/>
      <c r="U5" s="680"/>
      <c r="V5" s="521"/>
      <c r="W5" s="521"/>
      <c r="X5" s="521"/>
      <c r="Y5" s="521"/>
      <c r="Z5" s="676" t="s">
        <v>345</v>
      </c>
      <c r="AA5" s="676" t="s">
        <v>345</v>
      </c>
      <c r="AB5" s="676" t="s">
        <v>345</v>
      </c>
      <c r="AC5" s="521"/>
      <c r="AD5" s="521"/>
      <c r="AE5" s="521"/>
      <c r="AF5" s="521"/>
      <c r="AG5" s="521"/>
      <c r="AH5" s="521"/>
      <c r="AI5" s="521"/>
      <c r="AJ5" s="516"/>
    </row>
    <row r="6" spans="1:39" x14ac:dyDescent="0.25">
      <c r="A6" s="178" t="str">
        <f>IF(MONTH(LISTE!G99)=9,IF(OR(LISTE!B99="",LISTE!I99="X"),"",LISTE!B99),"")</f>
        <v>Madorre</v>
      </c>
      <c r="B6" s="178" t="str">
        <f>IF(MONTH(LISTE!G99)=9,IF(OR(LISTE!B99="",LISTE!I99="X"),"",CONCATENATE(LISTE!C99,"  ",LISTE!H99," P")),"")</f>
        <v>Marie-claude  5 P</v>
      </c>
      <c r="C6" s="178">
        <f>IF(MONTH(LISTE!G99)=9,IF(OR(LISTE!B99="",LISTE!I99="X"),"",LISTE!A99),"")</f>
        <v>91</v>
      </c>
      <c r="D6" s="178" t="str">
        <f>IF(MONTH(LISTE!G99)=9,IF(OR(LISTE!B99="",LISTE!I99="X"),"",LISTE!I99),"")</f>
        <v>O</v>
      </c>
      <c r="E6" s="182"/>
      <c r="F6" s="182"/>
      <c r="G6" s="182"/>
      <c r="H6" s="182"/>
      <c r="I6" s="182"/>
      <c r="J6" s="182"/>
      <c r="K6" s="182"/>
      <c r="L6" s="182"/>
      <c r="M6" s="514"/>
      <c r="N6" s="182"/>
      <c r="O6" s="182"/>
      <c r="P6" s="555"/>
      <c r="Q6" s="514"/>
      <c r="R6" s="182"/>
      <c r="S6" s="681"/>
      <c r="T6" s="681"/>
      <c r="U6" s="681"/>
      <c r="V6" s="182"/>
      <c r="W6" s="182"/>
      <c r="X6" s="182"/>
      <c r="Y6" s="182"/>
      <c r="Z6" s="180" t="s">
        <v>342</v>
      </c>
      <c r="AA6" s="180" t="s">
        <v>342</v>
      </c>
      <c r="AB6" s="180" t="s">
        <v>342</v>
      </c>
      <c r="AC6" s="182"/>
      <c r="AD6" s="182"/>
      <c r="AE6" s="182"/>
      <c r="AF6" s="182"/>
      <c r="AG6" s="182"/>
      <c r="AH6" s="182"/>
      <c r="AI6" s="182"/>
    </row>
    <row r="7" spans="1:39" x14ac:dyDescent="0.25">
      <c r="A7" s="178" t="str">
        <f>IF(MONTH(LISTE!G100)=9,IF(OR(LISTE!B100="",LISTE!I100="X"),"",LISTE!B100),"")</f>
        <v>Madorre</v>
      </c>
      <c r="B7" s="178" t="str">
        <f>IF(MONTH(LISTE!G100)=9,IF(OR(LISTE!B100="",LISTE!I100="X"),"",CONCATENATE(LISTE!C100,"  ",LISTE!H100," P")),"")</f>
        <v>Marie-claude  5 P</v>
      </c>
      <c r="C7" s="178">
        <f>IF(MONTH(LISTE!G100)=9,IF(OR(LISTE!B100="",LISTE!I100="X"),"",LISTE!A100),"")</f>
        <v>92</v>
      </c>
      <c r="D7" s="178" t="str">
        <f>IF(MONTH(LISTE!G100)=9,IF(OR(LISTE!B100="",LISTE!I100="X"),"",LISTE!I100),"")</f>
        <v>O</v>
      </c>
      <c r="E7" s="182"/>
      <c r="F7" s="182"/>
      <c r="G7" s="182"/>
      <c r="H7" s="182"/>
      <c r="I7" s="182"/>
      <c r="J7" s="182"/>
      <c r="K7" s="182"/>
      <c r="L7" s="182"/>
      <c r="M7" s="514"/>
      <c r="N7" s="182"/>
      <c r="O7" s="182"/>
      <c r="P7" s="555"/>
      <c r="Q7" s="514"/>
      <c r="R7" s="182"/>
      <c r="S7" s="681"/>
      <c r="T7" s="681"/>
      <c r="U7" s="681"/>
      <c r="V7" s="182"/>
      <c r="W7" s="182"/>
      <c r="X7" s="182"/>
      <c r="Y7" s="182"/>
      <c r="Z7" s="179" t="s">
        <v>344</v>
      </c>
      <c r="AA7" s="179" t="s">
        <v>344</v>
      </c>
      <c r="AB7" s="179" t="s">
        <v>344</v>
      </c>
      <c r="AC7" s="182"/>
      <c r="AD7" s="182"/>
      <c r="AE7" s="182"/>
      <c r="AF7" s="182"/>
      <c r="AG7" s="182"/>
      <c r="AH7" s="182"/>
      <c r="AI7" s="182"/>
    </row>
    <row r="8" spans="1:39" x14ac:dyDescent="0.25">
      <c r="A8" s="178" t="str">
        <f>IF(MONTH(LISTE!G108)=9,IF(OR(LISTE!B108="",LISTE!I108="X"),"",LISTE!B108),"")</f>
        <v>Potevin</v>
      </c>
      <c r="B8" s="178" t="str">
        <f>IF(MONTH(LISTE!G108)=9,IF(OR(LISTE!B108="",LISTE!I108="X"),"",CONCATENATE(LISTE!C108,"  ",LISTE!H108," P")),"")</f>
        <v>Daniel et Monique  2 P</v>
      </c>
      <c r="C8" s="178">
        <f>IF(MONTH(LISTE!G108)=9,IF(OR(LISTE!B108="",LISTE!I108="X"),"",LISTE!A108),"")</f>
        <v>100</v>
      </c>
      <c r="D8" s="178" t="str">
        <f>IF(MONTH(LISTE!G108)=9,IF(OR(LISTE!B108="",LISTE!I108="X"),"",LISTE!I108),"")</f>
        <v>O</v>
      </c>
      <c r="E8" s="182"/>
      <c r="F8" s="182"/>
      <c r="G8" s="182"/>
      <c r="H8" s="182"/>
      <c r="I8" s="182"/>
      <c r="J8" s="182"/>
      <c r="K8" s="182"/>
      <c r="L8" s="182"/>
      <c r="M8" s="577" t="s">
        <v>345</v>
      </c>
      <c r="N8" s="181" t="s">
        <v>345</v>
      </c>
      <c r="O8" s="182"/>
      <c r="P8" s="555"/>
      <c r="Q8" s="514"/>
      <c r="R8" s="182"/>
      <c r="S8" s="681"/>
      <c r="T8" s="681"/>
      <c r="U8" s="681"/>
      <c r="V8" s="182"/>
      <c r="W8" s="182"/>
      <c r="X8" s="182"/>
      <c r="Y8" s="182"/>
      <c r="Z8" s="182"/>
      <c r="AA8" s="182"/>
      <c r="AB8" s="182"/>
      <c r="AC8" s="182"/>
      <c r="AD8" s="182"/>
      <c r="AE8" s="182"/>
      <c r="AF8" s="182"/>
      <c r="AG8" s="182"/>
      <c r="AH8" s="182"/>
      <c r="AI8" s="182"/>
    </row>
    <row r="9" spans="1:39" x14ac:dyDescent="0.25">
      <c r="A9" s="178" t="str">
        <f>IF(MONTH(LISTE!G9)=9,IF(OR(LISTE!B9="",LISTE!I9="X"),"",LISTE!B9),"")</f>
        <v/>
      </c>
      <c r="B9" s="178" t="str">
        <f>IF(MONTH(LISTE!G9)=9,IF(OR(LISTE!B9="",LISTE!I9="X"),"",CONCATENATE(LISTE!C9,"  ",LISTE!H9," P")),"")</f>
        <v/>
      </c>
      <c r="C9" s="178" t="str">
        <f>IF(MONTH(LISTE!G9)=9,IF(OR(LISTE!B9="",LISTE!I9="X"),"",LISTE!A9),"")</f>
        <v/>
      </c>
      <c r="D9" s="178" t="str">
        <f>IF(MONTH(LISTE!G9)=9,IF(OR(LISTE!B9="",LISTE!I9="X"),"",LISTE!I9),"")</f>
        <v/>
      </c>
      <c r="E9" s="179"/>
      <c r="F9" s="179"/>
      <c r="G9" s="179"/>
      <c r="H9" s="179"/>
      <c r="I9" s="179"/>
      <c r="J9" s="179"/>
      <c r="K9" s="179"/>
      <c r="L9" s="179"/>
      <c r="M9" s="515"/>
      <c r="N9" s="179"/>
      <c r="O9" s="179"/>
      <c r="P9" s="678"/>
      <c r="Q9" s="515"/>
      <c r="R9" s="179"/>
      <c r="S9" s="682"/>
      <c r="T9" s="682"/>
      <c r="U9" s="681"/>
      <c r="V9" s="182"/>
      <c r="W9" s="182"/>
      <c r="X9" s="182"/>
      <c r="Y9" s="179"/>
      <c r="Z9" s="179"/>
      <c r="AA9" s="179"/>
      <c r="AB9" s="179"/>
      <c r="AC9" s="179"/>
      <c r="AD9" s="179"/>
      <c r="AE9" s="179"/>
      <c r="AF9" s="179"/>
      <c r="AG9" s="179"/>
      <c r="AH9" s="179"/>
      <c r="AI9" s="179"/>
    </row>
    <row r="10" spans="1:39" x14ac:dyDescent="0.25">
      <c r="A10" s="178" t="str">
        <f>IF(MONTH(LISTE!G10)=9,IF(OR(LISTE!B10="",LISTE!I10="X"),"",LISTE!B10),"")</f>
        <v/>
      </c>
      <c r="B10" s="178" t="str">
        <f>IF(MONTH(LISTE!G10)=9,IF(OR(LISTE!B10="",LISTE!I10="X"),"",CONCATENATE(LISTE!C10,"  ",LISTE!H10," P")),"")</f>
        <v/>
      </c>
      <c r="C10" s="178" t="str">
        <f>IF(MONTH(LISTE!G10)=9,IF(OR(LISTE!B10="",LISTE!I10="X"),"",LISTE!A10),"")</f>
        <v/>
      </c>
      <c r="D10" s="178" t="str">
        <f>IF(MONTH(LISTE!G10)=9,IF(OR(LISTE!B10="",LISTE!I10="X"),"",LISTE!I10),"")</f>
        <v/>
      </c>
      <c r="E10" s="179"/>
      <c r="F10" s="182"/>
      <c r="G10" s="182"/>
      <c r="H10" s="182"/>
      <c r="I10" s="182"/>
      <c r="J10" s="182"/>
      <c r="K10" s="182"/>
      <c r="L10" s="182"/>
      <c r="M10" s="514"/>
      <c r="N10" s="182"/>
      <c r="O10" s="182"/>
      <c r="P10" s="555"/>
      <c r="Q10" s="514"/>
      <c r="R10" s="182"/>
      <c r="S10" s="681"/>
      <c r="T10" s="681"/>
      <c r="U10" s="681"/>
      <c r="V10" s="182"/>
      <c r="W10" s="182"/>
      <c r="X10" s="182"/>
      <c r="Y10" s="182"/>
      <c r="Z10" s="182"/>
      <c r="AA10" s="182"/>
      <c r="AB10" s="182"/>
      <c r="AC10" s="182"/>
      <c r="AD10" s="182"/>
      <c r="AE10" s="182"/>
      <c r="AF10" s="182"/>
      <c r="AG10" s="179"/>
      <c r="AH10" s="179"/>
      <c r="AI10" s="179"/>
    </row>
    <row r="11" spans="1:39" x14ac:dyDescent="0.25">
      <c r="A11" s="178" t="str">
        <f>IF(MONTH(LISTE!G11)=9,IF(OR(LISTE!B11="",LISTE!I11="X"),"",LISTE!B11),"")</f>
        <v/>
      </c>
      <c r="B11" s="178" t="str">
        <f>IF(MONTH(LISTE!G11)=9,IF(OR(LISTE!B11="",LISTE!I11="X"),"",CONCATENATE(LISTE!C11,"  ",LISTE!H11," P")),"")</f>
        <v/>
      </c>
      <c r="C11" s="178" t="str">
        <f>IF(MONTH(LISTE!G11)=9,IF(OR(LISTE!B11="",LISTE!I11="X"),"",LISTE!A11),"")</f>
        <v/>
      </c>
      <c r="D11" s="178" t="str">
        <f>IF(MONTH(LISTE!G11)=9,IF(OR(LISTE!B11="",LISTE!I11="X"),"",LISTE!I11),"")</f>
        <v/>
      </c>
      <c r="E11" s="179"/>
      <c r="F11" s="179"/>
      <c r="G11" s="179"/>
      <c r="H11" s="179"/>
      <c r="I11" s="179"/>
      <c r="J11" s="179"/>
      <c r="K11" s="182"/>
      <c r="L11" s="182"/>
      <c r="M11" s="514"/>
      <c r="N11" s="182"/>
      <c r="O11" s="179"/>
      <c r="P11" s="678"/>
      <c r="Q11" s="515"/>
      <c r="R11" s="179"/>
      <c r="S11" s="682"/>
      <c r="T11" s="682"/>
      <c r="U11" s="682"/>
      <c r="V11" s="179"/>
      <c r="W11" s="179"/>
      <c r="X11" s="179"/>
      <c r="Y11" s="179"/>
      <c r="Z11" s="179"/>
      <c r="AA11" s="179"/>
      <c r="AB11" s="179"/>
      <c r="AC11" s="179"/>
      <c r="AD11" s="179"/>
      <c r="AE11" s="179"/>
      <c r="AF11" s="179"/>
      <c r="AG11" s="179"/>
      <c r="AH11" s="179"/>
      <c r="AI11" s="179"/>
    </row>
    <row r="12" spans="1:39" x14ac:dyDescent="0.25">
      <c r="A12" s="178" t="str">
        <f>IF(MONTH(LISTE!G12)=9,IF(OR(LISTE!B12="",LISTE!I12="X"),"",LISTE!B12),"")</f>
        <v/>
      </c>
      <c r="B12" s="178" t="str">
        <f>IF(MONTH(LISTE!G12)=9,IF(OR(LISTE!B12="",LISTE!I12="X"),"",CONCATENATE(LISTE!C12,"  ",LISTE!H12," P")),"")</f>
        <v/>
      </c>
      <c r="C12" s="178" t="str">
        <f>IF(MONTH(LISTE!G12)=9,IF(OR(LISTE!B12="",LISTE!I12="X"),"",LISTE!A12),"")</f>
        <v/>
      </c>
      <c r="D12" s="178" t="str">
        <f>IF(MONTH(LISTE!G12)=9,IF(OR(LISTE!B12="",LISTE!I12="X"),"",LISTE!I12),"")</f>
        <v/>
      </c>
      <c r="E12" s="182"/>
      <c r="F12" s="182"/>
      <c r="G12" s="182"/>
      <c r="H12" s="182"/>
      <c r="I12" s="182"/>
      <c r="J12" s="182"/>
      <c r="K12" s="182"/>
      <c r="L12" s="182"/>
      <c r="M12" s="514"/>
      <c r="N12" s="182"/>
      <c r="O12" s="182"/>
      <c r="P12" s="555"/>
      <c r="Q12" s="514"/>
      <c r="R12" s="182"/>
      <c r="S12" s="681"/>
      <c r="T12" s="681"/>
      <c r="U12" s="681"/>
      <c r="V12" s="182"/>
      <c r="W12" s="182"/>
      <c r="X12" s="182"/>
      <c r="Y12" s="179"/>
      <c r="Z12" s="179"/>
      <c r="AA12" s="182"/>
      <c r="AB12" s="182"/>
      <c r="AC12" s="182"/>
      <c r="AD12" s="182"/>
      <c r="AE12" s="182"/>
      <c r="AF12" s="182"/>
      <c r="AG12" s="182"/>
      <c r="AH12" s="182"/>
      <c r="AI12" s="182"/>
    </row>
    <row r="13" spans="1:39" x14ac:dyDescent="0.25">
      <c r="A13" s="178" t="str">
        <f>IF(MONTH(LISTE!G13)=9,IF(OR(LISTE!B13="",LISTE!I13="X"),"",LISTE!B13),"")</f>
        <v/>
      </c>
      <c r="B13" s="178" t="str">
        <f>IF(MONTH(LISTE!G13)=9,IF(OR(LISTE!B13="",LISTE!I13="X"),"",CONCATENATE(LISTE!C13,"  ",LISTE!H13," P")),"")</f>
        <v/>
      </c>
      <c r="C13" s="178" t="str">
        <f>IF(MONTH(LISTE!G13)=9,IF(OR(LISTE!B13="",LISTE!I13="X"),"",LISTE!A13),"")</f>
        <v/>
      </c>
      <c r="D13" s="178" t="str">
        <f>IF(MONTH(LISTE!G13)=9,IF(OR(LISTE!B13="",LISTE!I13="X"),"",LISTE!I13),"")</f>
        <v/>
      </c>
      <c r="E13" s="182"/>
      <c r="F13" s="182"/>
      <c r="G13" s="182"/>
      <c r="H13" s="182"/>
      <c r="I13" s="182"/>
      <c r="J13" s="182"/>
      <c r="K13" s="182"/>
      <c r="L13" s="182"/>
      <c r="M13" s="514"/>
      <c r="N13" s="182"/>
      <c r="O13" s="182"/>
      <c r="P13" s="555"/>
      <c r="Q13" s="514"/>
      <c r="R13" s="182"/>
      <c r="S13" s="682"/>
      <c r="T13" s="682"/>
      <c r="U13" s="681"/>
      <c r="V13" s="182"/>
      <c r="W13" s="182"/>
      <c r="X13" s="182"/>
      <c r="Y13" s="182"/>
      <c r="Z13" s="182"/>
      <c r="AA13" s="182"/>
      <c r="AB13" s="182"/>
      <c r="AC13" s="182"/>
      <c r="AD13" s="182"/>
      <c r="AE13" s="182"/>
      <c r="AF13" s="182"/>
      <c r="AG13" s="182"/>
      <c r="AH13" s="182"/>
      <c r="AI13" s="182"/>
    </row>
    <row r="14" spans="1:39" x14ac:dyDescent="0.25">
      <c r="A14" s="178" t="str">
        <f>IF(MONTH(LISTE!G14)=9,IF(OR(LISTE!B14="",LISTE!I14="X"),"",LISTE!B14),"")</f>
        <v/>
      </c>
      <c r="B14" s="178" t="str">
        <f>IF(MONTH(LISTE!G14)=9,IF(OR(LISTE!B14="",LISTE!I14="X"),"",CONCATENATE(LISTE!C14,"  ",LISTE!H14," P")),"")</f>
        <v/>
      </c>
      <c r="C14" s="178" t="str">
        <f>IF(MONTH(LISTE!G14)=9,IF(OR(LISTE!B14="",LISTE!I14="X"),"",LISTE!A14),"")</f>
        <v/>
      </c>
      <c r="D14" s="178" t="str">
        <f>IF(MONTH(LISTE!G14)=9,IF(OR(LISTE!B14="",LISTE!I14="X"),"",LISTE!I14),"")</f>
        <v/>
      </c>
      <c r="E14" s="182"/>
      <c r="F14" s="182"/>
      <c r="G14" s="182"/>
      <c r="H14" s="182"/>
      <c r="I14" s="182"/>
      <c r="J14" s="182"/>
      <c r="K14" s="182"/>
      <c r="L14" s="182"/>
      <c r="M14" s="514"/>
      <c r="N14" s="182"/>
      <c r="O14" s="182"/>
      <c r="P14" s="555"/>
      <c r="Q14" s="514"/>
      <c r="R14" s="182"/>
      <c r="S14" s="682"/>
      <c r="T14" s="682"/>
      <c r="U14" s="681"/>
      <c r="V14" s="182"/>
      <c r="W14" s="182"/>
      <c r="X14" s="182"/>
      <c r="Y14" s="182"/>
      <c r="Z14" s="182"/>
      <c r="AA14" s="182"/>
      <c r="AB14" s="182"/>
      <c r="AC14" s="182"/>
      <c r="AD14" s="182"/>
      <c r="AE14" s="182"/>
      <c r="AF14" s="182"/>
      <c r="AG14" s="182"/>
      <c r="AH14" s="182"/>
      <c r="AI14" s="182"/>
    </row>
    <row r="15" spans="1:39" x14ac:dyDescent="0.25">
      <c r="A15" s="178" t="str">
        <f>IF(MONTH(LISTE!G15)=9,IF(OR(LISTE!B15="",LISTE!I15="X"),"",LISTE!B15),"")</f>
        <v/>
      </c>
      <c r="B15" s="178" t="str">
        <f>IF(MONTH(LISTE!G15)=9,IF(OR(LISTE!B15="",LISTE!I15="X"),"",CONCATENATE(LISTE!C15,"  ",LISTE!H15," P")),"")</f>
        <v/>
      </c>
      <c r="C15" s="178" t="str">
        <f>IF(MONTH(LISTE!G15)=9,IF(OR(LISTE!B15="",LISTE!I15="X"),"",LISTE!A15),"")</f>
        <v/>
      </c>
      <c r="D15" s="178" t="str">
        <f>IF(MONTH(LISTE!G15)=9,IF(OR(LISTE!B15="",LISTE!I15="X"),"",LISTE!I15),"")</f>
        <v/>
      </c>
      <c r="E15" s="179"/>
      <c r="F15" s="179"/>
      <c r="G15" s="179"/>
      <c r="H15" s="179"/>
      <c r="I15" s="179"/>
      <c r="J15" s="179"/>
      <c r="K15" s="182"/>
      <c r="L15" s="182"/>
      <c r="M15" s="514"/>
      <c r="N15" s="182"/>
      <c r="O15" s="182"/>
      <c r="P15" s="555"/>
      <c r="Q15" s="514"/>
      <c r="R15" s="182"/>
      <c r="S15" s="681"/>
      <c r="T15" s="681"/>
      <c r="U15" s="681"/>
      <c r="V15" s="182"/>
      <c r="W15" s="182"/>
      <c r="X15" s="182"/>
      <c r="Y15" s="182"/>
      <c r="Z15" s="182"/>
      <c r="AA15" s="182"/>
      <c r="AB15" s="182"/>
      <c r="AC15" s="182"/>
      <c r="AD15" s="182"/>
      <c r="AE15" s="182"/>
      <c r="AF15" s="182"/>
      <c r="AG15" s="182"/>
      <c r="AH15" s="182"/>
      <c r="AI15" s="182"/>
    </row>
    <row r="16" spans="1:39" x14ac:dyDescent="0.25">
      <c r="A16" s="178" t="str">
        <f>IF(MONTH(LISTE!G16)=9,IF(OR(LISTE!B16="",LISTE!I16="X"),"",LISTE!B16),"")</f>
        <v/>
      </c>
      <c r="B16" s="178" t="str">
        <f>IF(MONTH(LISTE!G16)=9,IF(OR(LISTE!B16="",LISTE!I16="X"),"",CONCATENATE(LISTE!C16,"  ",LISTE!H16," P")),"")</f>
        <v/>
      </c>
      <c r="C16" s="178" t="str">
        <f>IF(MONTH(LISTE!G16)=9,IF(OR(LISTE!B16="",LISTE!I16="X"),"",LISTE!A16),"")</f>
        <v/>
      </c>
      <c r="D16" s="178" t="str">
        <f>IF(MONTH(LISTE!G16)=9,IF(OR(LISTE!B16="",LISTE!I16="X"),"",LISTE!I16),"")</f>
        <v/>
      </c>
      <c r="E16" s="182"/>
      <c r="F16" s="182"/>
      <c r="G16" s="182"/>
      <c r="H16" s="182"/>
      <c r="I16" s="182"/>
      <c r="J16" s="182"/>
      <c r="K16" s="182"/>
      <c r="L16" s="182"/>
      <c r="M16" s="514"/>
      <c r="N16" s="182"/>
      <c r="O16" s="182"/>
      <c r="P16" s="555"/>
      <c r="Q16" s="514"/>
      <c r="R16" s="182"/>
      <c r="S16" s="681"/>
      <c r="T16" s="681"/>
      <c r="U16" s="681"/>
      <c r="V16" s="182"/>
      <c r="W16" s="182"/>
      <c r="X16" s="182"/>
      <c r="Y16" s="179"/>
      <c r="Z16" s="179"/>
      <c r="AA16" s="179"/>
      <c r="AB16" s="179"/>
      <c r="AC16" s="179"/>
      <c r="AD16" s="182"/>
      <c r="AE16" s="182"/>
      <c r="AF16" s="182"/>
      <c r="AG16" s="182"/>
      <c r="AH16" s="182"/>
      <c r="AI16" s="182"/>
    </row>
    <row r="17" spans="1:35" x14ac:dyDescent="0.25">
      <c r="A17" s="178" t="str">
        <f>IF(MONTH(LISTE!G17)=9,IF(OR(LISTE!B17="",LISTE!I17="X"),"",LISTE!B17),"")</f>
        <v/>
      </c>
      <c r="B17" s="178" t="str">
        <f>IF(MONTH(LISTE!G17)=9,IF(OR(LISTE!B17="",LISTE!I17="X"),"",CONCATENATE(LISTE!C17,"  ",LISTE!H17," P")),"")</f>
        <v/>
      </c>
      <c r="C17" s="178" t="str">
        <f>IF(MONTH(LISTE!G17)=9,IF(OR(LISTE!B17="",LISTE!I17="X"),"",LISTE!A17),"")</f>
        <v/>
      </c>
      <c r="D17" s="178" t="str">
        <f>IF(MONTH(LISTE!G17)=9,IF(OR(LISTE!B17="",LISTE!I17="X"),"",LISTE!I17),"")</f>
        <v/>
      </c>
      <c r="E17" s="182"/>
      <c r="F17" s="182"/>
      <c r="G17" s="182"/>
      <c r="H17" s="182"/>
      <c r="I17" s="182"/>
      <c r="J17" s="182"/>
      <c r="K17" s="182"/>
      <c r="L17" s="182"/>
      <c r="M17" s="182"/>
      <c r="N17" s="182"/>
      <c r="O17" s="182"/>
      <c r="P17" s="182"/>
      <c r="Q17" s="182"/>
      <c r="R17" s="182"/>
      <c r="S17" s="681"/>
      <c r="T17" s="681"/>
      <c r="U17" s="681"/>
      <c r="V17" s="182"/>
      <c r="W17" s="182"/>
      <c r="X17" s="182"/>
      <c r="Y17" s="179"/>
      <c r="Z17" s="179"/>
      <c r="AA17" s="179"/>
      <c r="AB17" s="179"/>
      <c r="AC17" s="179"/>
      <c r="AD17" s="182"/>
      <c r="AE17" s="182"/>
      <c r="AF17" s="182"/>
      <c r="AG17" s="182"/>
      <c r="AH17" s="182"/>
      <c r="AI17" s="182"/>
    </row>
    <row r="18" spans="1:35" x14ac:dyDescent="0.25">
      <c r="A18" s="178" t="str">
        <f>IF(MONTH(LISTE!G18)=9,IF(OR(LISTE!B18="",LISTE!I18="X"),"",LISTE!B18),"")</f>
        <v/>
      </c>
      <c r="B18" s="178" t="str">
        <f>IF(MONTH(LISTE!G18)=9,IF(OR(LISTE!B18="",LISTE!I18="X"),"",CONCATENATE(LISTE!C18,"  ",LISTE!H18," P")),"")</f>
        <v/>
      </c>
      <c r="C18" s="178" t="str">
        <f>IF(MONTH(LISTE!G18)=9,IF(OR(LISTE!B18="",LISTE!I18="X"),"",LISTE!A18),"")</f>
        <v/>
      </c>
      <c r="D18" s="178" t="str">
        <f>IF(MONTH(LISTE!G18)=9,IF(OR(LISTE!B18="",LISTE!I18="X"),"",LISTE!I18),"")</f>
        <v/>
      </c>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row>
    <row r="19" spans="1:35" x14ac:dyDescent="0.25">
      <c r="A19" s="178" t="str">
        <f>IF(MONTH(LISTE!G19)=9,IF(OR(LISTE!B19="",LISTE!I19="X"),"",LISTE!B19),"")</f>
        <v/>
      </c>
      <c r="B19" s="178" t="str">
        <f>IF(MONTH(LISTE!G19)=9,IF(OR(LISTE!B19="",LISTE!I19="X"),"",CONCATENATE(LISTE!C19,"  ",LISTE!H19," P")),"")</f>
        <v/>
      </c>
      <c r="C19" s="178" t="str">
        <f>IF(MONTH(LISTE!G19)=9,IF(OR(LISTE!B19="",LISTE!I19="X"),"",LISTE!A19),"")</f>
        <v/>
      </c>
      <c r="D19" s="178" t="str">
        <f>IF(MONTH(LISTE!G19)=9,IF(OR(LISTE!B19="",LISTE!I19="X"),"",LISTE!I19),"")</f>
        <v/>
      </c>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row>
    <row r="20" spans="1:35" x14ac:dyDescent="0.25">
      <c r="A20" s="178" t="str">
        <f>IF(MONTH(LISTE!G20)=9,IF(OR(LISTE!B20="",LISTE!I20="X"),"",LISTE!B20),"")</f>
        <v/>
      </c>
      <c r="B20" s="178" t="str">
        <f>IF(MONTH(LISTE!G20)=9,IF(OR(LISTE!B20="",LISTE!I20="X"),"",CONCATENATE(LISTE!C20,"  ",LISTE!H20," P")),"")</f>
        <v/>
      </c>
      <c r="C20" s="178" t="str">
        <f>IF(MONTH(LISTE!G20)=9,IF(OR(LISTE!B20="",LISTE!I20="X"),"",LISTE!A20),"")</f>
        <v/>
      </c>
      <c r="D20" s="178" t="str">
        <f>IF(MONTH(LISTE!G20)=9,IF(OR(LISTE!B20="",LISTE!I20="X"),"",LISTE!I20),"")</f>
        <v/>
      </c>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row>
    <row r="21" spans="1:35" x14ac:dyDescent="0.25">
      <c r="A21" s="178" t="str">
        <f>IF(MONTH(LISTE!G21)=9,IF(OR(LISTE!B21="",LISTE!I21="X"),"",LISTE!B21),"")</f>
        <v/>
      </c>
      <c r="B21" s="178" t="str">
        <f>IF(MONTH(LISTE!G21)=9,IF(OR(LISTE!B21="",LISTE!I21="X"),"",CONCATENATE(LISTE!C21,"  ",LISTE!H21," P")),"")</f>
        <v/>
      </c>
      <c r="C21" s="178" t="str">
        <f>IF(MONTH(LISTE!G21)=9,IF(OR(LISTE!B21="",LISTE!I21="X"),"",LISTE!A21),"")</f>
        <v/>
      </c>
      <c r="D21" s="178" t="str">
        <f>IF(MONTH(LISTE!G21)=9,IF(OR(LISTE!B21="",LISTE!I21="X"),"",LISTE!I21),"")</f>
        <v/>
      </c>
      <c r="E21" s="179"/>
      <c r="F21" s="179"/>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row>
    <row r="22" spans="1:35" x14ac:dyDescent="0.25">
      <c r="A22" s="178" t="str">
        <f>IF(MONTH(LISTE!G22)=9,IF(OR(LISTE!B22="",LISTE!I22="X"),"",LISTE!B22),"")</f>
        <v/>
      </c>
      <c r="B22" s="178" t="str">
        <f>IF(MONTH(LISTE!G22)=9,IF(OR(LISTE!B22="",LISTE!I22="X"),"",CONCATENATE(LISTE!C22,"  ",LISTE!H22," P")),"")</f>
        <v/>
      </c>
      <c r="C22" s="178" t="str">
        <f>IF(MONTH(LISTE!G22)=9,IF(OR(LISTE!B22="",LISTE!I22="X"),"",LISTE!A22),"")</f>
        <v/>
      </c>
      <c r="D22" s="178" t="str">
        <f>IF(MONTH(LISTE!G22)=9,IF(OR(LISTE!B22="",LISTE!I22="X"),"",LISTE!I22),"")</f>
        <v/>
      </c>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row>
    <row r="23" spans="1:35" x14ac:dyDescent="0.25">
      <c r="A23" s="178" t="str">
        <f>IF(MONTH(LISTE!G23)=9,IF(OR(LISTE!B23="",LISTE!I23="X"),"",LISTE!B23),"")</f>
        <v/>
      </c>
      <c r="B23" s="178" t="str">
        <f>IF(MONTH(LISTE!G23)=9,IF(OR(LISTE!B23="",LISTE!I23="X"),"",CONCATENATE(LISTE!C23,"  ",LISTE!H23," P")),"")</f>
        <v/>
      </c>
      <c r="C23" s="178" t="str">
        <f>IF(MONTH(LISTE!G23)=9,IF(OR(LISTE!B23="",LISTE!I23="X"),"",LISTE!A23),"")</f>
        <v/>
      </c>
      <c r="D23" s="178" t="str">
        <f>IF(MONTH(LISTE!G23)=9,IF(OR(LISTE!B23="",LISTE!I23="X"),"",LISTE!I23),"")</f>
        <v/>
      </c>
      <c r="E23" s="179"/>
      <c r="F23" s="179"/>
      <c r="G23" s="179"/>
      <c r="H23" s="179"/>
      <c r="I23" s="179"/>
      <c r="J23" s="179"/>
      <c r="K23" s="179"/>
      <c r="L23" s="179"/>
      <c r="M23" s="179"/>
      <c r="N23" s="179"/>
      <c r="O23" s="342"/>
      <c r="P23" s="342"/>
      <c r="Q23" s="184"/>
      <c r="R23" s="184"/>
      <c r="S23" s="184"/>
      <c r="T23" s="342"/>
      <c r="U23" s="342"/>
      <c r="V23" s="342"/>
      <c r="W23" s="184"/>
      <c r="X23" s="184"/>
      <c r="Y23" s="179"/>
      <c r="Z23" s="179"/>
      <c r="AA23" s="179"/>
      <c r="AB23" s="179"/>
      <c r="AC23" s="179"/>
      <c r="AD23" s="179"/>
      <c r="AE23" s="179"/>
      <c r="AF23" s="179"/>
      <c r="AG23" s="179"/>
      <c r="AH23" s="179"/>
      <c r="AI23" s="179"/>
    </row>
    <row r="24" spans="1:35" x14ac:dyDescent="0.25">
      <c r="A24" s="178" t="str">
        <f>IF(MONTH(LISTE!G24)=9,IF(OR(LISTE!B24="",LISTE!I24="X"),"",LISTE!B24),"")</f>
        <v/>
      </c>
      <c r="B24" s="178" t="str">
        <f>IF(MONTH(LISTE!G24)=9,IF(OR(LISTE!B24="",LISTE!I24="X"),"",CONCATENATE(LISTE!C24,"  ",LISTE!H24," P")),"")</f>
        <v/>
      </c>
      <c r="C24" s="178" t="str">
        <f>IF(MONTH(LISTE!G24)=9,IF(OR(LISTE!B24="",LISTE!I24="X"),"",LISTE!A24),"")</f>
        <v/>
      </c>
      <c r="D24" s="178" t="str">
        <f>IF(MONTH(LISTE!G24)=9,IF(OR(LISTE!B24="",LISTE!I24="X"),"",LISTE!I24),"")</f>
        <v/>
      </c>
      <c r="E24" s="179"/>
      <c r="F24" s="179"/>
      <c r="G24" s="179"/>
      <c r="H24" s="179"/>
      <c r="I24" s="179"/>
      <c r="J24" s="179"/>
      <c r="K24" s="179"/>
      <c r="L24" s="179"/>
      <c r="M24" s="179"/>
      <c r="N24" s="179"/>
      <c r="O24" s="342"/>
      <c r="P24" s="342"/>
      <c r="Q24" s="342"/>
      <c r="R24" s="342"/>
      <c r="S24" s="184"/>
      <c r="T24" s="342"/>
      <c r="U24" s="342"/>
      <c r="V24" s="342"/>
      <c r="W24" s="342"/>
      <c r="X24" s="184"/>
      <c r="Y24" s="179"/>
      <c r="Z24" s="179"/>
      <c r="AA24" s="179"/>
      <c r="AB24" s="179"/>
      <c r="AC24" s="179"/>
      <c r="AD24" s="179"/>
      <c r="AE24" s="179"/>
      <c r="AF24" s="179"/>
      <c r="AG24" s="179"/>
      <c r="AH24" s="179"/>
      <c r="AI24" s="179"/>
    </row>
    <row r="25" spans="1:35" x14ac:dyDescent="0.25">
      <c r="A25" s="178" t="str">
        <f>IF(MONTH(LISTE!G25)=9,IF(OR(LISTE!B25="",LISTE!I25="X"),"",LISTE!B25),"")</f>
        <v/>
      </c>
      <c r="B25" s="178" t="str">
        <f>IF(MONTH(LISTE!G25)=9,IF(OR(LISTE!B25="",LISTE!I25="X"),"",CONCATENATE(LISTE!C25,"  ",LISTE!H25," P")),"")</f>
        <v/>
      </c>
      <c r="C25" s="178" t="str">
        <f>IF(MONTH(LISTE!G25)=9,IF(OR(LISTE!B25="",LISTE!I25="X"),"",LISTE!A25),"")</f>
        <v/>
      </c>
      <c r="D25" s="178" t="str">
        <f>IF(MONTH(LISTE!G25)=9,IF(OR(LISTE!B25="",LISTE!I25="X"),"",LISTE!I25),"")</f>
        <v/>
      </c>
      <c r="E25" s="179"/>
      <c r="F25" s="179"/>
      <c r="G25" s="179"/>
      <c r="H25" s="179"/>
      <c r="I25" s="179"/>
      <c r="J25" s="179"/>
      <c r="K25" s="179"/>
      <c r="L25" s="179"/>
      <c r="M25" s="179"/>
      <c r="N25" s="179"/>
      <c r="O25" s="184"/>
      <c r="P25" s="184"/>
      <c r="Q25" s="342"/>
      <c r="R25" s="342"/>
      <c r="S25" s="342"/>
      <c r="T25" s="342"/>
      <c r="U25" s="342"/>
      <c r="V25" s="342"/>
      <c r="W25" s="342"/>
      <c r="X25" s="342"/>
      <c r="Y25" s="179"/>
      <c r="Z25" s="179"/>
      <c r="AA25" s="179"/>
      <c r="AB25" s="179"/>
      <c r="AC25" s="179"/>
      <c r="AD25" s="179"/>
      <c r="AE25" s="179"/>
      <c r="AF25" s="179"/>
      <c r="AG25" s="179"/>
      <c r="AH25" s="179"/>
      <c r="AI25" s="179"/>
    </row>
    <row r="26" spans="1:35" x14ac:dyDescent="0.25">
      <c r="A26" s="178" t="str">
        <f>IF(MONTH(LISTE!G26)=9,IF(OR(LISTE!B26="",LISTE!I26="X"),"",LISTE!B26),"")</f>
        <v/>
      </c>
      <c r="B26" s="178" t="str">
        <f>IF(MONTH(LISTE!G26)=9,IF(OR(LISTE!B26="",LISTE!I26="X"),"",CONCATENATE(LISTE!C26,"  ",LISTE!H26," P")),"")</f>
        <v/>
      </c>
      <c r="C26" s="178" t="str">
        <f>IF(MONTH(LISTE!G26)=9,IF(OR(LISTE!B26="",LISTE!I26="X"),"",LISTE!A26),"")</f>
        <v/>
      </c>
      <c r="D26" s="178" t="str">
        <f>IF(MONTH(LISTE!G26)=9,IF(OR(LISTE!B26="",LISTE!I26="X"),"",LISTE!I26),"")</f>
        <v/>
      </c>
      <c r="E26" s="179"/>
      <c r="F26" s="179"/>
      <c r="G26" s="179"/>
      <c r="H26" s="179"/>
      <c r="I26" s="179"/>
      <c r="J26" s="179"/>
      <c r="K26" s="179"/>
      <c r="L26" s="179"/>
      <c r="M26" s="342"/>
      <c r="N26" s="342"/>
      <c r="O26" s="342"/>
      <c r="P26" s="342"/>
      <c r="Q26" s="184"/>
      <c r="R26" s="340"/>
      <c r="S26" s="184"/>
      <c r="T26" s="342"/>
      <c r="U26" s="342"/>
      <c r="V26" s="342"/>
      <c r="W26" s="342"/>
      <c r="X26" s="342"/>
      <c r="Y26" s="179"/>
      <c r="Z26" s="179"/>
      <c r="AA26" s="179"/>
      <c r="AB26" s="179"/>
      <c r="AC26" s="179"/>
      <c r="AD26" s="179"/>
      <c r="AE26" s="179"/>
      <c r="AF26" s="179"/>
      <c r="AG26" s="179"/>
      <c r="AH26" s="179"/>
      <c r="AI26" s="179"/>
    </row>
    <row r="27" spans="1:35" x14ac:dyDescent="0.25">
      <c r="A27" s="178" t="str">
        <f>IF(MONTH(LISTE!G27)=9,IF(OR(LISTE!B27="",LISTE!I27="X"),"",LISTE!B27),"")</f>
        <v/>
      </c>
      <c r="B27" s="178" t="str">
        <f>IF(MONTH(LISTE!G27)=9,IF(OR(LISTE!B27="",LISTE!I27="X"),"",CONCATENATE(LISTE!C27,"  ",LISTE!H27," P")),"")</f>
        <v/>
      </c>
      <c r="C27" s="178" t="str">
        <f>IF(MONTH(LISTE!G27)=9,IF(OR(LISTE!B27="",LISTE!I27="X"),"",LISTE!A27),"")</f>
        <v/>
      </c>
      <c r="D27" s="178" t="str">
        <f>IF(MONTH(LISTE!G27)=9,IF(OR(LISTE!B27="",LISTE!I27="X"),"",LISTE!I27),"")</f>
        <v/>
      </c>
      <c r="E27" s="179"/>
      <c r="F27" s="179"/>
      <c r="G27" s="179"/>
      <c r="H27" s="179"/>
      <c r="I27" s="179"/>
      <c r="J27" s="179"/>
      <c r="K27" s="179"/>
      <c r="L27" s="179"/>
      <c r="M27" s="342"/>
      <c r="N27" s="184"/>
      <c r="O27" s="184"/>
      <c r="P27" s="184"/>
      <c r="Q27" s="184"/>
      <c r="R27" s="342"/>
      <c r="S27" s="182"/>
      <c r="T27" s="182"/>
      <c r="U27" s="182"/>
      <c r="V27" s="342"/>
      <c r="W27" s="342"/>
      <c r="X27" s="184"/>
      <c r="Y27" s="342"/>
      <c r="Z27" s="179"/>
      <c r="AA27" s="179"/>
      <c r="AB27" s="179"/>
      <c r="AC27" s="179"/>
      <c r="AD27" s="179"/>
      <c r="AE27" s="179"/>
      <c r="AF27" s="179"/>
      <c r="AG27" s="179"/>
      <c r="AH27" s="179"/>
      <c r="AI27" s="179"/>
    </row>
    <row r="28" spans="1:35" x14ac:dyDescent="0.25">
      <c r="A28" s="178" t="str">
        <f>IF(MONTH(LISTE!G28)=9,IF(OR(LISTE!B28="",LISTE!I28="X"),"",LISTE!B28),"")</f>
        <v/>
      </c>
      <c r="B28" s="178" t="str">
        <f>IF(MONTH(LISTE!G28)=9,IF(OR(LISTE!B28="",LISTE!I28="X"),"",CONCATENATE(LISTE!C28,"  ",LISTE!H28," P")),"")</f>
        <v/>
      </c>
      <c r="C28" s="178" t="str">
        <f>IF(MONTH(LISTE!G28)=9,IF(OR(LISTE!B28="",LISTE!I28="X"),"",LISTE!A28),"")</f>
        <v/>
      </c>
      <c r="D28" s="178" t="str">
        <f>IF(MONTH(LISTE!G28)=9,IF(OR(LISTE!B28="",LISTE!I28="X"),"",LISTE!I28),"")</f>
        <v/>
      </c>
      <c r="E28" s="184"/>
      <c r="F28" s="184"/>
      <c r="G28" s="184"/>
      <c r="H28" s="184"/>
      <c r="I28" s="184"/>
      <c r="J28" s="184"/>
      <c r="K28" s="184"/>
      <c r="L28" s="184"/>
      <c r="M28" s="342"/>
      <c r="N28" s="342"/>
      <c r="O28" s="342"/>
      <c r="P28" s="342"/>
      <c r="Q28" s="342"/>
      <c r="R28" s="184"/>
      <c r="S28" s="340"/>
      <c r="T28" s="184"/>
      <c r="U28" s="342"/>
      <c r="V28" s="342"/>
      <c r="W28" s="342"/>
      <c r="X28" s="342"/>
      <c r="Y28" s="184"/>
      <c r="Z28" s="184"/>
      <c r="AA28" s="184"/>
      <c r="AB28" s="184"/>
      <c r="AC28" s="342"/>
      <c r="AD28" s="184"/>
      <c r="AE28" s="184"/>
      <c r="AF28" s="184"/>
      <c r="AG28" s="184"/>
      <c r="AH28" s="184"/>
      <c r="AI28" s="184"/>
    </row>
    <row r="29" spans="1:35" x14ac:dyDescent="0.25">
      <c r="A29" s="178" t="str">
        <f>IF(MONTH(LISTE!G29)=9,IF(OR(LISTE!B29="",LISTE!I29="X"),"",LISTE!B29),"")</f>
        <v/>
      </c>
      <c r="B29" s="178" t="str">
        <f>IF(MONTH(LISTE!G29)=9,IF(OR(LISTE!B29="",LISTE!I29="X"),"",CONCATENATE(LISTE!C29,"  ",LISTE!H29," P")),"")</f>
        <v/>
      </c>
      <c r="C29" s="178" t="str">
        <f>IF(MONTH(LISTE!G29)=9,IF(OR(LISTE!B29="",LISTE!I29="X"),"",LISTE!A29),"")</f>
        <v/>
      </c>
      <c r="D29" s="178" t="str">
        <f>IF(MONTH(LISTE!G29)=9,IF(OR(LISTE!B29="",LISTE!I29="X"),"",LISTE!I29),"")</f>
        <v/>
      </c>
      <c r="E29" s="184"/>
      <c r="F29" s="184"/>
      <c r="G29" s="184"/>
      <c r="H29" s="184"/>
      <c r="I29" s="184"/>
      <c r="J29" s="184"/>
      <c r="K29" s="184"/>
      <c r="L29" s="184"/>
      <c r="M29" s="342"/>
      <c r="N29" s="342"/>
      <c r="O29" s="342"/>
      <c r="P29" s="342"/>
      <c r="Q29" s="342"/>
      <c r="R29" s="184"/>
      <c r="S29" s="184"/>
      <c r="T29" s="184"/>
      <c r="U29" s="342"/>
      <c r="V29" s="342"/>
      <c r="W29" s="342"/>
      <c r="X29" s="184"/>
      <c r="Y29" s="184"/>
      <c r="Z29" s="184"/>
      <c r="AA29" s="184"/>
      <c r="AB29" s="184"/>
      <c r="AC29" s="184"/>
      <c r="AD29" s="184"/>
      <c r="AE29" s="184"/>
      <c r="AF29" s="184"/>
      <c r="AG29" s="184"/>
      <c r="AH29" s="184"/>
      <c r="AI29" s="184"/>
    </row>
    <row r="30" spans="1:35" x14ac:dyDescent="0.25">
      <c r="A30" s="178" t="str">
        <f>IF(MONTH(LISTE!G30)=9,IF(OR(LISTE!B30="",LISTE!I30="X"),"",LISTE!B30),"")</f>
        <v/>
      </c>
      <c r="B30" s="178" t="str">
        <f>IF(MONTH(LISTE!G30)=9,IF(OR(LISTE!B30="",LISTE!I30="X"),"",CONCATENATE(LISTE!C30,"  ",LISTE!H30," P")),"")</f>
        <v/>
      </c>
      <c r="C30" s="178" t="str">
        <f>IF(MONTH(LISTE!G30)=9,IF(OR(LISTE!B30="",LISTE!I30="X"),"",LISTE!A30),"")</f>
        <v/>
      </c>
      <c r="D30" s="178" t="str">
        <f>IF(MONTH(LISTE!G30)=9,IF(OR(LISTE!B30="",LISTE!I30="X"),"",LISTE!I30),"")</f>
        <v/>
      </c>
      <c r="E30" s="342"/>
      <c r="F30" s="342"/>
      <c r="G30" s="342"/>
      <c r="H30" s="342"/>
      <c r="I30" s="342"/>
      <c r="J30" s="342"/>
      <c r="K30" s="342"/>
      <c r="L30" s="342"/>
      <c r="M30" s="342"/>
      <c r="N30" s="342"/>
      <c r="O30" s="342"/>
      <c r="P30" s="342"/>
      <c r="Q30" s="342"/>
      <c r="R30" s="342"/>
      <c r="S30" s="342"/>
      <c r="T30" s="184"/>
      <c r="U30" s="342"/>
      <c r="V30" s="342"/>
      <c r="W30" s="342"/>
      <c r="X30" s="342"/>
      <c r="Y30" s="184"/>
      <c r="Z30" s="184"/>
      <c r="AA30" s="184"/>
      <c r="AB30" s="184"/>
      <c r="AC30" s="342"/>
      <c r="AD30" s="342"/>
      <c r="AE30" s="342"/>
      <c r="AF30" s="342"/>
      <c r="AG30" s="342"/>
      <c r="AH30" s="342"/>
      <c r="AI30" s="342"/>
    </row>
    <row r="31" spans="1:35" x14ac:dyDescent="0.25">
      <c r="A31" s="178" t="str">
        <f>IF(MONTH(LISTE!G31)=9,IF(OR(LISTE!B31="",LISTE!I31="X"),"",LISTE!B31),"")</f>
        <v/>
      </c>
      <c r="B31" s="178" t="str">
        <f>IF(MONTH(LISTE!G31)=9,IF(OR(LISTE!B31="",LISTE!I31="X"),"",CONCATENATE(LISTE!C31,"  ",LISTE!H31," P")),"")</f>
        <v/>
      </c>
      <c r="C31" s="178" t="str">
        <f>IF(MONTH(LISTE!G31)=9,IF(OR(LISTE!B31="",LISTE!I31="X"),"",LISTE!A31),"")</f>
        <v/>
      </c>
      <c r="D31" s="178" t="str">
        <f>IF(MONTH(LISTE!G31)=9,IF(OR(LISTE!B31="",LISTE!I31="X"),"",LISTE!I31),"")</f>
        <v/>
      </c>
      <c r="E31" s="342"/>
      <c r="F31" s="342"/>
      <c r="G31" s="342"/>
      <c r="H31" s="342"/>
      <c r="I31" s="342"/>
      <c r="J31" s="342"/>
      <c r="K31" s="342"/>
      <c r="L31" s="342"/>
      <c r="M31" s="342"/>
      <c r="N31" s="184"/>
      <c r="O31" s="184"/>
      <c r="P31" s="184"/>
      <c r="Q31" s="184"/>
      <c r="R31" s="342"/>
      <c r="S31" s="342"/>
      <c r="T31" s="342"/>
      <c r="U31" s="342"/>
      <c r="V31" s="342"/>
      <c r="W31" s="342"/>
      <c r="X31" s="342"/>
      <c r="Y31" s="342"/>
      <c r="Z31" s="342"/>
      <c r="AA31" s="342"/>
      <c r="AB31" s="342"/>
      <c r="AC31" s="342"/>
      <c r="AD31" s="342"/>
      <c r="AE31" s="342"/>
      <c r="AF31" s="342"/>
      <c r="AG31" s="342"/>
      <c r="AH31" s="342"/>
      <c r="AI31" s="342"/>
    </row>
    <row r="32" spans="1:35" x14ac:dyDescent="0.25">
      <c r="A32" s="178" t="str">
        <f>IF(MONTH(LISTE!G32)=9,IF(OR(LISTE!B32="",LISTE!I32="X"),"",LISTE!B32),"")</f>
        <v/>
      </c>
      <c r="B32" s="178" t="str">
        <f>IF(MONTH(LISTE!G32)=9,IF(OR(LISTE!B32="",LISTE!I32="X"),"",CONCATENATE(LISTE!C32,"  ",LISTE!H32," P")),"")</f>
        <v/>
      </c>
      <c r="C32" s="178" t="str">
        <f>IF(MONTH(LISTE!G32)=9,IF(OR(LISTE!B32="",LISTE!I32="X"),"",LISTE!A32),"")</f>
        <v/>
      </c>
      <c r="D32" s="178" t="str">
        <f>IF(MONTH(LISTE!G32)=9,IF(OR(LISTE!B32="",LISTE!I32="X"),"",LISTE!I32),"")</f>
        <v/>
      </c>
      <c r="E32" s="342"/>
      <c r="F32" s="342"/>
      <c r="G32" s="342"/>
      <c r="H32" s="342"/>
      <c r="I32" s="342"/>
      <c r="J32" s="342"/>
      <c r="K32" s="342"/>
      <c r="L32" s="342"/>
      <c r="M32" s="342"/>
      <c r="N32" s="342"/>
      <c r="O32" s="342"/>
      <c r="P32" s="342"/>
      <c r="Q32" s="342"/>
      <c r="R32" s="184"/>
      <c r="S32" s="340"/>
      <c r="T32" s="184"/>
      <c r="U32" s="342"/>
      <c r="V32" s="342"/>
      <c r="W32" s="342"/>
      <c r="X32" s="342"/>
      <c r="Y32" s="342"/>
      <c r="Z32" s="342"/>
      <c r="AA32" s="342"/>
      <c r="AB32" s="342"/>
      <c r="AC32" s="342"/>
      <c r="AD32" s="342"/>
      <c r="AE32" s="342"/>
      <c r="AF32" s="342"/>
      <c r="AG32" s="342"/>
      <c r="AH32" s="184"/>
      <c r="AI32" s="184"/>
    </row>
    <row r="33" spans="1:35" x14ac:dyDescent="0.25">
      <c r="A33" s="178" t="str">
        <f>IF(MONTH(LISTE!G33)=9,IF(OR(LISTE!B33="",LISTE!I33="X"),"",LISTE!B33),"")</f>
        <v/>
      </c>
      <c r="B33" s="178" t="str">
        <f>IF(MONTH(LISTE!G33)=9,IF(OR(LISTE!B33="",LISTE!I33="X"),"",CONCATENATE(LISTE!C33,"  ",LISTE!H33," P")),"")</f>
        <v/>
      </c>
      <c r="C33" s="178" t="str">
        <f>IF(MONTH(LISTE!G33)=9,IF(OR(LISTE!B33="",LISTE!I33="X"),"",LISTE!A33),"")</f>
        <v/>
      </c>
      <c r="D33" s="178" t="str">
        <f>IF(MONTH(LISTE!G33)=9,IF(OR(LISTE!B33="",LISTE!I33="X"),"",LISTE!I33),"")</f>
        <v/>
      </c>
      <c r="E33" s="342"/>
      <c r="F33" s="342"/>
      <c r="G33" s="342"/>
      <c r="H33" s="342"/>
      <c r="I33" s="342"/>
      <c r="J33" s="342"/>
      <c r="K33" s="342"/>
      <c r="L33" s="342"/>
      <c r="M33" s="342"/>
      <c r="N33" s="342"/>
      <c r="O33" s="342"/>
      <c r="P33" s="342"/>
      <c r="Q33" s="342"/>
      <c r="R33" s="184"/>
      <c r="S33" s="184"/>
      <c r="T33" s="184"/>
      <c r="U33" s="342"/>
      <c r="V33" s="342"/>
      <c r="W33" s="342"/>
      <c r="X33" s="342"/>
      <c r="Y33" s="342"/>
      <c r="Z33" s="342"/>
      <c r="AA33" s="342"/>
      <c r="AB33" s="342"/>
      <c r="AC33" s="342"/>
      <c r="AD33" s="342"/>
      <c r="AE33" s="342"/>
      <c r="AF33" s="342"/>
      <c r="AG33" s="342"/>
      <c r="AH33" s="342"/>
      <c r="AI33" s="342"/>
    </row>
    <row r="34" spans="1:35" x14ac:dyDescent="0.25">
      <c r="A34" s="178" t="str">
        <f>IF(MONTH(LISTE!G34)=9,IF(OR(LISTE!B34="",LISTE!I34="X"),"",LISTE!B34),"")</f>
        <v/>
      </c>
      <c r="B34" s="178" t="str">
        <f>IF(MONTH(LISTE!G34)=9,IF(OR(LISTE!B34="",LISTE!I34="X"),"",CONCATENATE(LISTE!C34,"  ",LISTE!H34," P")),"")</f>
        <v/>
      </c>
      <c r="C34" s="178" t="str">
        <f>IF(MONTH(LISTE!G34)=9,IF(OR(LISTE!B34="",LISTE!I34="X"),"",LISTE!A34),"")</f>
        <v/>
      </c>
      <c r="D34" s="178" t="str">
        <f>IF(MONTH(LISTE!G34)=9,IF(OR(LISTE!B34="",LISTE!I34="X"),"",LISTE!I34),"")</f>
        <v/>
      </c>
      <c r="E34" s="342"/>
      <c r="F34" s="342"/>
      <c r="G34" s="342"/>
      <c r="H34" s="342"/>
      <c r="I34" s="342"/>
      <c r="J34" s="342"/>
      <c r="K34" s="342"/>
      <c r="L34" s="342"/>
      <c r="M34" s="342"/>
      <c r="N34" s="342"/>
      <c r="O34" s="342"/>
      <c r="P34" s="342"/>
      <c r="Q34" s="342"/>
      <c r="R34" s="342"/>
      <c r="S34" s="342"/>
      <c r="T34" s="342"/>
      <c r="U34" s="184"/>
      <c r="V34" s="184"/>
      <c r="W34" s="184"/>
      <c r="X34" s="184"/>
      <c r="Y34" s="342"/>
      <c r="Z34" s="342"/>
      <c r="AA34" s="342"/>
      <c r="AB34" s="342"/>
      <c r="AC34" s="342"/>
      <c r="AD34" s="342"/>
      <c r="AE34" s="342"/>
      <c r="AF34" s="342"/>
      <c r="AG34" s="342"/>
      <c r="AH34" s="342"/>
      <c r="AI34" s="342"/>
    </row>
    <row r="35" spans="1:35" x14ac:dyDescent="0.25">
      <c r="A35" s="178" t="str">
        <f>IF(MONTH(LISTE!G35)=9,IF(OR(LISTE!B35="",LISTE!I35="X"),"",LISTE!B35),"")</f>
        <v/>
      </c>
      <c r="B35" s="178" t="str">
        <f>IF(MONTH(LISTE!G35)=9,IF(OR(LISTE!B35="",LISTE!I35="X"),"",CONCATENATE(LISTE!C35,"  ",LISTE!H35," P")),"")</f>
        <v/>
      </c>
      <c r="C35" s="178" t="str">
        <f>IF(MONTH(LISTE!G35)=9,IF(OR(LISTE!B35="",LISTE!I35="X"),"",LISTE!A35),"")</f>
        <v/>
      </c>
      <c r="D35" s="178" t="str">
        <f>IF(MONTH(LISTE!G35)=9,IF(OR(LISTE!B35="",LISTE!I35="X"),"",LISTE!I35),"")</f>
        <v/>
      </c>
      <c r="E35" s="342"/>
      <c r="F35" s="342"/>
      <c r="G35" s="342"/>
      <c r="H35" s="342"/>
      <c r="I35" s="342"/>
      <c r="J35" s="342"/>
      <c r="K35" s="342"/>
      <c r="L35" s="342"/>
      <c r="M35" s="342"/>
      <c r="N35" s="342"/>
      <c r="O35" s="342"/>
      <c r="P35" s="342"/>
      <c r="Q35" s="184"/>
      <c r="R35" s="342"/>
      <c r="S35" s="342"/>
      <c r="T35" s="342"/>
      <c r="U35" s="342"/>
      <c r="V35" s="342"/>
      <c r="W35" s="342"/>
      <c r="X35" s="184"/>
      <c r="Y35" s="184"/>
      <c r="Z35" s="184"/>
      <c r="AA35" s="184"/>
      <c r="AB35" s="342"/>
      <c r="AC35" s="342"/>
      <c r="AD35" s="342"/>
      <c r="AE35" s="342"/>
      <c r="AF35" s="342"/>
      <c r="AG35" s="342"/>
      <c r="AH35" s="342"/>
      <c r="AI35" s="342"/>
    </row>
    <row r="36" spans="1:35" x14ac:dyDescent="0.25">
      <c r="A36" s="178" t="str">
        <f>IF(MONTH(LISTE!G36)=9,IF(OR(LISTE!B36="",LISTE!I36="X"),"",LISTE!B36),"")</f>
        <v/>
      </c>
      <c r="B36" s="178" t="str">
        <f>IF(MONTH(LISTE!G36)=9,IF(OR(LISTE!B36="",LISTE!I36="X"),"",CONCATENATE(LISTE!C36,"  ",LISTE!H36," P")),"")</f>
        <v/>
      </c>
      <c r="C36" s="178" t="str">
        <f>IF(MONTH(LISTE!G36)=9,IF(OR(LISTE!B36="",LISTE!I36="X"),"",LISTE!A36),"")</f>
        <v/>
      </c>
      <c r="D36" s="178" t="str">
        <f>IF(MONTH(LISTE!G36)=9,IF(OR(LISTE!B36="",LISTE!I36="X"),"",LISTE!I36),"")</f>
        <v/>
      </c>
      <c r="E36" s="342"/>
      <c r="F36" s="184"/>
      <c r="G36" s="184"/>
      <c r="H36" s="184"/>
      <c r="I36" s="184"/>
      <c r="J36" s="342"/>
      <c r="K36" s="184"/>
      <c r="L36" s="184"/>
      <c r="M36" s="184"/>
      <c r="N36" s="184"/>
      <c r="O36" s="342"/>
      <c r="P36" s="342"/>
      <c r="Q36" s="342"/>
      <c r="R36" s="342"/>
      <c r="S36" s="342"/>
      <c r="T36" s="342"/>
      <c r="U36" s="342"/>
      <c r="V36" s="342"/>
      <c r="W36" s="342"/>
      <c r="X36" s="342"/>
      <c r="Y36" s="342"/>
      <c r="Z36" s="342"/>
      <c r="AA36" s="342"/>
      <c r="AB36" s="342"/>
      <c r="AC36" s="342"/>
      <c r="AD36" s="342"/>
      <c r="AE36" s="342"/>
      <c r="AF36" s="342"/>
      <c r="AG36" s="342"/>
      <c r="AH36" s="342"/>
      <c r="AI36" s="342"/>
    </row>
    <row r="37" spans="1:35" x14ac:dyDescent="0.25">
      <c r="A37" s="190" t="str">
        <f>IF(MONTH(LISTE!G37)=9,IF(OR(LISTE!B37="",LISTE!I37="X"),"",LISTE!B37),"")</f>
        <v/>
      </c>
      <c r="B37" s="190" t="str">
        <f>IF(MONTH(LISTE!G37)=9,IF(OR(LISTE!B37="",LISTE!I37="X"),"",CONCATENATE(LISTE!C37,"  ",LISTE!H37," P")),"")</f>
        <v/>
      </c>
      <c r="C37" s="190" t="str">
        <f>IF(MONTH(LISTE!G37)=9,IF(OR(LISTE!B37="",LISTE!I37="X"),"",LISTE!A37),"")</f>
        <v/>
      </c>
      <c r="D37" s="190" t="str">
        <f>IF(MONTH(LISTE!G37)=9,IF(OR(LISTE!B37="",LISTE!I37="X"),"",LISTE!I37),"")</f>
        <v/>
      </c>
      <c r="E37" s="284"/>
      <c r="F37" s="507"/>
      <c r="G37" s="507"/>
      <c r="H37" s="507"/>
      <c r="I37" s="507"/>
      <c r="J37" s="507"/>
      <c r="K37" s="507"/>
      <c r="L37" s="507"/>
      <c r="M37" s="507"/>
      <c r="N37" s="507"/>
      <c r="O37" s="484"/>
      <c r="P37" s="556"/>
      <c r="Q37" s="484"/>
      <c r="R37" s="507"/>
      <c r="S37" s="507"/>
      <c r="T37" s="507"/>
      <c r="U37" s="507"/>
      <c r="V37" s="507"/>
      <c r="W37" s="507"/>
      <c r="X37" s="507"/>
      <c r="Y37" s="507"/>
      <c r="Z37" s="507"/>
      <c r="AA37" s="507"/>
      <c r="AB37" s="507"/>
      <c r="AC37" s="507"/>
      <c r="AD37" s="507"/>
      <c r="AE37" s="507"/>
      <c r="AF37" s="507"/>
      <c r="AG37" s="507"/>
      <c r="AH37" s="507"/>
      <c r="AI37" s="507"/>
    </row>
    <row r="38" spans="1:35" x14ac:dyDescent="0.25">
      <c r="A38" s="190" t="str">
        <f>IF(MONTH(LISTE!G38)=9,IF(OR(LISTE!B38="",LISTE!I38="X"),"",LISTE!B38),"")</f>
        <v/>
      </c>
      <c r="B38" s="190" t="str">
        <f>IF(MONTH(LISTE!G38)=9,IF(OR(LISTE!B38="",LISTE!I38="X"),"",CONCATENATE(LISTE!C38,"  ",LISTE!H38," P")),"")</f>
        <v/>
      </c>
      <c r="C38" s="190" t="str">
        <f>IF(MONTH(LISTE!G38)=9,IF(OR(LISTE!B38="",LISTE!I38="X"),"",LISTE!A38),"")</f>
        <v/>
      </c>
      <c r="D38" s="190" t="str">
        <f>IF(MONTH(LISTE!G38)=9,IF(OR(LISTE!B38="",LISTE!I38="X"),"",LISTE!I38),"")</f>
        <v/>
      </c>
      <c r="E38" s="342"/>
      <c r="F38" s="507"/>
      <c r="G38" s="507"/>
      <c r="H38" s="507"/>
      <c r="I38" s="507"/>
      <c r="J38" s="507"/>
      <c r="K38" s="507"/>
      <c r="L38" s="507"/>
      <c r="M38" s="507"/>
      <c r="N38" s="507"/>
      <c r="O38" s="484"/>
      <c r="P38" s="484"/>
      <c r="Q38" s="484"/>
      <c r="R38" s="507"/>
      <c r="S38" s="507"/>
      <c r="T38" s="507"/>
      <c r="U38" s="507"/>
      <c r="V38" s="507"/>
      <c r="W38" s="507"/>
      <c r="X38" s="507"/>
      <c r="Y38" s="507"/>
      <c r="Z38" s="507"/>
      <c r="AA38" s="507"/>
      <c r="AB38" s="507"/>
      <c r="AC38" s="484"/>
      <c r="AD38" s="484"/>
      <c r="AE38" s="484"/>
      <c r="AF38" s="507"/>
      <c r="AG38" s="507"/>
      <c r="AH38" s="507"/>
      <c r="AI38" s="507"/>
    </row>
    <row r="39" spans="1:35" x14ac:dyDescent="0.25">
      <c r="A39" s="190" t="str">
        <f>IF(MONTH(LISTE!G39)=9,IF(OR(LISTE!B39="",LISTE!I39="X"),"",LISTE!B39),"")</f>
        <v/>
      </c>
      <c r="B39" s="190" t="str">
        <f>IF(MONTH(LISTE!G39)=9,IF(OR(LISTE!B39="",LISTE!I39="X"),"",CONCATENATE(LISTE!C39,"  ",LISTE!H39," P")),"")</f>
        <v/>
      </c>
      <c r="C39" s="190" t="str">
        <f>IF(MONTH(LISTE!G39)=9,IF(OR(LISTE!B39="",LISTE!I39="X"),"",LISTE!A39),"")</f>
        <v/>
      </c>
      <c r="D39" s="190" t="str">
        <f>IF(MONTH(LISTE!G39)=9,IF(OR(LISTE!B39="",LISTE!I39="X"),"",LISTE!I39),"")</f>
        <v/>
      </c>
      <c r="E39" s="342"/>
      <c r="F39" s="507"/>
      <c r="G39" s="507"/>
      <c r="H39" s="507"/>
      <c r="I39" s="507"/>
      <c r="J39" s="507"/>
      <c r="K39" s="507"/>
      <c r="L39" s="507"/>
      <c r="M39" s="507"/>
      <c r="N39" s="507"/>
      <c r="O39" s="507"/>
      <c r="P39" s="507"/>
      <c r="Q39" s="507"/>
      <c r="R39" s="507"/>
      <c r="S39" s="507"/>
      <c r="T39" s="507"/>
      <c r="U39" s="507"/>
      <c r="V39" s="507"/>
      <c r="W39" s="507"/>
      <c r="X39" s="507"/>
      <c r="Y39" s="507"/>
      <c r="Z39" s="507"/>
      <c r="AA39" s="507"/>
      <c r="AB39" s="507"/>
      <c r="AC39" s="507"/>
      <c r="AD39" s="507"/>
      <c r="AE39" s="507"/>
      <c r="AF39" s="484"/>
      <c r="AG39" s="484"/>
      <c r="AH39" s="507"/>
      <c r="AI39" s="507"/>
    </row>
    <row r="40" spans="1:35" x14ac:dyDescent="0.25">
      <c r="A40" s="190" t="str">
        <f>IF(MONTH(LISTE!G40)=9,IF(OR(LISTE!B40="",LISTE!I40="X"),"",LISTE!B40),"")</f>
        <v/>
      </c>
      <c r="B40" s="190" t="str">
        <f>IF(MONTH(LISTE!G40)=9,IF(OR(LISTE!B40="",LISTE!I40="X"),"",CONCATENATE(LISTE!C40,"  ",LISTE!H40," P")),"")</f>
        <v/>
      </c>
      <c r="C40" s="190" t="str">
        <f>IF(MONTH(LISTE!G40)=9,IF(OR(LISTE!B40="",LISTE!I40="X"),"",LISTE!A40),"")</f>
        <v/>
      </c>
      <c r="D40" s="190" t="str">
        <f>IF(MONTH(LISTE!G40)=9,IF(OR(LISTE!B40="",LISTE!I40="X"),"",LISTE!I40),"")</f>
        <v/>
      </c>
      <c r="E40" s="184"/>
      <c r="F40" s="484"/>
      <c r="G40" s="484"/>
      <c r="H40" s="484"/>
      <c r="I40" s="484"/>
      <c r="J40" s="484"/>
      <c r="K40" s="484"/>
      <c r="L40" s="484"/>
      <c r="M40" s="484"/>
      <c r="N40" s="484"/>
      <c r="O40" s="484"/>
      <c r="P40" s="484"/>
      <c r="Q40" s="484"/>
      <c r="R40" s="484"/>
      <c r="S40" s="484"/>
      <c r="T40" s="507"/>
      <c r="U40" s="507"/>
      <c r="V40" s="507"/>
      <c r="W40" s="507"/>
      <c r="X40" s="507"/>
      <c r="Y40" s="507"/>
      <c r="Z40" s="507"/>
      <c r="AA40" s="507"/>
      <c r="AB40" s="507"/>
      <c r="AC40" s="507"/>
      <c r="AD40" s="507"/>
      <c r="AE40" s="507"/>
      <c r="AF40" s="507"/>
      <c r="AG40" s="507"/>
      <c r="AH40" s="507"/>
      <c r="AI40" s="507"/>
    </row>
    <row r="41" spans="1:35" x14ac:dyDescent="0.25">
      <c r="A41" s="190" t="str">
        <f>IF(MONTH(LISTE!G41)=9,IF(OR(LISTE!B41="",LISTE!I41="X"),"",LISTE!B41),"")</f>
        <v/>
      </c>
      <c r="B41" s="190" t="str">
        <f>IF(MONTH(LISTE!G41)=9,IF(OR(LISTE!B41="",LISTE!I41="X"),"",CONCATENATE(LISTE!C41,"  ",LISTE!H41," P")),"")</f>
        <v/>
      </c>
      <c r="C41" s="190" t="str">
        <f>IF(MONTH(LISTE!G41)=9,IF(OR(LISTE!B41="",LISTE!I41="X"),"",LISTE!A41),"")</f>
        <v/>
      </c>
      <c r="D41" s="190" t="str">
        <f>IF(MONTH(LISTE!G41)=9,IF(OR(LISTE!B41="",LISTE!I41="X"),"",LISTE!I41),"")</f>
        <v/>
      </c>
      <c r="E41" s="507"/>
      <c r="F41" s="507"/>
      <c r="G41" s="507"/>
      <c r="H41" s="507"/>
      <c r="I41" s="507"/>
      <c r="J41" s="507"/>
      <c r="K41" s="484"/>
      <c r="L41" s="484"/>
      <c r="M41" s="507"/>
      <c r="N41" s="507"/>
      <c r="O41" s="507"/>
      <c r="P41" s="507"/>
      <c r="Q41" s="507"/>
      <c r="R41" s="507"/>
      <c r="S41" s="507"/>
      <c r="T41" s="507"/>
      <c r="U41" s="507"/>
      <c r="V41" s="507"/>
      <c r="W41" s="507"/>
      <c r="X41" s="507"/>
      <c r="Y41" s="507"/>
      <c r="Z41" s="507"/>
      <c r="AA41" s="507"/>
      <c r="AB41" s="507"/>
      <c r="AC41" s="507"/>
      <c r="AD41" s="507"/>
      <c r="AE41" s="507"/>
      <c r="AF41" s="507"/>
      <c r="AG41" s="507"/>
      <c r="AH41" s="507"/>
      <c r="AI41" s="507"/>
    </row>
    <row r="42" spans="1:35" x14ac:dyDescent="0.25">
      <c r="A42" s="190" t="str">
        <f>IF(MONTH(LISTE!G42)=9,IF(OR(LISTE!B42="",LISTE!I42="X"),"",LISTE!B42),"")</f>
        <v/>
      </c>
      <c r="B42" s="190" t="str">
        <f>IF(MONTH(LISTE!G42)=9,IF(OR(LISTE!B42="",LISTE!I42="X"),"",CONCATENATE(LISTE!C42,"  ",LISTE!H42," P")),"")</f>
        <v/>
      </c>
      <c r="C42" s="190" t="str">
        <f>IF(MONTH(LISTE!G42)=9,IF(OR(LISTE!B42="",LISTE!I42="X"),"",LISTE!A42),"")</f>
        <v/>
      </c>
      <c r="D42" s="190" t="str">
        <f>IF(MONTH(LISTE!G42)=9,IF(OR(LISTE!B42="",LISTE!I42="X"),"",LISTE!I42),"")</f>
        <v/>
      </c>
      <c r="E42" s="507"/>
      <c r="F42" s="507"/>
      <c r="G42" s="507"/>
      <c r="H42" s="507"/>
      <c r="I42" s="507"/>
      <c r="J42" s="507"/>
      <c r="K42" s="507"/>
      <c r="L42" s="507"/>
      <c r="M42" s="507"/>
      <c r="N42" s="507"/>
      <c r="O42" s="507"/>
      <c r="P42" s="507"/>
      <c r="Q42" s="507"/>
      <c r="R42" s="507"/>
      <c r="S42" s="507"/>
      <c r="T42" s="507"/>
      <c r="U42" s="507"/>
      <c r="V42" s="507"/>
      <c r="W42" s="507"/>
      <c r="X42" s="484"/>
      <c r="Y42" s="484"/>
      <c r="Z42" s="484"/>
      <c r="AA42" s="484"/>
      <c r="AB42" s="507"/>
      <c r="AC42" s="507"/>
      <c r="AD42" s="507"/>
      <c r="AE42" s="507"/>
      <c r="AF42" s="507"/>
      <c r="AG42" s="507"/>
      <c r="AH42" s="507"/>
      <c r="AI42" s="507"/>
    </row>
    <row r="43" spans="1:35" x14ac:dyDescent="0.25">
      <c r="A43" s="190" t="str">
        <f>IF(MONTH(LISTE!G43)=9,IF(OR(LISTE!B43="",LISTE!I43="X"),"",LISTE!B43),"")</f>
        <v/>
      </c>
      <c r="B43" s="190" t="str">
        <f>IF(MONTH(LISTE!G43)=9,IF(OR(LISTE!B43="",LISTE!I43="X"),"",CONCATENATE(LISTE!C43,"  ",LISTE!H43," P")),"")</f>
        <v/>
      </c>
      <c r="C43" s="190" t="str">
        <f>IF(MONTH(LISTE!G43)=9,IF(OR(LISTE!B43="",LISTE!I43="X"),"",LISTE!A43),"")</f>
        <v/>
      </c>
      <c r="D43" s="190" t="str">
        <f>IF(MONTH(LISTE!G43)=9,IF(OR(LISTE!B43="",LISTE!I43="X"),"",LISTE!I43),"")</f>
        <v/>
      </c>
      <c r="E43" s="507"/>
      <c r="F43" s="507"/>
      <c r="G43" s="507"/>
      <c r="H43" s="507"/>
      <c r="I43" s="507"/>
      <c r="J43" s="507"/>
      <c r="K43" s="507"/>
      <c r="L43" s="507"/>
      <c r="M43" s="507"/>
      <c r="N43" s="507"/>
      <c r="O43" s="507"/>
      <c r="P43" s="507"/>
      <c r="Q43" s="507"/>
      <c r="R43" s="507"/>
      <c r="S43" s="507"/>
      <c r="T43" s="507"/>
      <c r="U43" s="507"/>
      <c r="V43" s="507"/>
      <c r="W43" s="507"/>
      <c r="X43" s="507"/>
      <c r="Y43" s="507"/>
      <c r="Z43" s="507"/>
      <c r="AA43" s="507"/>
      <c r="AB43" s="507"/>
      <c r="AC43" s="507"/>
      <c r="AD43" s="507"/>
      <c r="AE43" s="507"/>
      <c r="AF43" s="507"/>
      <c r="AG43" s="507"/>
      <c r="AH43" s="507"/>
      <c r="AI43" s="507"/>
    </row>
    <row r="44" spans="1:35" x14ac:dyDescent="0.25">
      <c r="A44" s="190" t="str">
        <f>IF(MONTH(LISTE!G44)=9,IF(OR(LISTE!B44="",LISTE!I44="X"),"",LISTE!B44),"")</f>
        <v/>
      </c>
      <c r="B44" s="190" t="str">
        <f>IF(MONTH(LISTE!G44)=9,IF(OR(LISTE!B44="",LISTE!I44="X"),"",CONCATENATE(LISTE!C44,"  ",LISTE!H44," P")),"")</f>
        <v/>
      </c>
      <c r="C44" s="190" t="str">
        <f>IF(MONTH(LISTE!G44)=9,IF(OR(LISTE!B44="",LISTE!I44="X"),"",LISTE!A44),"")</f>
        <v/>
      </c>
      <c r="D44" s="190" t="str">
        <f>IF(MONTH(LISTE!G44)=9,IF(OR(LISTE!B44="",LISTE!I44="X"),"",LISTE!I44),"")</f>
        <v/>
      </c>
      <c r="E44" s="507"/>
      <c r="F44" s="507"/>
      <c r="G44" s="507"/>
      <c r="H44" s="507"/>
      <c r="I44" s="507"/>
      <c r="J44" s="507"/>
      <c r="K44" s="507"/>
      <c r="L44" s="507"/>
      <c r="M44" s="507"/>
      <c r="N44" s="507"/>
      <c r="O44" s="507"/>
      <c r="P44" s="507"/>
      <c r="Q44" s="507"/>
      <c r="R44" s="484"/>
      <c r="S44" s="484"/>
      <c r="T44" s="484"/>
      <c r="U44" s="484"/>
      <c r="V44" s="484"/>
      <c r="W44" s="484"/>
      <c r="X44" s="484"/>
      <c r="Y44" s="484"/>
      <c r="Z44" s="484"/>
      <c r="AA44" s="484"/>
      <c r="AB44" s="484"/>
      <c r="AC44" s="484"/>
      <c r="AD44" s="484"/>
      <c r="AE44" s="484"/>
      <c r="AF44" s="484"/>
      <c r="AG44" s="484"/>
      <c r="AH44" s="484"/>
      <c r="AI44" s="484"/>
    </row>
    <row r="45" spans="1:35" x14ac:dyDescent="0.25">
      <c r="A45" s="190" t="str">
        <f>IF(MONTH(LISTE!G45)=9,IF(OR(LISTE!B45="",LISTE!I45="X"),"",LISTE!B45),"")</f>
        <v/>
      </c>
      <c r="B45" s="190" t="str">
        <f>IF(MONTH(LISTE!G45)=9,IF(OR(LISTE!B45="",LISTE!I45="X"),"",CONCATENATE(LISTE!C45,"  ",LISTE!H45," P")),"")</f>
        <v/>
      </c>
      <c r="C45" s="190" t="str">
        <f>IF(MONTH(LISTE!G45)=9,IF(OR(LISTE!B45="",LISTE!I45="X"),"",LISTE!A45),"")</f>
        <v/>
      </c>
      <c r="D45" s="190" t="str">
        <f>IF(MONTH(LISTE!G45)=9,IF(OR(LISTE!B45="",LISTE!I45="X"),"",LISTE!I45),"")</f>
        <v/>
      </c>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99"/>
      <c r="AD45" s="199"/>
      <c r="AE45" s="199"/>
      <c r="AF45" s="199"/>
      <c r="AG45" s="175"/>
      <c r="AH45" s="175"/>
      <c r="AI45" s="175"/>
    </row>
    <row r="46" spans="1:35" x14ac:dyDescent="0.25">
      <c r="A46" s="190" t="str">
        <f>IF(MONTH(LISTE!G46)=9,IF(OR(LISTE!B46="",LISTE!I46="X"),"",LISTE!B46),"")</f>
        <v/>
      </c>
      <c r="B46" s="190" t="str">
        <f>IF(MONTH(LISTE!G46)=9,IF(OR(LISTE!B46="",LISTE!I46="X"),"",CONCATENATE(LISTE!C46,"  ",LISTE!H46," P")),"")</f>
        <v/>
      </c>
      <c r="C46" s="190" t="str">
        <f>IF(MONTH(LISTE!G46)=9,IF(OR(LISTE!B46="",LISTE!I46="X"),"",LISTE!A46),"")</f>
        <v/>
      </c>
      <c r="D46" s="190" t="str">
        <f>IF(MONTH(LISTE!G46)=9,IF(OR(LISTE!B46="",LISTE!I46="X"),"",LISTE!I46),"")</f>
        <v/>
      </c>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row>
    <row r="47" spans="1:35" x14ac:dyDescent="0.25">
      <c r="A47" s="190" t="str">
        <f>IF(MONTH(LISTE!G47)=9,IF(OR(LISTE!B47="",LISTE!I47="X"),"",LISTE!B47),"")</f>
        <v/>
      </c>
      <c r="B47" s="190" t="str">
        <f>IF(MONTH(LISTE!G47)=9,IF(OR(LISTE!B47="",LISTE!I47="X"),"",CONCATENATE(LISTE!C47,"  ",LISTE!H47," P")),"")</f>
        <v/>
      </c>
      <c r="C47" s="190" t="str">
        <f>IF(MONTH(LISTE!G47)=9,IF(OR(LISTE!B47="",LISTE!I47="X"),"",LISTE!A47),"")</f>
        <v/>
      </c>
      <c r="D47" s="190" t="str">
        <f>IF(MONTH(LISTE!G47)=9,IF(OR(LISTE!B47="",LISTE!I47="X"),"",LISTE!I47),"")</f>
        <v/>
      </c>
      <c r="E47" s="199"/>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row>
    <row r="48" spans="1:35" x14ac:dyDescent="0.25">
      <c r="A48" s="190" t="str">
        <f>IF(MONTH(LISTE!G48)=9,IF(OR(LISTE!B48="",LISTE!I48="X"),"",LISTE!B48),"")</f>
        <v/>
      </c>
      <c r="B48" s="190" t="str">
        <f>IF(MONTH(LISTE!G48)=9,IF(OR(LISTE!B48="",LISTE!I48="X"),"",CONCATENATE(LISTE!C48,"  ",LISTE!H48," P")),"")</f>
        <v/>
      </c>
      <c r="C48" s="190" t="str">
        <f>IF(MONTH(LISTE!G48)=9,IF(OR(LISTE!B48="",LISTE!I48="X"),"",LISTE!A48),"")</f>
        <v/>
      </c>
      <c r="D48" s="190" t="str">
        <f>IF(MONTH(LISTE!G48)=9,IF(OR(LISTE!B48="",LISTE!I48="X"),"",LISTE!I48),"")</f>
        <v/>
      </c>
      <c r="E48" s="199"/>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row>
    <row r="49" spans="1:35" x14ac:dyDescent="0.25">
      <c r="A49" s="190" t="str">
        <f>IF(MONTH(LISTE!G49)=9,IF(OR(LISTE!B49="",LISTE!I49="X"),"",LISTE!B49),"")</f>
        <v/>
      </c>
      <c r="B49" s="190" t="str">
        <f>IF(MONTH(LISTE!G49)=9,IF(OR(LISTE!B49="",LISTE!I49="X"),"",CONCATENATE(LISTE!C49,"  ",LISTE!H49," P")),"")</f>
        <v/>
      </c>
      <c r="C49" s="190" t="str">
        <f>IF(MONTH(LISTE!G49)=9,IF(OR(LISTE!B49="",LISTE!I49="X"),"",LISTE!A49),"")</f>
        <v/>
      </c>
      <c r="D49" s="190" t="str">
        <f>IF(MONTH(LISTE!G49)=9,IF(OR(LISTE!B49="",LISTE!I49="X"),"",LISTE!I49),"")</f>
        <v/>
      </c>
      <c r="E49" s="175"/>
      <c r="F49" s="175"/>
      <c r="G49" s="175"/>
      <c r="H49" s="175"/>
      <c r="I49" s="175"/>
      <c r="J49" s="175"/>
      <c r="K49" s="175"/>
      <c r="L49" s="175"/>
      <c r="M49" s="175"/>
      <c r="N49" s="175"/>
      <c r="O49" s="175"/>
      <c r="P49" s="175"/>
      <c r="Q49" s="175"/>
      <c r="R49" s="175"/>
      <c r="S49" s="484"/>
      <c r="T49" s="484"/>
      <c r="U49" s="484"/>
      <c r="V49" s="484"/>
      <c r="W49" s="484"/>
      <c r="X49" s="484"/>
      <c r="Y49" s="484"/>
      <c r="Z49" s="484"/>
      <c r="AA49" s="484"/>
      <c r="AB49" s="484"/>
      <c r="AC49" s="484"/>
      <c r="AD49" s="484"/>
      <c r="AE49" s="484"/>
      <c r="AF49" s="484"/>
      <c r="AG49" s="484"/>
      <c r="AH49" s="175"/>
      <c r="AI49" s="175"/>
    </row>
    <row r="50" spans="1:35" x14ac:dyDescent="0.25">
      <c r="A50" s="190" t="str">
        <f>IF(MONTH(LISTE!G50)=9,IF(OR(LISTE!B50="",LISTE!I50="X"),"",LISTE!B50),"")</f>
        <v/>
      </c>
      <c r="B50" s="190" t="str">
        <f>IF(MONTH(LISTE!G50)=9,IF(OR(LISTE!B50="",LISTE!I50="X"),"",CONCATENATE(LISTE!C50,"  ",LISTE!H50," P")),"")</f>
        <v/>
      </c>
      <c r="C50" s="190" t="str">
        <f>IF(MONTH(LISTE!G50)=9,IF(OR(LISTE!B50="",LISTE!I50="X"),"",LISTE!A50),"")</f>
        <v/>
      </c>
      <c r="D50" s="190" t="str">
        <f>IF(MONTH(LISTE!G50)=9,IF(OR(LISTE!B50="",LISTE!I50="X"),"",LISTE!I50),"")</f>
        <v/>
      </c>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row>
    <row r="51" spans="1:35" x14ac:dyDescent="0.25">
      <c r="A51" s="190" t="str">
        <f>IF(MONTH(LISTE!G51)=9,IF(OR(LISTE!B51="",LISTE!I51="X"),"",LISTE!B51),"")</f>
        <v/>
      </c>
      <c r="B51" s="190" t="str">
        <f>IF(MONTH(LISTE!G51)=9,IF(OR(LISTE!B51="",LISTE!I51="X"),"",CONCATENATE(LISTE!C51,"  ",LISTE!H51," P")),"")</f>
        <v/>
      </c>
      <c r="C51" s="190" t="str">
        <f>IF(MONTH(LISTE!G51)=9,IF(OR(LISTE!B51="",LISTE!I51="X"),"",LISTE!A51),"")</f>
        <v/>
      </c>
      <c r="D51" s="190" t="str">
        <f>IF(MONTH(LISTE!G51)=9,IF(OR(LISTE!B51="",LISTE!I51="X"),"",LISTE!I51),"")</f>
        <v/>
      </c>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row>
    <row r="52" spans="1:35" x14ac:dyDescent="0.25">
      <c r="A52" s="190" t="str">
        <f>IF(MONTH(LISTE!G52)=9,IF(OR(LISTE!B52="",LISTE!I52="X"),"",LISTE!B52),"")</f>
        <v/>
      </c>
      <c r="B52" s="190" t="str">
        <f>IF(MONTH(LISTE!G52)=9,IF(OR(LISTE!B52="",LISTE!I52="X"),"",CONCATENATE(LISTE!C52,"  ",LISTE!H52," P")),"")</f>
        <v/>
      </c>
      <c r="C52" s="190" t="str">
        <f>IF(MONTH(LISTE!G52)=9,IF(OR(LISTE!B52="",LISTE!I52="X"),"",LISTE!A52),"")</f>
        <v/>
      </c>
      <c r="D52" s="190" t="str">
        <f>IF(MONTH(LISTE!G52)=9,IF(OR(LISTE!B52="",LISTE!I52="X"),"",LISTE!I52),"")</f>
        <v/>
      </c>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row>
    <row r="53" spans="1:35" x14ac:dyDescent="0.25">
      <c r="A53" s="190" t="str">
        <f>IF(MONTH(LISTE!G53)=9,IF(OR(LISTE!B53="",LISTE!I53="X"),"",LISTE!B53),"")</f>
        <v/>
      </c>
      <c r="B53" s="190" t="str">
        <f>IF(MONTH(LISTE!G53)=9,IF(OR(LISTE!B53="",LISTE!I53="X"),"",CONCATENATE(LISTE!C53,"  ",LISTE!H53," P")),"")</f>
        <v/>
      </c>
      <c r="C53" s="190" t="str">
        <f>IF(MONTH(LISTE!G53)=9,IF(OR(LISTE!B53="",LISTE!I53="X"),"",LISTE!A53),"")</f>
        <v/>
      </c>
      <c r="D53" s="190" t="str">
        <f>IF(MONTH(LISTE!G53)=9,IF(OR(LISTE!B53="",LISTE!I53="X"),"",LISTE!I53),"")</f>
        <v/>
      </c>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row>
    <row r="54" spans="1:35" x14ac:dyDescent="0.25">
      <c r="A54" s="190" t="str">
        <f>IF(MONTH(LISTE!G54)=9,IF(OR(LISTE!B54="",LISTE!I54="X"),"",LISTE!B54),"")</f>
        <v/>
      </c>
      <c r="B54" s="190" t="str">
        <f>IF(MONTH(LISTE!G54)=9,IF(OR(LISTE!B54="",LISTE!I54="X"),"",CONCATENATE(LISTE!C54,"  ",LISTE!H54," P")),"")</f>
        <v/>
      </c>
      <c r="C54" s="190" t="str">
        <f>IF(MONTH(LISTE!G54)=9,IF(OR(LISTE!B54="",LISTE!I54="X"),"",LISTE!A54),"")</f>
        <v/>
      </c>
      <c r="D54" s="190" t="str">
        <f>IF(MONTH(LISTE!G54)=9,IF(OR(LISTE!B54="",LISTE!I54="X"),"",LISTE!I54),"")</f>
        <v/>
      </c>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row>
    <row r="55" spans="1:35" x14ac:dyDescent="0.25">
      <c r="A55" s="190" t="str">
        <f>IF(MONTH(LISTE!G55)=9,IF(OR(LISTE!B55="",LISTE!I55="X"),"",LISTE!B55),"")</f>
        <v/>
      </c>
      <c r="B55" s="190" t="str">
        <f>IF(MONTH(LISTE!G55)=9,IF(OR(LISTE!B55="",LISTE!I55="X"),"",CONCATENATE(LISTE!C55,"  ",LISTE!H55," P")),"")</f>
        <v/>
      </c>
      <c r="C55" s="190" t="str">
        <f>IF(MONTH(LISTE!G55)=9,IF(OR(LISTE!B55="",LISTE!I55="X"),"",LISTE!A55),"")</f>
        <v/>
      </c>
      <c r="D55" s="190" t="str">
        <f>IF(MONTH(LISTE!G55)=9,IF(OR(LISTE!B55="",LISTE!I55="X"),"",LISTE!I55),"")</f>
        <v/>
      </c>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row>
    <row r="56" spans="1:35" x14ac:dyDescent="0.25">
      <c r="A56" s="190" t="str">
        <f>IF(MONTH(LISTE!G56)=9,IF(OR(LISTE!B56="",LISTE!I56="X"),"",LISTE!B56),"")</f>
        <v/>
      </c>
      <c r="B56" s="190" t="str">
        <f>IF(MONTH(LISTE!G56)=9,IF(OR(LISTE!B56="",LISTE!I56="X"),"",CONCATENATE(LISTE!C56,"  ",LISTE!H56," P")),"")</f>
        <v/>
      </c>
      <c r="C56" s="190" t="str">
        <f>IF(MONTH(LISTE!G56)=9,IF(OR(LISTE!B56="",LISTE!I56="X"),"",LISTE!A56),"")</f>
        <v/>
      </c>
      <c r="D56" s="190" t="str">
        <f>IF(MONTH(LISTE!G56)=9,IF(OR(LISTE!B56="",LISTE!I56="X"),"",LISTE!I56),"")</f>
        <v/>
      </c>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row>
    <row r="57" spans="1:35" x14ac:dyDescent="0.25">
      <c r="A57" s="190" t="str">
        <f>IF(MONTH(LISTE!G57)=9,IF(OR(LISTE!B57="",LISTE!I57="X"),"",LISTE!B57),"")</f>
        <v/>
      </c>
      <c r="B57" s="190" t="str">
        <f>IF(MONTH(LISTE!G57)=9,IF(OR(LISTE!B57="",LISTE!I57="X"),"",CONCATENATE(LISTE!C57,"  ",LISTE!H57," P")),"")</f>
        <v/>
      </c>
      <c r="C57" s="190" t="str">
        <f>IF(MONTH(LISTE!G57)=9,IF(OR(LISTE!B57="",LISTE!I57="X"),"",LISTE!A57),"")</f>
        <v/>
      </c>
      <c r="D57" s="190" t="str">
        <f>IF(MONTH(LISTE!G57)=9,IF(OR(LISTE!B57="",LISTE!I57="X"),"",LISTE!I57),"")</f>
        <v/>
      </c>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row>
    <row r="58" spans="1:35" x14ac:dyDescent="0.25">
      <c r="A58" s="190" t="str">
        <f>IF(MONTH(LISTE!G58)=9,IF(OR(LISTE!B58="",LISTE!I58="X"),"",LISTE!B58),"")</f>
        <v/>
      </c>
      <c r="B58" s="190" t="str">
        <f>IF(MONTH(LISTE!G58)=9,IF(OR(LISTE!B58="",LISTE!I58="X"),"",CONCATENATE(LISTE!C58,"  ",LISTE!H58," P")),"")</f>
        <v/>
      </c>
      <c r="C58" s="190" t="str">
        <f>IF(MONTH(LISTE!G58)=9,IF(OR(LISTE!B58="",LISTE!I58="X"),"",LISTE!A58),"")</f>
        <v/>
      </c>
      <c r="D58" s="190" t="str">
        <f>IF(MONTH(LISTE!G58)=9,IF(OR(LISTE!B58="",LISTE!I58="X"),"",LISTE!I58),"")</f>
        <v/>
      </c>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row>
    <row r="59" spans="1:35" x14ac:dyDescent="0.25">
      <c r="A59" s="190" t="str">
        <f>IF(MONTH(LISTE!G59)=9,IF(OR(LISTE!B59="",LISTE!I59="X"),"",LISTE!B59),"")</f>
        <v/>
      </c>
      <c r="B59" s="190" t="str">
        <f>IF(MONTH(LISTE!G59)=9,IF(OR(LISTE!B59="",LISTE!I59="X"),"",CONCATENATE(LISTE!C59,"  ",LISTE!H59," P")),"")</f>
        <v/>
      </c>
      <c r="C59" s="190" t="str">
        <f>IF(MONTH(LISTE!G59)=9,IF(OR(LISTE!B59="",LISTE!I59="X"),"",LISTE!A59),"")</f>
        <v/>
      </c>
      <c r="D59" s="190" t="str">
        <f>IF(MONTH(LISTE!G59)=9,IF(OR(LISTE!B59="",LISTE!I59="X"),"",LISTE!I59),"")</f>
        <v/>
      </c>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row>
    <row r="60" spans="1:35" x14ac:dyDescent="0.25">
      <c r="A60" s="190" t="str">
        <f>IF(MONTH(LISTE!G60)=9,IF(OR(LISTE!B60="",LISTE!I60="X"),"",LISTE!B60),"")</f>
        <v/>
      </c>
      <c r="B60" s="190" t="str">
        <f>IF(MONTH(LISTE!G60)=9,IF(OR(LISTE!B60="",LISTE!I60="X"),"",CONCATENATE(LISTE!C60,"  ",LISTE!H60," P")),"")</f>
        <v/>
      </c>
      <c r="C60" s="190" t="str">
        <f>IF(MONTH(LISTE!G60)=9,IF(OR(LISTE!B60="",LISTE!I60="X"),"",LISTE!A60),"")</f>
        <v/>
      </c>
      <c r="D60" s="190" t="str">
        <f>IF(MONTH(LISTE!G60)=9,IF(OR(LISTE!B60="",LISTE!I60="X"),"",LISTE!I60),"")</f>
        <v/>
      </c>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row>
    <row r="61" spans="1:35" x14ac:dyDescent="0.25">
      <c r="A61" s="190" t="str">
        <f>IF(MONTH(LISTE!G61)=9,IF(OR(LISTE!B61="",LISTE!I61="X"),"",LISTE!B61),"")</f>
        <v/>
      </c>
      <c r="B61" s="190" t="str">
        <f>IF(MONTH(LISTE!G61)=9,IF(OR(LISTE!B61="",LISTE!I61="X"),"",CONCATENATE(LISTE!C61,"  ",LISTE!H61," P")),"")</f>
        <v/>
      </c>
      <c r="C61" s="190" t="str">
        <f>IF(MONTH(LISTE!G61)=9,IF(OR(LISTE!B61="",LISTE!I61="X"),"",LISTE!A61),"")</f>
        <v/>
      </c>
      <c r="D61" s="190" t="str">
        <f>IF(MONTH(LISTE!G61)=9,IF(OR(LISTE!B61="",LISTE!I61="X"),"",LISTE!I61),"")</f>
        <v/>
      </c>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row>
    <row r="62" spans="1:35" x14ac:dyDescent="0.25">
      <c r="A62" s="190" t="str">
        <f>IF(MONTH(LISTE!G62)=9,IF(OR(LISTE!B62="",LISTE!I62="X"),"",LISTE!B62),"")</f>
        <v/>
      </c>
      <c r="B62" s="190" t="str">
        <f>IF(MONTH(LISTE!G62)=9,IF(OR(LISTE!B62="",LISTE!I62="X"),"",CONCATENATE(LISTE!C62,"  ",LISTE!H62," P")),"")</f>
        <v/>
      </c>
      <c r="C62" s="190" t="str">
        <f>IF(MONTH(LISTE!G62)=9,IF(OR(LISTE!B62="",LISTE!I62="X"),"",LISTE!A62),"")</f>
        <v/>
      </c>
      <c r="D62" s="190" t="str">
        <f>IF(MONTH(LISTE!G62)=9,IF(OR(LISTE!B62="",LISTE!I62="X"),"",LISTE!I62),"")</f>
        <v/>
      </c>
      <c r="E62" s="199"/>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row>
    <row r="63" spans="1:35" x14ac:dyDescent="0.25">
      <c r="A63" s="190" t="str">
        <f>IF(MONTH(LISTE!G63)=9,IF(OR(LISTE!B63="",LISTE!I63="X"),"",LISTE!B63),"")</f>
        <v/>
      </c>
      <c r="B63" s="190" t="str">
        <f>IF(MONTH(LISTE!G63)=9,IF(OR(LISTE!B63="",LISTE!I63="X"),"",CONCATENATE(LISTE!C63,"  ",LISTE!H63," P")),"")</f>
        <v/>
      </c>
      <c r="C63" s="190" t="str">
        <f>IF(MONTH(LISTE!G63)=9,IF(OR(LISTE!B63="",LISTE!I63="X"),"",LISTE!A63),"")</f>
        <v/>
      </c>
      <c r="D63" s="190" t="str">
        <f>IF(MONTH(LISTE!G63)=9,IF(OR(LISTE!B63="",LISTE!I63="X"),"",LISTE!I63),"")</f>
        <v/>
      </c>
      <c r="E63" s="199"/>
      <c r="F63" s="199"/>
      <c r="G63" s="199"/>
      <c r="H63" s="199"/>
      <c r="I63" s="199"/>
      <c r="J63" s="199"/>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row>
    <row r="64" spans="1:35" x14ac:dyDescent="0.25">
      <c r="A64" s="190" t="str">
        <f>IF(MONTH(LISTE!G64)=9,IF(OR(LISTE!B64="",LISTE!I64="X"),"",LISTE!B64),"")</f>
        <v/>
      </c>
      <c r="B64" s="190" t="str">
        <f>IF(MONTH(LISTE!G64)=9,IF(OR(LISTE!B64="",LISTE!I64="X"),"",CONCATENATE(LISTE!C64,"  ",LISTE!H64," P")),"")</f>
        <v/>
      </c>
      <c r="C64" s="190" t="str">
        <f>IF(MONTH(LISTE!G64)=9,IF(OR(LISTE!B64="",LISTE!I64="X"),"",LISTE!A64),"")</f>
        <v/>
      </c>
      <c r="D64" s="190" t="str">
        <f>IF(MONTH(LISTE!G64)=9,IF(OR(LISTE!B64="",LISTE!I64="X"),"",LISTE!I64),"")</f>
        <v/>
      </c>
      <c r="E64" s="199"/>
    </row>
    <row r="65" spans="1:4" x14ac:dyDescent="0.25">
      <c r="A65" s="190" t="str">
        <f>IF(MONTH(LISTE!G65)=9,IF(OR(LISTE!B65="",LISTE!I65="X"),"",LISTE!B65),"")</f>
        <v/>
      </c>
      <c r="B65" s="190" t="str">
        <f>IF(MONTH(LISTE!G65)=9,IF(OR(LISTE!B65="",LISTE!I65="X"),"",CONCATENATE(LISTE!C65,"  ",LISTE!H65," P")),"")</f>
        <v/>
      </c>
      <c r="C65" s="190" t="str">
        <f>IF(MONTH(LISTE!G65)=9,IF(OR(LISTE!B65="",LISTE!I65="X"),"",LISTE!A65),"")</f>
        <v/>
      </c>
      <c r="D65" s="190" t="str">
        <f>IF(MONTH(LISTE!G65)=9,IF(OR(LISTE!B65="",LISTE!I65="X"),"",LISTE!I65),"")</f>
        <v/>
      </c>
    </row>
    <row r="66" spans="1:4" x14ac:dyDescent="0.25">
      <c r="A66" s="190" t="str">
        <f>IF(MONTH(LISTE!G66)=9,IF(OR(LISTE!B66="",LISTE!I66="X"),"",LISTE!B66),"")</f>
        <v/>
      </c>
      <c r="B66" s="190" t="str">
        <f>IF(MONTH(LISTE!G66)=9,IF(OR(LISTE!B66="",LISTE!I66="X"),"",CONCATENATE(LISTE!C66,"  ",LISTE!H66," P")),"")</f>
        <v/>
      </c>
      <c r="C66" s="190" t="str">
        <f>IF(MONTH(LISTE!G66)=9,IF(OR(LISTE!B66="",LISTE!I66="X"),"",LISTE!A66),"")</f>
        <v/>
      </c>
      <c r="D66" s="190" t="str">
        <f>IF(MONTH(LISTE!G66)=9,IF(OR(LISTE!B66="",LISTE!I66="X"),"",LISTE!I66),"")</f>
        <v/>
      </c>
    </row>
    <row r="67" spans="1:4" x14ac:dyDescent="0.25">
      <c r="A67" s="190" t="str">
        <f>IF(MONTH(LISTE!G67)=9,IF(OR(LISTE!B67="",LISTE!I67="X"),"",LISTE!B67),"")</f>
        <v/>
      </c>
      <c r="B67" s="190" t="str">
        <f>IF(MONTH(LISTE!G67)=9,IF(OR(LISTE!B67="",LISTE!I67="X"),"",CONCATENATE(LISTE!C67,"  ",LISTE!H67," P")),"")</f>
        <v/>
      </c>
      <c r="C67" s="190" t="str">
        <f>IF(MONTH(LISTE!G67)=9,IF(OR(LISTE!B67="",LISTE!I67="X"),"",LISTE!A67),"")</f>
        <v/>
      </c>
      <c r="D67" s="190" t="str">
        <f>IF(MONTH(LISTE!G67)=9,IF(OR(LISTE!B67="",LISTE!I67="X"),"",LISTE!I67),"")</f>
        <v/>
      </c>
    </row>
    <row r="68" spans="1:4" x14ac:dyDescent="0.25">
      <c r="A68" s="190" t="str">
        <f>IF(MONTH(LISTE!G68)=9,IF(OR(LISTE!B68="",LISTE!I68="X"),"",LISTE!B68),"")</f>
        <v/>
      </c>
      <c r="B68" s="190" t="str">
        <f>IF(MONTH(LISTE!G68)=9,IF(OR(LISTE!B68="",LISTE!I68="X"),"",CONCATENATE(LISTE!C68,"  ",LISTE!H68," P")),"")</f>
        <v/>
      </c>
      <c r="C68" s="190" t="str">
        <f>IF(MONTH(LISTE!G68)=9,IF(OR(LISTE!B68="",LISTE!I68="X"),"",LISTE!A68),"")</f>
        <v/>
      </c>
      <c r="D68" s="190" t="str">
        <f>IF(MONTH(LISTE!G68)=9,IF(OR(LISTE!B68="",LISTE!I68="X"),"",LISTE!I68),"")</f>
        <v/>
      </c>
    </row>
    <row r="69" spans="1:4" x14ac:dyDescent="0.25">
      <c r="A69" s="190" t="str">
        <f>IF(MONTH(LISTE!G69)=9,IF(OR(LISTE!B69="",LISTE!I69="X"),"",LISTE!B69),"")</f>
        <v/>
      </c>
      <c r="B69" s="190" t="str">
        <f>IF(MONTH(LISTE!G69)=9,IF(OR(LISTE!B69="",LISTE!I69="X"),"",CONCATENATE(LISTE!C69,"  ",LISTE!H69," P")),"")</f>
        <v/>
      </c>
      <c r="C69" s="190" t="str">
        <f>IF(MONTH(LISTE!G69)=9,IF(OR(LISTE!B69="",LISTE!I69="X"),"",LISTE!A69),"")</f>
        <v/>
      </c>
      <c r="D69" s="190" t="str">
        <f>IF(MONTH(LISTE!G69)=9,IF(OR(LISTE!B69="",LISTE!I69="X"),"",LISTE!I69),"")</f>
        <v/>
      </c>
    </row>
    <row r="70" spans="1:4" x14ac:dyDescent="0.25">
      <c r="A70" s="190" t="str">
        <f>IF(MONTH(LISTE!G70)=9,IF(OR(LISTE!B70="",LISTE!I70="X"),"",LISTE!B70),"")</f>
        <v/>
      </c>
      <c r="B70" s="190" t="str">
        <f>IF(MONTH(LISTE!G70)=9,IF(OR(LISTE!B70="",LISTE!I70="X"),"",CONCATENATE(LISTE!C70,"  ",LISTE!H70," P")),"")</f>
        <v/>
      </c>
      <c r="C70" s="190" t="str">
        <f>IF(MONTH(LISTE!G70)=9,IF(OR(LISTE!B70="",LISTE!I70="X"),"",LISTE!A70),"")</f>
        <v/>
      </c>
      <c r="D70" s="190" t="str">
        <f>IF(MONTH(LISTE!G70)=9,IF(OR(LISTE!B70="",LISTE!I70="X"),"",LISTE!I70),"")</f>
        <v/>
      </c>
    </row>
    <row r="71" spans="1:4" x14ac:dyDescent="0.25">
      <c r="A71" s="190" t="str">
        <f>IF(MONTH(LISTE!G71)=9,IF(OR(LISTE!B71="",LISTE!I71="X"),"",LISTE!B71),"")</f>
        <v/>
      </c>
      <c r="B71" s="190" t="str">
        <f>IF(MONTH(LISTE!G71)=9,IF(OR(LISTE!B71="",LISTE!I71="X"),"",CONCATENATE(LISTE!C71,"  ",LISTE!H71," P")),"")</f>
        <v/>
      </c>
      <c r="C71" s="190" t="str">
        <f>IF(MONTH(LISTE!G71)=9,IF(OR(LISTE!B71="",LISTE!I71="X"),"",LISTE!A71),"")</f>
        <v/>
      </c>
      <c r="D71" s="190" t="str">
        <f>IF(MONTH(LISTE!G71)=9,IF(OR(LISTE!B71="",LISTE!I71="X"),"",LISTE!I71),"")</f>
        <v/>
      </c>
    </row>
    <row r="72" spans="1:4" x14ac:dyDescent="0.25">
      <c r="A72" s="190" t="str">
        <f>IF(MONTH(LISTE!G72)=9,IF(OR(LISTE!B72="",LISTE!I72="X"),"",LISTE!B72),"")</f>
        <v/>
      </c>
      <c r="B72" s="190" t="str">
        <f>IF(MONTH(LISTE!G72)=9,IF(OR(LISTE!B72="",LISTE!I72="X"),"",CONCATENATE(LISTE!C72,"  ",LISTE!H72," P")),"")</f>
        <v/>
      </c>
      <c r="C72" s="190" t="str">
        <f>IF(MONTH(LISTE!G72)=9,IF(OR(LISTE!B72="",LISTE!I72="X"),"",LISTE!A72),"")</f>
        <v/>
      </c>
      <c r="D72" s="190" t="str">
        <f>IF(MONTH(LISTE!G72)=9,IF(OR(LISTE!B72="",LISTE!I72="X"),"",LISTE!I72),"")</f>
        <v/>
      </c>
    </row>
    <row r="73" spans="1:4" x14ac:dyDescent="0.25">
      <c r="A73" s="190" t="str">
        <f>IF(MONTH(LISTE!G73)=9,IF(OR(LISTE!B73="",LISTE!I73="X"),"",LISTE!B73),"")</f>
        <v/>
      </c>
      <c r="B73" s="190" t="str">
        <f>IF(MONTH(LISTE!G73)=9,IF(OR(LISTE!B73="",LISTE!I73="X"),"",CONCATENATE(LISTE!C73,"  ",LISTE!H73," P")),"")</f>
        <v/>
      </c>
      <c r="C73" s="190" t="str">
        <f>IF(MONTH(LISTE!G73)=9,IF(OR(LISTE!B73="",LISTE!I73="X"),"",LISTE!A73),"")</f>
        <v/>
      </c>
      <c r="D73" s="190" t="str">
        <f>IF(MONTH(LISTE!G73)=9,IF(OR(LISTE!B73="",LISTE!I73="X"),"",LISTE!I73),"")</f>
        <v/>
      </c>
    </row>
    <row r="74" spans="1:4" x14ac:dyDescent="0.25">
      <c r="A74" s="190" t="str">
        <f>IF(MONTH(LISTE!G74)=9,IF(OR(LISTE!B74="",LISTE!I74="X"),"",LISTE!B74),"")</f>
        <v/>
      </c>
      <c r="B74" s="190" t="str">
        <f>IF(MONTH(LISTE!G74)=9,IF(OR(LISTE!B74="",LISTE!I74="X"),"",CONCATENATE(LISTE!C74,"  ",LISTE!H74," P")),"")</f>
        <v/>
      </c>
      <c r="C74" s="190" t="str">
        <f>IF(MONTH(LISTE!G74)=9,IF(OR(LISTE!B74="",LISTE!I74="X"),"",LISTE!A74),"")</f>
        <v/>
      </c>
      <c r="D74" s="190" t="str">
        <f>IF(MONTH(LISTE!G74)=9,IF(OR(LISTE!B74="",LISTE!I74="X"),"",LISTE!I74),"")</f>
        <v/>
      </c>
    </row>
    <row r="75" spans="1:4" x14ac:dyDescent="0.25">
      <c r="A75" s="190" t="str">
        <f>IF(MONTH(LISTE!G75)=9,IF(OR(LISTE!B75="",LISTE!I75="X"),"",LISTE!B75),"")</f>
        <v/>
      </c>
      <c r="B75" s="190" t="str">
        <f>IF(MONTH(LISTE!G75)=9,IF(OR(LISTE!B75="",LISTE!I75="X"),"",CONCATENATE(LISTE!C75,"  ",LISTE!H75," P")),"")</f>
        <v/>
      </c>
      <c r="C75" s="190" t="str">
        <f>IF(MONTH(LISTE!G75)=9,IF(OR(LISTE!B75="",LISTE!I75="X"),"",LISTE!A75),"")</f>
        <v/>
      </c>
      <c r="D75" s="190" t="str">
        <f>IF(MONTH(LISTE!G75)=9,IF(OR(LISTE!B75="",LISTE!I75="X"),"",LISTE!I75),"")</f>
        <v/>
      </c>
    </row>
    <row r="76" spans="1:4" x14ac:dyDescent="0.25">
      <c r="A76" s="190" t="str">
        <f>IF(MONTH(LISTE!G76)=9,IF(OR(LISTE!B76="",LISTE!I76="X"),"",LISTE!B76),"")</f>
        <v/>
      </c>
      <c r="B76" s="190" t="str">
        <f>IF(MONTH(LISTE!G76)=9,IF(OR(LISTE!B76="",LISTE!I76="X"),"",CONCATENATE(LISTE!C76,"  ",LISTE!H76," P")),"")</f>
        <v/>
      </c>
      <c r="C76" s="190" t="str">
        <f>IF(MONTH(LISTE!G76)=9,IF(OR(LISTE!B76="",LISTE!I76="X"),"",LISTE!A76),"")</f>
        <v/>
      </c>
      <c r="D76" s="190" t="str">
        <f>IF(MONTH(LISTE!G76)=9,IF(OR(LISTE!B76="",LISTE!I76="X"),"",LISTE!I76),"")</f>
        <v/>
      </c>
    </row>
    <row r="77" spans="1:4" x14ac:dyDescent="0.25">
      <c r="A77" s="190" t="str">
        <f>IF(MONTH(LISTE!G77)=9,IF(OR(LISTE!B77="",LISTE!I77="X"),"",LISTE!B77),"")</f>
        <v/>
      </c>
      <c r="B77" s="190" t="str">
        <f>IF(MONTH(LISTE!G77)=9,IF(OR(LISTE!B77="",LISTE!I77="X"),"",CONCATENATE(LISTE!C77,"  ",LISTE!H77," P")),"")</f>
        <v/>
      </c>
      <c r="C77" s="190" t="str">
        <f>IF(MONTH(LISTE!G77)=9,IF(OR(LISTE!B77="",LISTE!I77="X"),"",LISTE!A77),"")</f>
        <v/>
      </c>
      <c r="D77" s="190" t="str">
        <f>IF(MONTH(LISTE!G77)=9,IF(OR(LISTE!B77="",LISTE!I77="X"),"",LISTE!I77),"")</f>
        <v/>
      </c>
    </row>
    <row r="78" spans="1:4" x14ac:dyDescent="0.25">
      <c r="A78" s="190" t="str">
        <f>IF(MONTH(LISTE!G78)=9,IF(OR(LISTE!B78="",LISTE!I78="X"),"",LISTE!B78),"")</f>
        <v/>
      </c>
      <c r="B78" s="190" t="str">
        <f>IF(MONTH(LISTE!G78)=9,IF(OR(LISTE!B78="",LISTE!I78="X"),"",CONCATENATE(LISTE!C78,"  ",LISTE!H78," P")),"")</f>
        <v/>
      </c>
      <c r="C78" s="190" t="str">
        <f>IF(MONTH(LISTE!G78)=9,IF(OR(LISTE!B78="",LISTE!I78="X"),"",LISTE!A78),"")</f>
        <v/>
      </c>
      <c r="D78" s="190" t="str">
        <f>IF(MONTH(LISTE!G78)=9,IF(OR(LISTE!B78="",LISTE!I78="X"),"",LISTE!I78),"")</f>
        <v/>
      </c>
    </row>
    <row r="79" spans="1:4" x14ac:dyDescent="0.25">
      <c r="A79" s="190" t="str">
        <f>IF(MONTH(LISTE!G79)=9,IF(OR(LISTE!B79="",LISTE!I79="X"),"",LISTE!B79),"")</f>
        <v/>
      </c>
      <c r="B79" s="190" t="str">
        <f>IF(MONTH(LISTE!G79)=9,IF(OR(LISTE!B79="",LISTE!I79="X"),"",CONCATENATE(LISTE!C79,"  ",LISTE!H79," P")),"")</f>
        <v/>
      </c>
      <c r="C79" s="190" t="str">
        <f>IF(MONTH(LISTE!G79)=9,IF(OR(LISTE!B79="",LISTE!I79="X"),"",LISTE!A79),"")</f>
        <v/>
      </c>
      <c r="D79" s="190" t="str">
        <f>IF(MONTH(LISTE!G79)=9,IF(OR(LISTE!B79="",LISTE!I79="X"),"",LISTE!I79),"")</f>
        <v/>
      </c>
    </row>
    <row r="80" spans="1:4" x14ac:dyDescent="0.25">
      <c r="A80" s="190" t="str">
        <f>IF(MONTH(LISTE!G80)=9,IF(OR(LISTE!B80="",LISTE!I80="X"),"",LISTE!B80),"")</f>
        <v/>
      </c>
      <c r="B80" s="190" t="str">
        <f>IF(MONTH(LISTE!G80)=9,IF(OR(LISTE!B80="",LISTE!I80="X"),"",CONCATENATE(LISTE!C80,"  ",LISTE!H80," P")),"")</f>
        <v/>
      </c>
      <c r="C80" s="190" t="str">
        <f>IF(MONTH(LISTE!G80)=9,IF(OR(LISTE!B80="",LISTE!I80="X"),"",LISTE!A80),"")</f>
        <v/>
      </c>
      <c r="D80" s="190" t="str">
        <f>IF(MONTH(LISTE!G80)=9,IF(OR(LISTE!B80="",LISTE!I80="X"),"",LISTE!I80),"")</f>
        <v/>
      </c>
    </row>
    <row r="81" spans="1:4" x14ac:dyDescent="0.25">
      <c r="A81" s="190" t="str">
        <f>IF(MONTH(LISTE!G81)=9,IF(OR(LISTE!B81="",LISTE!I81="X"),"",LISTE!B81),"")</f>
        <v/>
      </c>
      <c r="B81" s="190" t="str">
        <f>IF(MONTH(LISTE!G81)=9,IF(OR(LISTE!B81="",LISTE!I81="X"),"",CONCATENATE(LISTE!C81,"  ",LISTE!H81," P")),"")</f>
        <v/>
      </c>
      <c r="C81" s="190" t="str">
        <f>IF(MONTH(LISTE!G81)=9,IF(OR(LISTE!B81="",LISTE!I81="X"),"",LISTE!A81),"")</f>
        <v/>
      </c>
      <c r="D81" s="190" t="str">
        <f>IF(MONTH(LISTE!G81)=9,IF(OR(LISTE!B81="",LISTE!I81="X"),"",LISTE!I81),"")</f>
        <v/>
      </c>
    </row>
    <row r="82" spans="1:4" x14ac:dyDescent="0.25">
      <c r="A82" s="190" t="str">
        <f>IF(MONTH(LISTE!G82)=9,IF(OR(LISTE!B82="",LISTE!I82="X"),"",LISTE!B82),"")</f>
        <v/>
      </c>
      <c r="B82" s="190" t="str">
        <f>IF(MONTH(LISTE!G82)=9,IF(OR(LISTE!B82="",LISTE!I82="X"),"",CONCATENATE(LISTE!C82,"  ",LISTE!H82," P")),"")</f>
        <v/>
      </c>
      <c r="C82" s="190" t="str">
        <f>IF(MONTH(LISTE!G82)=9,IF(OR(LISTE!B82="",LISTE!I82="X"),"",LISTE!A82),"")</f>
        <v/>
      </c>
      <c r="D82" s="190" t="str">
        <f>IF(MONTH(LISTE!G82)=9,IF(OR(LISTE!B82="",LISTE!I82="X"),"",LISTE!I82),"")</f>
        <v/>
      </c>
    </row>
    <row r="83" spans="1:4" x14ac:dyDescent="0.25">
      <c r="A83" s="190" t="str">
        <f>IF(MONTH(LISTE!G83)=9,IF(OR(LISTE!B83="",LISTE!I83="X"),"",LISTE!B83),"")</f>
        <v/>
      </c>
      <c r="B83" s="190" t="str">
        <f>IF(MONTH(LISTE!G83)=9,IF(OR(LISTE!B83="",LISTE!I83="X"),"",CONCATENATE(LISTE!C83,"  ",LISTE!H83," P")),"")</f>
        <v/>
      </c>
      <c r="C83" s="190" t="str">
        <f>IF(MONTH(LISTE!G83)=9,IF(OR(LISTE!B83="",LISTE!I83="X"),"",LISTE!A83),"")</f>
        <v/>
      </c>
      <c r="D83" s="190" t="str">
        <f>IF(MONTH(LISTE!G83)=9,IF(OR(LISTE!B83="",LISTE!I83="X"),"",LISTE!I83),"")</f>
        <v/>
      </c>
    </row>
    <row r="84" spans="1:4" x14ac:dyDescent="0.25">
      <c r="A84" s="190" t="str">
        <f>IF(MONTH(LISTE!G84)=9,IF(OR(LISTE!B84="",LISTE!I84="X"),"",LISTE!B84),"")</f>
        <v/>
      </c>
      <c r="B84" s="190" t="str">
        <f>IF(MONTH(LISTE!G84)=9,IF(OR(LISTE!B84="",LISTE!I84="X"),"",CONCATENATE(LISTE!C84,"  ",LISTE!H84," P")),"")</f>
        <v/>
      </c>
      <c r="C84" s="190" t="str">
        <f>IF(MONTH(LISTE!G84)=9,IF(OR(LISTE!B84="",LISTE!I84="X"),"",LISTE!A84),"")</f>
        <v/>
      </c>
      <c r="D84" s="190" t="str">
        <f>IF(MONTH(LISTE!G84)=9,IF(OR(LISTE!B84="",LISTE!I84="X"),"",LISTE!I84),"")</f>
        <v/>
      </c>
    </row>
    <row r="85" spans="1:4" x14ac:dyDescent="0.25">
      <c r="A85" s="190" t="str">
        <f>IF(MONTH(LISTE!G85)=9,IF(OR(LISTE!B85="",LISTE!I85="X"),"",LISTE!B85),"")</f>
        <v/>
      </c>
      <c r="B85" s="190" t="str">
        <f>IF(MONTH(LISTE!G85)=9,IF(OR(LISTE!B85="",LISTE!I85="X"),"",CONCATENATE(LISTE!C85,"  ",LISTE!H85," P")),"")</f>
        <v/>
      </c>
      <c r="C85" s="190" t="str">
        <f>IF(MONTH(LISTE!G85)=9,IF(OR(LISTE!B85="",LISTE!I85="X"),"",LISTE!A85),"")</f>
        <v/>
      </c>
      <c r="D85" s="190" t="str">
        <f>IF(MONTH(LISTE!G85)=9,IF(OR(LISTE!B85="",LISTE!I85="X"),"",LISTE!I85),"")</f>
        <v/>
      </c>
    </row>
    <row r="86" spans="1:4" x14ac:dyDescent="0.25">
      <c r="A86" s="190" t="str">
        <f>IF(MONTH(LISTE!G86)=9,IF(OR(LISTE!B86="",LISTE!I86="X"),"",LISTE!B86),"")</f>
        <v/>
      </c>
      <c r="B86" s="190" t="str">
        <f>IF(MONTH(LISTE!G86)=9,IF(OR(LISTE!B86="",LISTE!I86="X"),"",CONCATENATE(LISTE!C86,"  ",LISTE!H86," P")),"")</f>
        <v/>
      </c>
      <c r="C86" s="190" t="str">
        <f>IF(MONTH(LISTE!G86)=9,IF(OR(LISTE!B86="",LISTE!I86="X"),"",LISTE!A86),"")</f>
        <v/>
      </c>
      <c r="D86" s="190" t="str">
        <f>IF(MONTH(LISTE!G86)=9,IF(OR(LISTE!B86="",LISTE!I86="X"),"",LISTE!I86),"")</f>
        <v/>
      </c>
    </row>
    <row r="87" spans="1:4" x14ac:dyDescent="0.25">
      <c r="A87" s="190" t="str">
        <f>IF(MONTH(LISTE!G87)=9,IF(OR(LISTE!B87="",LISTE!I87="X"),"",LISTE!B87),"")</f>
        <v/>
      </c>
      <c r="B87" s="190" t="str">
        <f>IF(MONTH(LISTE!G87)=9,IF(OR(LISTE!B87="",LISTE!I87="X"),"",CONCATENATE(LISTE!C87,"  ",LISTE!H87," P")),"")</f>
        <v/>
      </c>
      <c r="C87" s="190" t="str">
        <f>IF(MONTH(LISTE!G87)=9,IF(OR(LISTE!B87="",LISTE!I87="X"),"",LISTE!A87),"")</f>
        <v/>
      </c>
      <c r="D87" s="190" t="str">
        <f>IF(MONTH(LISTE!G87)=9,IF(OR(LISTE!B87="",LISTE!I87="X"),"",LISTE!I87),"")</f>
        <v/>
      </c>
    </row>
    <row r="88" spans="1:4" x14ac:dyDescent="0.25">
      <c r="A88" s="190" t="str">
        <f>IF(MONTH(LISTE!G88)=9,IF(OR(LISTE!B88="",LISTE!I88="X"),"",LISTE!B88),"")</f>
        <v/>
      </c>
      <c r="B88" s="190" t="str">
        <f>IF(MONTH(LISTE!G88)=9,IF(OR(LISTE!B88="",LISTE!I88="X"),"",CONCATENATE(LISTE!C88,"  ",LISTE!H88," P")),"")</f>
        <v/>
      </c>
      <c r="C88" s="190" t="str">
        <f>IF(MONTH(LISTE!G88)=9,IF(OR(LISTE!B88="",LISTE!I88="X"),"",LISTE!A88),"")</f>
        <v/>
      </c>
      <c r="D88" s="190" t="str">
        <f>IF(MONTH(LISTE!G88)=9,IF(OR(LISTE!B88="",LISTE!I88="X"),"",LISTE!I88),"")</f>
        <v/>
      </c>
    </row>
    <row r="89" spans="1:4" x14ac:dyDescent="0.25">
      <c r="A89" s="190" t="str">
        <f>IF(MONTH(LISTE!G89)=9,IF(OR(LISTE!B89="",LISTE!I89="X"),"",LISTE!B89),"")</f>
        <v/>
      </c>
      <c r="B89" s="190" t="str">
        <f>IF(MONTH(LISTE!G89)=9,IF(OR(LISTE!B89="",LISTE!I89="X"),"",CONCATENATE(LISTE!C89,"  ",LISTE!H89," P")),"")</f>
        <v/>
      </c>
      <c r="C89" s="190" t="str">
        <f>IF(MONTH(LISTE!G89)=9,IF(OR(LISTE!B89="",LISTE!I89="X"),"",LISTE!A89),"")</f>
        <v/>
      </c>
      <c r="D89" s="190" t="str">
        <f>IF(MONTH(LISTE!G89)=9,IF(OR(LISTE!B89="",LISTE!I89="X"),"",LISTE!I89),"")</f>
        <v/>
      </c>
    </row>
    <row r="90" spans="1:4" x14ac:dyDescent="0.25">
      <c r="A90" s="190" t="str">
        <f>IF(MONTH(LISTE!G90)=9,IF(OR(LISTE!B90="",LISTE!I90="X"),"",LISTE!B90),"")</f>
        <v/>
      </c>
      <c r="B90" s="190" t="str">
        <f>IF(MONTH(LISTE!G90)=9,IF(OR(LISTE!B90="",LISTE!I90="X"),"",CONCATENATE(LISTE!C90,"  ",LISTE!H90," P")),"")</f>
        <v/>
      </c>
      <c r="C90" s="190" t="str">
        <f>IF(MONTH(LISTE!G90)=9,IF(OR(LISTE!B90="",LISTE!I90="X"),"",LISTE!A90),"")</f>
        <v/>
      </c>
      <c r="D90" s="190" t="str">
        <f>IF(MONTH(LISTE!G90)=9,IF(OR(LISTE!B90="",LISTE!I90="X"),"",LISTE!I90),"")</f>
        <v/>
      </c>
    </row>
    <row r="91" spans="1:4" x14ac:dyDescent="0.25">
      <c r="A91" s="190" t="str">
        <f>IF(MONTH(LISTE!G91)=9,IF(OR(LISTE!B91="",LISTE!I91="X"),"",LISTE!B91),"")</f>
        <v/>
      </c>
      <c r="B91" s="190" t="str">
        <f>IF(MONTH(LISTE!G91)=9,IF(OR(LISTE!B91="",LISTE!I91="X"),"",CONCATENATE(LISTE!C91,"  ",LISTE!H91," P")),"")</f>
        <v/>
      </c>
      <c r="C91" s="190" t="str">
        <f>IF(MONTH(LISTE!G91)=9,IF(OR(LISTE!B91="",LISTE!I91="X"),"",LISTE!A91),"")</f>
        <v/>
      </c>
      <c r="D91" s="190" t="str">
        <f>IF(MONTH(LISTE!G91)=9,IF(OR(LISTE!B91="",LISTE!I91="X"),"",LISTE!I91),"")</f>
        <v/>
      </c>
    </row>
    <row r="92" spans="1:4" x14ac:dyDescent="0.25">
      <c r="A92" s="190" t="str">
        <f>IF(MONTH(LISTE!G92)=9,IF(OR(LISTE!B92="",LISTE!I92="X"),"",LISTE!B92),"")</f>
        <v/>
      </c>
      <c r="B92" s="190" t="str">
        <f>IF(MONTH(LISTE!G92)=9,IF(OR(LISTE!B92="",LISTE!I92="X"),"",CONCATENATE(LISTE!C92,"  ",LISTE!H92," P")),"")</f>
        <v/>
      </c>
      <c r="C92" s="190" t="str">
        <f>IF(MONTH(LISTE!G92)=9,IF(OR(LISTE!B92="",LISTE!I92="X"),"",LISTE!A92),"")</f>
        <v/>
      </c>
      <c r="D92" s="190" t="str">
        <f>IF(MONTH(LISTE!G92)=9,IF(OR(LISTE!B92="",LISTE!I92="X"),"",LISTE!I92),"")</f>
        <v/>
      </c>
    </row>
    <row r="93" spans="1:4" x14ac:dyDescent="0.25">
      <c r="A93" s="190" t="str">
        <f>IF(MONTH(LISTE!G93)=9,IF(OR(LISTE!B93="",LISTE!I93="X"),"",LISTE!B93),"")</f>
        <v/>
      </c>
      <c r="B93" s="190" t="str">
        <f>IF(MONTH(LISTE!G93)=9,IF(OR(LISTE!B93="",LISTE!I93="X"),"",CONCATENATE(LISTE!C93,"  ",LISTE!H93," P")),"")</f>
        <v/>
      </c>
      <c r="C93" s="190" t="str">
        <f>IF(MONTH(LISTE!G93)=9,IF(OR(LISTE!B93="",LISTE!I93="X"),"",LISTE!A93),"")</f>
        <v/>
      </c>
      <c r="D93" s="190" t="str">
        <f>IF(MONTH(LISTE!G93)=9,IF(OR(LISTE!B93="",LISTE!I93="X"),"",LISTE!I93),"")</f>
        <v/>
      </c>
    </row>
    <row r="94" spans="1:4" x14ac:dyDescent="0.25">
      <c r="A94" s="190" t="str">
        <f>IF(MONTH(LISTE!G94)=9,IF(OR(LISTE!B94="",LISTE!I94="X"),"",LISTE!B94),"")</f>
        <v/>
      </c>
      <c r="B94" s="190" t="str">
        <f>IF(MONTH(LISTE!G94)=9,IF(OR(LISTE!B94="",LISTE!I94="X"),"",CONCATENATE(LISTE!C94,"  ",LISTE!H94," P")),"")</f>
        <v/>
      </c>
      <c r="C94" s="190" t="str">
        <f>IF(MONTH(LISTE!G94)=9,IF(OR(LISTE!B94="",LISTE!I94="X"),"",LISTE!A94),"")</f>
        <v/>
      </c>
      <c r="D94" s="190" t="str">
        <f>IF(MONTH(LISTE!G94)=9,IF(OR(LISTE!B94="",LISTE!I94="X"),"",LISTE!I94),"")</f>
        <v/>
      </c>
    </row>
    <row r="95" spans="1:4" x14ac:dyDescent="0.25">
      <c r="A95" s="190" t="str">
        <f>IF(MONTH(LISTE!G95)=9,IF(OR(LISTE!B95="",LISTE!I95="X"),"",LISTE!B95),"")</f>
        <v/>
      </c>
      <c r="B95" s="190" t="str">
        <f>IF(MONTH(LISTE!G95)=9,IF(OR(LISTE!B95="",LISTE!I95="X"),"",CONCATENATE(LISTE!C95,"  ",LISTE!H95," P")),"")</f>
        <v/>
      </c>
      <c r="C95" s="190" t="str">
        <f>IF(MONTH(LISTE!G95)=9,IF(OR(LISTE!B95="",LISTE!I95="X"),"",LISTE!A95),"")</f>
        <v/>
      </c>
      <c r="D95" s="190" t="str">
        <f>IF(MONTH(LISTE!G95)=9,IF(OR(LISTE!B95="",LISTE!I95="X"),"",LISTE!I95),"")</f>
        <v/>
      </c>
    </row>
    <row r="96" spans="1:4" x14ac:dyDescent="0.25">
      <c r="A96" s="190" t="str">
        <f>IF(MONTH(LISTE!G96)=9,IF(OR(LISTE!B96="",LISTE!I96="X"),"",LISTE!B96),"")</f>
        <v/>
      </c>
      <c r="B96" s="190" t="str">
        <f>IF(MONTH(LISTE!G96)=9,IF(OR(LISTE!B96="",LISTE!I96="X"),"",CONCATENATE(LISTE!C96,"  ",LISTE!H96," P")),"")</f>
        <v/>
      </c>
      <c r="C96" s="190" t="str">
        <f>IF(MONTH(LISTE!G96)=9,IF(OR(LISTE!B96="",LISTE!I96="X"),"",LISTE!A96),"")</f>
        <v/>
      </c>
      <c r="D96" s="190" t="str">
        <f>IF(MONTH(LISTE!G96)=9,IF(OR(LISTE!B96="",LISTE!I96="X"),"",LISTE!I96),"")</f>
        <v/>
      </c>
    </row>
    <row r="97" spans="1:35" x14ac:dyDescent="0.25">
      <c r="A97" s="190" t="str">
        <f>IF(MONTH(LISTE!G98)=9,IF(OR(LISTE!B98="",LISTE!I98="X"),"",LISTE!B98),"")</f>
        <v/>
      </c>
      <c r="B97" s="190" t="str">
        <f>IF(MONTH(LISTE!G98)=9,IF(OR(LISTE!B98="",LISTE!I98="X"),"",CONCATENATE(LISTE!C98,"  ",LISTE!H98," P")),"")</f>
        <v/>
      </c>
      <c r="C97" s="190" t="str">
        <f>IF(MONTH(LISTE!G98)=9,IF(OR(LISTE!B98="",LISTE!I98="X"),"",LISTE!A98),"")</f>
        <v/>
      </c>
      <c r="D97" s="190" t="str">
        <f>IF(MONTH(LISTE!G98)=9,IF(OR(LISTE!B98="",LISTE!I98="X"),"",LISTE!I98),"")</f>
        <v/>
      </c>
    </row>
    <row r="98" spans="1:35" x14ac:dyDescent="0.25">
      <c r="A98" s="190" t="str">
        <f>IF(MONTH(LISTE!G101)=9,IF(OR(LISTE!B101="",LISTE!I101="X"),"",LISTE!B101),"")</f>
        <v/>
      </c>
      <c r="B98" s="190" t="str">
        <f>IF(MONTH(LISTE!G101)=9,IF(OR(LISTE!B101="",LISTE!I101="X"),"",CONCATENATE(LISTE!C101,"  ",LISTE!H101," P")),"")</f>
        <v/>
      </c>
      <c r="C98" s="190" t="str">
        <f>IF(MONTH(LISTE!G101)=9,IF(OR(LISTE!B101="",LISTE!I101="X"),"",LISTE!A101),"")</f>
        <v/>
      </c>
      <c r="D98" s="190" t="str">
        <f>IF(MONTH(LISTE!G101)=9,IF(OR(LISTE!B101="",LISTE!I101="X"),"",LISTE!I101),"")</f>
        <v/>
      </c>
    </row>
    <row r="99" spans="1:35" x14ac:dyDescent="0.25">
      <c r="A99" s="190" t="str">
        <f>IF(MONTH(LISTE!G102)=9,IF(OR(LISTE!B102="",LISTE!I102="X"),"",LISTE!B102),"")</f>
        <v/>
      </c>
      <c r="B99" s="190" t="str">
        <f>IF(MONTH(LISTE!G102)=9,IF(OR(LISTE!B102="",LISTE!I102="X"),"",CONCATENATE(LISTE!C102,"  ",LISTE!H102," P")),"")</f>
        <v/>
      </c>
      <c r="C99" s="190" t="str">
        <f>IF(MONTH(LISTE!G102)=9,IF(OR(LISTE!B102="",LISTE!I102="X"),"",LISTE!A102),"")</f>
        <v/>
      </c>
      <c r="D99" s="190" t="str">
        <f>IF(MONTH(LISTE!G102)=9,IF(OR(LISTE!B102="",LISTE!I102="X"),"",LISTE!I102),"")</f>
        <v/>
      </c>
    </row>
    <row r="100" spans="1:35" x14ac:dyDescent="0.25">
      <c r="A100" s="190" t="str">
        <f>IF(MONTH(LISTE!G103)=9,IF(OR(LISTE!B103="",LISTE!I103="X"),"",LISTE!B103),"")</f>
        <v/>
      </c>
      <c r="B100" s="190" t="str">
        <f>IF(MONTH(LISTE!G103)=9,IF(OR(LISTE!B103="",LISTE!I103="X"),"",CONCATENATE(LISTE!C103,"  ",LISTE!H103," P")),"")</f>
        <v/>
      </c>
      <c r="C100" s="190" t="str">
        <f>IF(MONTH(LISTE!G103)=9,IF(OR(LISTE!B103="",LISTE!I103="X"),"",LISTE!A103),"")</f>
        <v/>
      </c>
      <c r="D100" s="190" t="str">
        <f>IF(MONTH(LISTE!G103)=9,IF(OR(LISTE!B103="",LISTE!I103="X"),"",LISTE!I103),"")</f>
        <v/>
      </c>
    </row>
    <row r="101" spans="1:35" x14ac:dyDescent="0.25">
      <c r="A101" s="190" t="str">
        <f>IF(MONTH(LISTE!G104)=9,IF(OR(LISTE!B104="",LISTE!I104="X"),"",LISTE!B104),"")</f>
        <v/>
      </c>
      <c r="B101" s="190" t="str">
        <f>IF(MONTH(LISTE!G104)=9,IF(OR(LISTE!B104="",LISTE!I104="X"),"",CONCATENATE(LISTE!C104,"  ",LISTE!H104," P")),"")</f>
        <v/>
      </c>
      <c r="C101" s="190" t="str">
        <f>IF(MONTH(LISTE!G104)=9,IF(OR(LISTE!B104="",LISTE!I104="X"),"",LISTE!A104),"")</f>
        <v/>
      </c>
      <c r="D101" s="190" t="str">
        <f>IF(MONTH(LISTE!G104)=9,IF(OR(LISTE!B104="",LISTE!I104="X"),"",LISTE!I104),"")</f>
        <v/>
      </c>
    </row>
    <row r="102" spans="1:35" x14ac:dyDescent="0.25">
      <c r="A102" s="190" t="str">
        <f>IF(MONTH(LISTE!G105)=9,IF(OR(LISTE!B105="",LISTE!I105="X"),"",LISTE!B105),"")</f>
        <v/>
      </c>
      <c r="B102" s="190" t="str">
        <f>IF(MONTH(LISTE!G105)=9,IF(OR(LISTE!B105="",LISTE!I105="X"),"",CONCATENATE(LISTE!C105,"  ",LISTE!H105," P")),"")</f>
        <v/>
      </c>
      <c r="C102" s="190" t="str">
        <f>IF(MONTH(LISTE!G105)=9,IF(OR(LISTE!B105="",LISTE!I105="X"),"",LISTE!A105),"")</f>
        <v/>
      </c>
      <c r="D102" s="190" t="str">
        <f>IF(MONTH(LISTE!G105)=9,IF(OR(LISTE!B105="",LISTE!I105="X"),"",LISTE!I105),"")</f>
        <v/>
      </c>
    </row>
    <row r="103" spans="1:35" x14ac:dyDescent="0.25">
      <c r="A103" s="190" t="str">
        <f>IF(MONTH(LISTE!G106)=9,IF(OR(LISTE!B106="",LISTE!I106="X"),"",LISTE!B106),"")</f>
        <v/>
      </c>
      <c r="B103" s="190" t="str">
        <f>IF(MONTH(LISTE!G106)=9,IF(OR(LISTE!B106="",LISTE!I106="X"),"",CONCATENATE(LISTE!C106,"  ",LISTE!H106," P")),"")</f>
        <v/>
      </c>
      <c r="C103" s="190" t="str">
        <f>IF(MONTH(LISTE!G106)=9,IF(OR(LISTE!B106="",LISTE!I106="X"),"",LISTE!A106),"")</f>
        <v/>
      </c>
      <c r="D103" s="190" t="str">
        <f>IF(MONTH(LISTE!G106)=9,IF(OR(LISTE!B106="",LISTE!I106="X"),"",LISTE!I106),"")</f>
        <v/>
      </c>
    </row>
    <row r="104" spans="1:35" x14ac:dyDescent="0.25">
      <c r="A104" s="190" t="str">
        <f>IF(MONTH(LISTE!G107)=9,IF(OR(LISTE!B107="",LISTE!I107="X"),"",LISTE!B107),"")</f>
        <v/>
      </c>
      <c r="B104" s="190" t="str">
        <f>IF(MONTH(LISTE!G107)=9,IF(OR(LISTE!B107="",LISTE!I107="X"),"",CONCATENATE(LISTE!C107,"  ",LISTE!H107," P")),"")</f>
        <v/>
      </c>
      <c r="C104" s="190" t="str">
        <f>IF(MONTH(LISTE!G107)=9,IF(OR(LISTE!B107="",LISTE!I107="X"),"",LISTE!A107),"")</f>
        <v/>
      </c>
      <c r="D104" s="190" t="str">
        <f>IF(MONTH(LISTE!G107)=9,IF(OR(LISTE!B107="",LISTE!I107="X"),"",LISTE!I107),"")</f>
        <v/>
      </c>
      <c r="E104" s="175"/>
      <c r="F104" s="175"/>
      <c r="G104" s="175"/>
      <c r="H104" s="175"/>
      <c r="I104" s="175"/>
      <c r="J104" s="175"/>
      <c r="K104" s="175"/>
      <c r="L104" s="175"/>
      <c r="M104" s="175"/>
      <c r="N104" s="175"/>
      <c r="O104" s="175"/>
      <c r="P104" s="175"/>
      <c r="Q104" s="175"/>
      <c r="R104" s="175"/>
      <c r="S104" s="175"/>
      <c r="T104" s="175"/>
      <c r="U104" s="175"/>
      <c r="V104" s="175"/>
      <c r="W104" s="175"/>
      <c r="X104" s="175"/>
      <c r="Y104" s="175"/>
      <c r="Z104" s="175"/>
      <c r="AA104" s="175"/>
      <c r="AB104" s="175"/>
      <c r="AC104" s="175"/>
      <c r="AD104" s="175"/>
      <c r="AE104" s="175"/>
      <c r="AF104" s="175"/>
      <c r="AG104" s="175"/>
      <c r="AH104" s="175"/>
      <c r="AI104" s="175"/>
    </row>
    <row r="105" spans="1:35" x14ac:dyDescent="0.25">
      <c r="A105" s="190" t="str">
        <f>IF(MONTH(LISTE!G109)=9,IF(OR(LISTE!B109="",LISTE!I109="X"),"",LISTE!B109),"")</f>
        <v/>
      </c>
      <c r="B105" s="190" t="str">
        <f>IF(MONTH(LISTE!G109)=9,IF(OR(LISTE!B109="",LISTE!I109="X"),"",CONCATENATE(LISTE!C109,"  ",LISTE!H109," P")),"")</f>
        <v/>
      </c>
      <c r="C105" s="190" t="str">
        <f>IF(MONTH(LISTE!G109)=9,IF(OR(LISTE!B109="",LISTE!I109="X"),"",LISTE!A109),"")</f>
        <v/>
      </c>
      <c r="D105" s="190" t="str">
        <f>IF(MONTH(LISTE!G109)=9,IF(OR(LISTE!B109="",LISTE!I109="X"),"",LISTE!I109),"")</f>
        <v/>
      </c>
    </row>
    <row r="106" spans="1:35" x14ac:dyDescent="0.25">
      <c r="A106" s="190" t="str">
        <f>IF(MONTH(LISTE!G110)=9,IF(OR(LISTE!B110="",LISTE!I110="X"),"",LISTE!B110),"")</f>
        <v/>
      </c>
      <c r="B106" s="190" t="str">
        <f>IF(MONTH(LISTE!G110)=9,IF(OR(LISTE!B110="",LISTE!I110="X"),"",CONCATENATE(LISTE!C110,"  ",LISTE!H110," P")),"")</f>
        <v/>
      </c>
      <c r="C106" s="190" t="str">
        <f>IF(MONTH(LISTE!G110)=9,IF(OR(LISTE!B110="",LISTE!I110="X"),"",LISTE!A110),"")</f>
        <v/>
      </c>
      <c r="D106" s="190" t="str">
        <f>IF(MONTH(LISTE!G110)=9,IF(OR(LISTE!B110="",LISTE!I110="X"),"",LISTE!I110),"")</f>
        <v/>
      </c>
    </row>
    <row r="107" spans="1:35" x14ac:dyDescent="0.25">
      <c r="A107" s="190" t="str">
        <f>IF(MONTH(LISTE!G111)=9,IF(OR(LISTE!B111="",LISTE!I111="X"),"",LISTE!B111),"")</f>
        <v/>
      </c>
      <c r="B107" s="190" t="str">
        <f>IF(MONTH(LISTE!G111)=9,IF(OR(LISTE!B111="",LISTE!I111="X"),"",CONCATENATE(LISTE!C111,"  ",LISTE!H111," P")),"")</f>
        <v/>
      </c>
      <c r="C107" s="190" t="str">
        <f>IF(MONTH(LISTE!G111)=9,IF(OR(LISTE!B111="",LISTE!I111="X"),"",LISTE!A111),"")</f>
        <v/>
      </c>
      <c r="D107" s="190" t="str">
        <f>IF(MONTH(LISTE!G111)=9,IF(OR(LISTE!B111="",LISTE!I111="X"),"",LISTE!I111),"")</f>
        <v/>
      </c>
    </row>
    <row r="108" spans="1:35" x14ac:dyDescent="0.25">
      <c r="A108" s="190" t="str">
        <f>IF(MONTH(LISTE!G112)=9,IF(OR(LISTE!B112="",LISTE!I112="X"),"",LISTE!B112),"")</f>
        <v/>
      </c>
      <c r="B108" s="190" t="str">
        <f>IF(MONTH(LISTE!G112)=9,IF(OR(LISTE!B112="",LISTE!I112="X"),"",CONCATENATE(LISTE!C112,"  ",LISTE!H112," P")),"")</f>
        <v/>
      </c>
      <c r="C108" s="190" t="str">
        <f>IF(MONTH(LISTE!G112)=9,IF(OR(LISTE!B112="",LISTE!I112="X"),"",LISTE!A112),"")</f>
        <v/>
      </c>
      <c r="D108" s="190" t="str">
        <f>IF(MONTH(LISTE!G112)=9,IF(OR(LISTE!B112="",LISTE!I112="X"),"",LISTE!I112),"")</f>
        <v/>
      </c>
    </row>
    <row r="109" spans="1:35" x14ac:dyDescent="0.25">
      <c r="A109" s="190" t="str">
        <f>IF(MONTH(LISTE!G113)=9,IF(OR(LISTE!B113="",LISTE!I113="X"),"",LISTE!B113),"")</f>
        <v/>
      </c>
      <c r="B109" s="190" t="str">
        <f>IF(MONTH(LISTE!G113)=9,IF(OR(LISTE!B113="",LISTE!I113="X"),"",CONCATENATE(LISTE!C113,"  ",LISTE!H113," P")),"")</f>
        <v/>
      </c>
      <c r="C109" s="190" t="str">
        <f>IF(MONTH(LISTE!G113)=9,IF(OR(LISTE!B113="",LISTE!I113="X"),"",LISTE!A113),"")</f>
        <v/>
      </c>
      <c r="D109" s="190" t="str">
        <f>IF(MONTH(LISTE!G113)=9,IF(OR(LISTE!B113="",LISTE!I113="X"),"",LISTE!I113),"")</f>
        <v/>
      </c>
    </row>
    <row r="110" spans="1:35" x14ac:dyDescent="0.25">
      <c r="A110" s="190" t="str">
        <f>IF(MONTH(LISTE!G114)=9,IF(OR(LISTE!B114="",LISTE!I114="X"),"",LISTE!B114),"")</f>
        <v/>
      </c>
      <c r="B110" s="190" t="str">
        <f>IF(MONTH(LISTE!G114)=9,IF(OR(LISTE!B114="",LISTE!I114="X"),"",CONCATENATE(LISTE!C114,"  ",LISTE!H114," P")),"")</f>
        <v/>
      </c>
      <c r="C110" s="190" t="str">
        <f>IF(MONTH(LISTE!G114)=9,IF(OR(LISTE!B114="",LISTE!I114="X"),"",LISTE!A114),"")</f>
        <v/>
      </c>
      <c r="D110" s="190" t="str">
        <f>IF(MONTH(LISTE!G114)=9,IF(OR(LISTE!B114="",LISTE!I114="X"),"",LISTE!I114),"")</f>
        <v/>
      </c>
    </row>
    <row r="111" spans="1:35" x14ac:dyDescent="0.25">
      <c r="A111" s="190" t="str">
        <f>IF(MONTH(LISTE!G115)=9,IF(OR(LISTE!B115="",LISTE!I115="X"),"",LISTE!B115),"")</f>
        <v/>
      </c>
      <c r="B111" s="190" t="str">
        <f>IF(MONTH(LISTE!G115)=9,IF(OR(LISTE!B115="",LISTE!I115="X"),"",CONCATENATE(LISTE!C115,"  ",LISTE!H115," P")),"")</f>
        <v/>
      </c>
      <c r="C111" s="190" t="str">
        <f>IF(MONTH(LISTE!G115)=9,IF(OR(LISTE!B115="",LISTE!I115="X"),"",LISTE!A115),"")</f>
        <v/>
      </c>
      <c r="D111" s="190" t="str">
        <f>IF(MONTH(LISTE!G115)=9,IF(OR(LISTE!B115="",LISTE!I115="X"),"",LISTE!I115),"")</f>
        <v/>
      </c>
    </row>
    <row r="112" spans="1:35" x14ac:dyDescent="0.25">
      <c r="A112" s="190" t="str">
        <f>IF(MONTH(LISTE!G116)=9,IF(OR(LISTE!B116="",LISTE!I116="X"),"",LISTE!B116),"")</f>
        <v/>
      </c>
      <c r="B112" s="190" t="str">
        <f>IF(MONTH(LISTE!G116)=9,IF(OR(LISTE!B116="",LISTE!I116="X"),"",CONCATENATE(LISTE!C116,"  ",LISTE!H116," P")),"")</f>
        <v/>
      </c>
      <c r="C112" s="190" t="str">
        <f>IF(MONTH(LISTE!G116)=9,IF(OR(LISTE!B116="",LISTE!I116="X"),"",LISTE!A116),"")</f>
        <v/>
      </c>
      <c r="D112" s="190" t="str">
        <f>IF(MONTH(LISTE!G116)=9,IF(OR(LISTE!B116="",LISTE!I116="X"),"",LISTE!I116),"")</f>
        <v/>
      </c>
    </row>
    <row r="113" spans="1:4" x14ac:dyDescent="0.25">
      <c r="A113" s="190" t="str">
        <f>IF(MONTH(LISTE!G117)=9,IF(OR(LISTE!B117="",LISTE!I117="X"),"",LISTE!B117),"")</f>
        <v/>
      </c>
      <c r="B113" s="190" t="str">
        <f>IF(MONTH(LISTE!G117)=9,IF(OR(LISTE!B117="",LISTE!I117="X"),"",CONCATENATE(LISTE!C117,"  ",LISTE!H117," P")),"")</f>
        <v/>
      </c>
      <c r="C113" s="190" t="str">
        <f>IF(MONTH(LISTE!G117)=9,IF(OR(LISTE!B117="",LISTE!I117="X"),"",LISTE!A117),"")</f>
        <v/>
      </c>
      <c r="D113" s="190" t="str">
        <f>IF(MONTH(LISTE!G117)=9,IF(OR(LISTE!B117="",LISTE!I117="X"),"",LISTE!I117),"")</f>
        <v/>
      </c>
    </row>
    <row r="114" spans="1:4" x14ac:dyDescent="0.25">
      <c r="A114" s="190" t="str">
        <f>IF(MONTH(LISTE!G118)=9,IF(OR(LISTE!B118="",LISTE!I118="X"),"",LISTE!B118),"")</f>
        <v/>
      </c>
      <c r="B114" s="190" t="str">
        <f>IF(MONTH(LISTE!G118)=9,IF(OR(LISTE!B118="",LISTE!I118="X"),"",CONCATENATE(LISTE!C118,"  ",LISTE!H118," P")),"")</f>
        <v/>
      </c>
      <c r="C114" s="190" t="str">
        <f>IF(MONTH(LISTE!G118)=9,IF(OR(LISTE!B118="",LISTE!I118="X"),"",LISTE!A118),"")</f>
        <v/>
      </c>
      <c r="D114" s="190" t="str">
        <f>IF(MONTH(LISTE!G118)=9,IF(OR(LISTE!B118="",LISTE!I118="X"),"",LISTE!I118),"")</f>
        <v/>
      </c>
    </row>
    <row r="115" spans="1:4" x14ac:dyDescent="0.25">
      <c r="A115" s="190" t="str">
        <f>IF(MONTH(LISTE!G119)=9,IF(OR(LISTE!B119="",LISTE!I119="X"),"",LISTE!B119),"")</f>
        <v/>
      </c>
      <c r="B115" s="190" t="str">
        <f>IF(MONTH(LISTE!G119)=9,IF(OR(LISTE!B119="",LISTE!I119="X"),"",CONCATENATE(LISTE!C119,"  ",LISTE!H119," P")),"")</f>
        <v/>
      </c>
      <c r="C115" s="190" t="str">
        <f>IF(MONTH(LISTE!G119)=9,IF(OR(LISTE!B119="",LISTE!I119="X"),"",LISTE!A119),"")</f>
        <v/>
      </c>
      <c r="D115" s="190" t="str">
        <f>IF(MONTH(LISTE!G119)=9,IF(OR(LISTE!B119="",LISTE!I119="X"),"",LISTE!I119),"")</f>
        <v/>
      </c>
    </row>
    <row r="116" spans="1:4" x14ac:dyDescent="0.25">
      <c r="A116" s="190" t="str">
        <f>IF(MONTH(LISTE!G120)=9,IF(OR(LISTE!B120="",LISTE!I120="X"),"",LISTE!B120),"")</f>
        <v/>
      </c>
      <c r="B116" s="190" t="str">
        <f>IF(MONTH(LISTE!G120)=9,IF(OR(LISTE!B120="",LISTE!I120="X"),"",CONCATENATE(LISTE!C120,"  ",LISTE!H120," P")),"")</f>
        <v/>
      </c>
      <c r="C116" s="190" t="str">
        <f>IF(MONTH(LISTE!G120)=9,IF(OR(LISTE!B120="",LISTE!I120="X"),"",LISTE!A120),"")</f>
        <v/>
      </c>
      <c r="D116" s="190" t="str">
        <f>IF(MONTH(LISTE!G120)=9,IF(OR(LISTE!B120="",LISTE!I120="X"),"",LISTE!I120),"")</f>
        <v/>
      </c>
    </row>
    <row r="117" spans="1:4" x14ac:dyDescent="0.25">
      <c r="A117" s="190" t="str">
        <f>IF(MONTH(LISTE!G121)=9,IF(OR(LISTE!B121="",LISTE!I121="X"),"",LISTE!B121),"")</f>
        <v/>
      </c>
      <c r="B117" s="190" t="str">
        <f>IF(MONTH(LISTE!G121)=9,IF(OR(LISTE!B121="",LISTE!I121="X"),"",CONCATENATE(LISTE!C121,"  ",LISTE!H121," P")),"")</f>
        <v/>
      </c>
      <c r="C117" s="190" t="str">
        <f>IF(MONTH(LISTE!G121)=9,IF(OR(LISTE!B121="",LISTE!I121="X"),"",LISTE!A121),"")</f>
        <v/>
      </c>
      <c r="D117" s="190" t="str">
        <f>IF(MONTH(LISTE!G121)=9,IF(OR(LISTE!B121="",LISTE!I121="X"),"",LISTE!I121),"")</f>
        <v/>
      </c>
    </row>
    <row r="118" spans="1:4" x14ac:dyDescent="0.25">
      <c r="A118" s="190" t="str">
        <f>IF(MONTH(LISTE!G122)=9,IF(OR(LISTE!B122="",LISTE!I122="X"),"",LISTE!B122),"")</f>
        <v/>
      </c>
      <c r="B118" s="190" t="str">
        <f>IF(MONTH(LISTE!G122)=9,IF(OR(LISTE!B122="",LISTE!I122="X"),"",CONCATENATE(LISTE!C122,"  ",LISTE!H122," P")),"")</f>
        <v/>
      </c>
      <c r="C118" s="190" t="str">
        <f>IF(MONTH(LISTE!G122)=9,IF(OR(LISTE!B122="",LISTE!I122="X"),"",LISTE!A122),"")</f>
        <v/>
      </c>
      <c r="D118" s="190" t="str">
        <f>IF(MONTH(LISTE!G122)=9,IF(OR(LISTE!B122="",LISTE!I122="X"),"",LISTE!I122),"")</f>
        <v/>
      </c>
    </row>
    <row r="119" spans="1:4" x14ac:dyDescent="0.25">
      <c r="A119" s="190" t="str">
        <f>IF(MONTH(LISTE!G123)=9,IF(OR(LISTE!B123="",LISTE!I123="X"),"",LISTE!B123),"")</f>
        <v/>
      </c>
      <c r="B119" s="190" t="str">
        <f>IF(MONTH(LISTE!G123)=9,IF(OR(LISTE!B123="",LISTE!I123="X"),"",CONCATENATE(LISTE!C123,"  ",LISTE!H123," P")),"")</f>
        <v/>
      </c>
      <c r="C119" s="190" t="str">
        <f>IF(MONTH(LISTE!G123)=9,IF(OR(LISTE!B123="",LISTE!I123="X"),"",LISTE!A123),"")</f>
        <v/>
      </c>
      <c r="D119" s="190" t="str">
        <f>IF(MONTH(LISTE!G123)=9,IF(OR(LISTE!B123="",LISTE!I123="X"),"",LISTE!I123),"")</f>
        <v/>
      </c>
    </row>
    <row r="120" spans="1:4" x14ac:dyDescent="0.25">
      <c r="A120" s="190" t="str">
        <f>IF(MONTH(LISTE!G124)=9,IF(OR(LISTE!B124="",LISTE!I124="X"),"",LISTE!B124),"")</f>
        <v/>
      </c>
      <c r="B120" s="190" t="str">
        <f>IF(MONTH(LISTE!G124)=9,IF(OR(LISTE!B124="",LISTE!I124="X"),"",CONCATENATE(LISTE!C124,"  ",LISTE!H124," P")),"")</f>
        <v/>
      </c>
      <c r="C120" s="190" t="str">
        <f>IF(MONTH(LISTE!G124)=9,IF(OR(LISTE!B124="",LISTE!I124="X"),"",LISTE!A124),"")</f>
        <v/>
      </c>
      <c r="D120" s="190" t="str">
        <f>IF(MONTH(LISTE!G124)=9,IF(OR(LISTE!B124="",LISTE!I124="X"),"",LISTE!I124),"")</f>
        <v/>
      </c>
    </row>
    <row r="121" spans="1:4" x14ac:dyDescent="0.25">
      <c r="A121" s="190" t="str">
        <f>IF(MONTH(LISTE!G125)=9,IF(OR(LISTE!B125="",LISTE!I125="X"),"",LISTE!B125),"")</f>
        <v/>
      </c>
      <c r="B121" s="190" t="str">
        <f>IF(MONTH(LISTE!G125)=9,IF(OR(LISTE!B125="",LISTE!I125="X"),"",CONCATENATE(LISTE!C125,"  ",LISTE!H125," P")),"")</f>
        <v/>
      </c>
      <c r="C121" s="190" t="str">
        <f>IF(MONTH(LISTE!G125)=9,IF(OR(LISTE!B125="",LISTE!I125="X"),"",LISTE!A125),"")</f>
        <v/>
      </c>
      <c r="D121" s="190" t="str">
        <f>IF(MONTH(LISTE!G125)=9,IF(OR(LISTE!B125="",LISTE!I125="X"),"",LISTE!I125),"")</f>
        <v/>
      </c>
    </row>
    <row r="122" spans="1:4" x14ac:dyDescent="0.25">
      <c r="A122" s="190" t="str">
        <f>IF(MONTH(LISTE!G126)=9,IF(OR(LISTE!B126="",LISTE!I126="X"),"",LISTE!B126),"")</f>
        <v/>
      </c>
      <c r="B122" s="190" t="str">
        <f>IF(MONTH(LISTE!G126)=9,IF(OR(LISTE!B126="",LISTE!I126="X"),"",CONCATENATE(LISTE!C126,"  ",LISTE!H126," P")),"")</f>
        <v/>
      </c>
      <c r="C122" s="190" t="str">
        <f>IF(MONTH(LISTE!G126)=9,IF(OR(LISTE!B126="",LISTE!I126="X"),"",LISTE!A126),"")</f>
        <v/>
      </c>
      <c r="D122" s="190" t="str">
        <f>IF(MONTH(LISTE!G126)=9,IF(OR(LISTE!B126="",LISTE!I126="X"),"",LISTE!I126),"")</f>
        <v/>
      </c>
    </row>
    <row r="123" spans="1:4" x14ac:dyDescent="0.25">
      <c r="A123" s="190" t="str">
        <f>IF(MONTH(LISTE!G127)=9,IF(OR(LISTE!B127="",LISTE!I127="X"),"",LISTE!B127),"")</f>
        <v/>
      </c>
      <c r="B123" s="190" t="str">
        <f>IF(MONTH(LISTE!G127)=9,IF(OR(LISTE!B127="",LISTE!I127="X"),"",CONCATENATE(LISTE!C127,"  ",LISTE!H127," P")),"")</f>
        <v/>
      </c>
      <c r="C123" s="190" t="str">
        <f>IF(MONTH(LISTE!G127)=9,IF(OR(LISTE!B127="",LISTE!I127="X"),"",LISTE!A127),"")</f>
        <v/>
      </c>
      <c r="D123" s="190" t="str">
        <f>IF(MONTH(LISTE!G127)=9,IF(OR(LISTE!B127="",LISTE!I127="X"),"",LISTE!I127),"")</f>
        <v/>
      </c>
    </row>
    <row r="124" spans="1:4" x14ac:dyDescent="0.25">
      <c r="A124" s="190" t="str">
        <f>IF(MONTH(LISTE!G128)=9,IF(OR(LISTE!B128="",LISTE!I128="X"),"",LISTE!B128),"")</f>
        <v/>
      </c>
      <c r="B124" s="190" t="str">
        <f>IF(MONTH(LISTE!G128)=9,IF(OR(LISTE!B128="",LISTE!I128="X"),"",CONCATENATE(LISTE!C128,"  ",LISTE!H128," P")),"")</f>
        <v/>
      </c>
      <c r="C124" s="190" t="str">
        <f>IF(MONTH(LISTE!G128)=9,IF(OR(LISTE!B128="",LISTE!I128="X"),"",LISTE!A128),"")</f>
        <v/>
      </c>
      <c r="D124" s="190" t="str">
        <f>IF(MONTH(LISTE!G128)=9,IF(OR(LISTE!B128="",LISTE!I128="X"),"",LISTE!I128),"")</f>
        <v/>
      </c>
    </row>
    <row r="125" spans="1:4" x14ac:dyDescent="0.25">
      <c r="A125" s="190" t="str">
        <f>IF(MONTH(LISTE!G129)=9,IF(OR(LISTE!B129="",LISTE!I129="X"),"",LISTE!B129),"")</f>
        <v/>
      </c>
      <c r="B125" s="190" t="str">
        <f>IF(MONTH(LISTE!G129)=9,IF(OR(LISTE!B129="",LISTE!I129="X"),"",CONCATENATE(LISTE!C129,"  ",LISTE!H129," P")),"")</f>
        <v/>
      </c>
      <c r="C125" s="190" t="str">
        <f>IF(MONTH(LISTE!G129)=9,IF(OR(LISTE!B129="",LISTE!I129="X"),"",LISTE!A129),"")</f>
        <v/>
      </c>
      <c r="D125" s="190" t="str">
        <f>IF(MONTH(LISTE!G129)=9,IF(OR(LISTE!B129="",LISTE!I129="X"),"",LISTE!I129),"")</f>
        <v/>
      </c>
    </row>
    <row r="126" spans="1:4" x14ac:dyDescent="0.25">
      <c r="A126" s="190" t="str">
        <f>IF(MONTH(LISTE!G130)=9,IF(OR(LISTE!B130="",LISTE!I130="X"),"",LISTE!B130),"")</f>
        <v/>
      </c>
      <c r="B126" s="190" t="str">
        <f>IF(MONTH(LISTE!G130)=9,IF(OR(LISTE!B130="",LISTE!I130="X"),"",CONCATENATE(LISTE!C130,"  ",LISTE!H130," P")),"")</f>
        <v/>
      </c>
      <c r="C126" s="190" t="str">
        <f>IF(MONTH(LISTE!G130)=9,IF(OR(LISTE!B130="",LISTE!I130="X"),"",LISTE!A130),"")</f>
        <v/>
      </c>
      <c r="D126" s="190" t="str">
        <f>IF(MONTH(LISTE!G130)=9,IF(OR(LISTE!B130="",LISTE!I130="X"),"",LISTE!I130),"")</f>
        <v/>
      </c>
    </row>
    <row r="127" spans="1:4" x14ac:dyDescent="0.25">
      <c r="A127" s="190" t="str">
        <f>IF(MONTH(LISTE!G131)=9,IF(OR(LISTE!B131="",LISTE!I131="X"),"",LISTE!B131),"")</f>
        <v/>
      </c>
      <c r="B127" s="190" t="str">
        <f>IF(MONTH(LISTE!G131)=9,IF(OR(LISTE!B131="",LISTE!I131="X"),"",CONCATENATE(LISTE!C131,"  ",LISTE!H131," P")),"")</f>
        <v/>
      </c>
      <c r="C127" s="190" t="str">
        <f>IF(MONTH(LISTE!G131)=9,IF(OR(LISTE!B131="",LISTE!I131="X"),"",LISTE!A131),"")</f>
        <v/>
      </c>
      <c r="D127" s="190" t="str">
        <f>IF(MONTH(LISTE!G131)=9,IF(OR(LISTE!B131="",LISTE!I131="X"),"",LISTE!I131),"")</f>
        <v/>
      </c>
    </row>
    <row r="128" spans="1:4" x14ac:dyDescent="0.25">
      <c r="A128" s="190" t="str">
        <f>IF(MONTH(LISTE!G132)=9,IF(OR(LISTE!B132="",LISTE!I132="X"),"",LISTE!B132),"")</f>
        <v/>
      </c>
      <c r="B128" s="190" t="str">
        <f>IF(MONTH(LISTE!G132)=9,IF(OR(LISTE!B132="",LISTE!I132="X"),"",CONCATENATE(LISTE!C132,"  ",LISTE!H132," P")),"")</f>
        <v/>
      </c>
      <c r="C128" s="190" t="str">
        <f>IF(MONTH(LISTE!G132)=9,IF(OR(LISTE!B132="",LISTE!I132="X"),"",LISTE!A132),"")</f>
        <v/>
      </c>
      <c r="D128" s="190" t="str">
        <f>IF(MONTH(LISTE!G132)=9,IF(OR(LISTE!B132="",LISTE!I132="X"),"",LISTE!I132),"")</f>
        <v/>
      </c>
    </row>
    <row r="129" spans="1:4" x14ac:dyDescent="0.25">
      <c r="A129" s="190" t="str">
        <f>IF(MONTH(LISTE!G133)=9,IF(OR(LISTE!B133="",LISTE!I133="X"),"",LISTE!B133),"")</f>
        <v/>
      </c>
      <c r="B129" s="190" t="str">
        <f>IF(MONTH(LISTE!G133)=9,IF(OR(LISTE!B133="",LISTE!I133="X"),"",CONCATENATE(LISTE!C133,"  ",LISTE!H133," P")),"")</f>
        <v/>
      </c>
      <c r="C129" s="190" t="str">
        <f>IF(MONTH(LISTE!G133)=9,IF(OR(LISTE!B133="",LISTE!I133="X"),"",LISTE!A133),"")</f>
        <v/>
      </c>
      <c r="D129" s="190" t="str">
        <f>IF(MONTH(LISTE!G133)=9,IF(OR(LISTE!B133="",LISTE!I133="X"),"",LISTE!I133),"")</f>
        <v/>
      </c>
    </row>
    <row r="130" spans="1:4" x14ac:dyDescent="0.25">
      <c r="A130" s="190" t="str">
        <f>IF(MONTH(LISTE!G134)=9,IF(OR(LISTE!B134="",LISTE!I134="X"),"",LISTE!B134),"")</f>
        <v/>
      </c>
      <c r="B130" s="190" t="str">
        <f>IF(MONTH(LISTE!G134)=9,IF(OR(LISTE!B134="",LISTE!I134="X"),"",CONCATENATE(LISTE!C134,"  ",LISTE!H134," P")),"")</f>
        <v/>
      </c>
      <c r="C130" s="190" t="str">
        <f>IF(MONTH(LISTE!G134)=9,IF(OR(LISTE!B134="",LISTE!I134="X"),"",LISTE!A134),"")</f>
        <v/>
      </c>
      <c r="D130" s="190" t="str">
        <f>IF(MONTH(LISTE!G134)=9,IF(OR(LISTE!B134="",LISTE!I134="X"),"",LISTE!I134),"")</f>
        <v/>
      </c>
    </row>
    <row r="131" spans="1:4" x14ac:dyDescent="0.25">
      <c r="A131" s="190" t="str">
        <f>IF(MONTH(LISTE!G135)=9,IF(OR(LISTE!B135="",LISTE!I135="X"),"",LISTE!B135),"")</f>
        <v/>
      </c>
      <c r="B131" s="190" t="str">
        <f>IF(MONTH(LISTE!G135)=9,IF(OR(LISTE!B135="",LISTE!I135="X"),"",CONCATENATE(LISTE!C135,"  ",LISTE!H135," P")),"")</f>
        <v/>
      </c>
      <c r="C131" s="190" t="str">
        <f>IF(MONTH(LISTE!G135)=9,IF(OR(LISTE!B135="",LISTE!I135="X"),"",LISTE!A135),"")</f>
        <v/>
      </c>
      <c r="D131" s="190" t="str">
        <f>IF(MONTH(LISTE!G135)=9,IF(OR(LISTE!B135="",LISTE!I135="X"),"",LISTE!I135),"")</f>
        <v/>
      </c>
    </row>
    <row r="132" spans="1:4" x14ac:dyDescent="0.25">
      <c r="A132" s="190" t="str">
        <f>IF(MONTH(LISTE!G136)=9,IF(OR(LISTE!B136="",LISTE!I136="X"),"",LISTE!B136),"")</f>
        <v/>
      </c>
      <c r="B132" s="190" t="str">
        <f>IF(MONTH(LISTE!G136)=9,IF(OR(LISTE!B136="",LISTE!I136="X"),"",CONCATENATE(LISTE!C136,"  ",LISTE!H136," P")),"")</f>
        <v/>
      </c>
      <c r="C132" s="190" t="str">
        <f>IF(MONTH(LISTE!G136)=9,IF(OR(LISTE!B136="",LISTE!I136="X"),"",LISTE!A136),"")</f>
        <v/>
      </c>
      <c r="D132" s="190" t="str">
        <f>IF(MONTH(LISTE!G136)=9,IF(OR(LISTE!B136="",LISTE!I136="X"),"",LISTE!I136),"")</f>
        <v/>
      </c>
    </row>
    <row r="133" spans="1:4" x14ac:dyDescent="0.25">
      <c r="A133" s="190" t="str">
        <f>IF(MONTH(LISTE!G137)=9,IF(OR(LISTE!B137="",LISTE!I137="X"),"",LISTE!B137),"")</f>
        <v/>
      </c>
      <c r="B133" s="190" t="str">
        <f>IF(MONTH(LISTE!G137)=9,IF(OR(LISTE!B137="",LISTE!I137="X"),"",CONCATENATE(LISTE!C137,"  ",LISTE!H137," P")),"")</f>
        <v/>
      </c>
      <c r="C133" s="190" t="str">
        <f>IF(MONTH(LISTE!G137)=9,IF(OR(LISTE!B137="",LISTE!I137="X"),"",LISTE!A137),"")</f>
        <v/>
      </c>
      <c r="D133" s="190" t="str">
        <f>IF(MONTH(LISTE!G137)=9,IF(OR(LISTE!B137="",LISTE!I137="X"),"",LISTE!I137),"")</f>
        <v/>
      </c>
    </row>
    <row r="134" spans="1:4" x14ac:dyDescent="0.25">
      <c r="A134" s="190" t="str">
        <f>IF(MONTH(LISTE!G138)=9,IF(OR(LISTE!B138="",LISTE!I138="X"),"",LISTE!B138),"")</f>
        <v/>
      </c>
      <c r="B134" s="190" t="str">
        <f>IF(MONTH(LISTE!G138)=9,IF(OR(LISTE!B138="",LISTE!I138="X"),"",CONCATENATE(LISTE!C138,"  ",LISTE!H138," P")),"")</f>
        <v/>
      </c>
      <c r="C134" s="190" t="str">
        <f>IF(MONTH(LISTE!G138)=9,IF(OR(LISTE!B138="",LISTE!I138="X"),"",LISTE!A138),"")</f>
        <v/>
      </c>
      <c r="D134" s="190" t="str">
        <f>IF(MONTH(LISTE!G138)=9,IF(OR(LISTE!B138="",LISTE!I138="X"),"",LISTE!I138),"")</f>
        <v/>
      </c>
    </row>
    <row r="135" spans="1:4" x14ac:dyDescent="0.25">
      <c r="A135" s="190" t="str">
        <f>IF(MONTH(LISTE!G139)=9,IF(OR(LISTE!B139="",LISTE!I139="X"),"",LISTE!B139),"")</f>
        <v/>
      </c>
      <c r="B135" s="190" t="str">
        <f>IF(MONTH(LISTE!G139)=9,IF(OR(LISTE!B139="",LISTE!I139="X"),"",CONCATENATE(LISTE!C139,"  ",LISTE!H139," P")),"")</f>
        <v/>
      </c>
      <c r="C135" s="190" t="str">
        <f>IF(MONTH(LISTE!G139)=9,IF(OR(LISTE!B139="",LISTE!I139="X"),"",LISTE!A139),"")</f>
        <v/>
      </c>
      <c r="D135" s="190" t="str">
        <f>IF(MONTH(LISTE!G139)=9,IF(OR(LISTE!B139="",LISTE!I139="X"),"",LISTE!I139),"")</f>
        <v/>
      </c>
    </row>
    <row r="136" spans="1:4" x14ac:dyDescent="0.25">
      <c r="A136" s="190" t="str">
        <f>IF(MONTH(LISTE!G140)=9,IF(OR(LISTE!B140="",LISTE!I140="X"),"",LISTE!B140),"")</f>
        <v/>
      </c>
      <c r="B136" s="190" t="str">
        <f>IF(MONTH(LISTE!G140)=9,IF(OR(LISTE!B140="",LISTE!I140="X"),"",CONCATENATE(LISTE!C140,"  ",LISTE!H140," P")),"")</f>
        <v/>
      </c>
      <c r="C136" s="190" t="str">
        <f>IF(MONTH(LISTE!G140)=9,IF(OR(LISTE!B140="",LISTE!I140="X"),"",LISTE!A140),"")</f>
        <v/>
      </c>
      <c r="D136" s="190" t="str">
        <f>IF(MONTH(LISTE!G140)=9,IF(OR(LISTE!B140="",LISTE!I140="X"),"",LISTE!I140),"")</f>
        <v/>
      </c>
    </row>
    <row r="137" spans="1:4" x14ac:dyDescent="0.25">
      <c r="A137" s="190" t="str">
        <f>IF(MONTH(LISTE!G141)=9,IF(OR(LISTE!B141="",LISTE!I141="X"),"",LISTE!B141),"")</f>
        <v/>
      </c>
      <c r="B137" s="190" t="str">
        <f>IF(MONTH(LISTE!G141)=9,IF(OR(LISTE!B141="",LISTE!I141="X"),"",CONCATENATE(LISTE!C141,"  ",LISTE!H141," P")),"")</f>
        <v/>
      </c>
      <c r="C137" s="190" t="str">
        <f>IF(MONTH(LISTE!G141)=9,IF(OR(LISTE!B141="",LISTE!I141="X"),"",LISTE!A141),"")</f>
        <v/>
      </c>
      <c r="D137" s="190" t="str">
        <f>IF(MONTH(LISTE!G141)=9,IF(OR(LISTE!B141="",LISTE!I141="X"),"",LISTE!I141),"")</f>
        <v/>
      </c>
    </row>
    <row r="138" spans="1:4" x14ac:dyDescent="0.25">
      <c r="A138" s="190" t="str">
        <f>IF(MONTH(LISTE!G142)=9,IF(OR(LISTE!B142="",LISTE!I142="X"),"",LISTE!B142),"")</f>
        <v/>
      </c>
      <c r="B138" s="190" t="str">
        <f>IF(MONTH(LISTE!G142)=9,IF(OR(LISTE!B142="",LISTE!I142="X"),"",CONCATENATE(LISTE!C142,"  ",LISTE!H142," P")),"")</f>
        <v/>
      </c>
      <c r="C138" s="190" t="str">
        <f>IF(MONTH(LISTE!G142)=9,IF(OR(LISTE!B142="",LISTE!I142="X"),"",LISTE!A142),"")</f>
        <v/>
      </c>
      <c r="D138" s="190" t="str">
        <f>IF(MONTH(LISTE!G142)=9,IF(OR(LISTE!B142="",LISTE!I142="X"),"",LISTE!I142),"")</f>
        <v/>
      </c>
    </row>
    <row r="139" spans="1:4" x14ac:dyDescent="0.25">
      <c r="A139" s="190" t="str">
        <f>IF(MONTH(LISTE!G143)=9,IF(OR(LISTE!B143="",LISTE!I143="X"),"",LISTE!B143),"")</f>
        <v/>
      </c>
      <c r="B139" s="190" t="str">
        <f>IF(MONTH(LISTE!G143)=9,IF(OR(LISTE!B143="",LISTE!I143="X"),"",CONCATENATE(LISTE!C143,"  ",LISTE!H143," P")),"")</f>
        <v/>
      </c>
      <c r="C139" s="190" t="str">
        <f>IF(MONTH(LISTE!G143)=9,IF(OR(LISTE!B143="",LISTE!I143="X"),"",LISTE!A143),"")</f>
        <v/>
      </c>
      <c r="D139" s="190" t="str">
        <f>IF(MONTH(LISTE!G143)=9,IF(OR(LISTE!B143="",LISTE!I143="X"),"",LISTE!I143),"")</f>
        <v/>
      </c>
    </row>
    <row r="140" spans="1:4" x14ac:dyDescent="0.25">
      <c r="A140" s="190" t="str">
        <f>IF(MONTH(LISTE!G144)=9,IF(OR(LISTE!B144="",LISTE!I144="X"),"",LISTE!B144),"")</f>
        <v/>
      </c>
      <c r="B140" s="190" t="str">
        <f>IF(MONTH(LISTE!G144)=9,IF(OR(LISTE!B144="",LISTE!I144="X"),"",CONCATENATE(LISTE!C144,"  ",LISTE!H144," P")),"")</f>
        <v/>
      </c>
      <c r="C140" s="190" t="str">
        <f>IF(MONTH(LISTE!G144)=9,IF(OR(LISTE!B144="",LISTE!I144="X"),"",LISTE!A144),"")</f>
        <v/>
      </c>
      <c r="D140" s="190" t="str">
        <f>IF(MONTH(LISTE!G144)=9,IF(OR(LISTE!B144="",LISTE!I144="X"),"",LISTE!I144),"")</f>
        <v/>
      </c>
    </row>
    <row r="141" spans="1:4" x14ac:dyDescent="0.25">
      <c r="A141" s="190" t="str">
        <f>IF(MONTH(LISTE!G145)=9,IF(OR(LISTE!B145="",LISTE!I145="X"),"",LISTE!B145),"")</f>
        <v/>
      </c>
      <c r="B141" s="190" t="str">
        <f>IF(MONTH(LISTE!G145)=9,IF(OR(LISTE!B145="",LISTE!I145="X"),"",CONCATENATE(LISTE!C145,"  ",LISTE!H145," P")),"")</f>
        <v/>
      </c>
      <c r="C141" s="190" t="str">
        <f>IF(MONTH(LISTE!G145)=9,IF(OR(LISTE!B145="",LISTE!I145="X"),"",LISTE!A145),"")</f>
        <v/>
      </c>
      <c r="D141" s="190" t="str">
        <f>IF(MONTH(LISTE!G145)=9,IF(OR(LISTE!B145="",LISTE!I145="X"),"",LISTE!I145),"")</f>
        <v/>
      </c>
    </row>
    <row r="142" spans="1:4" x14ac:dyDescent="0.25">
      <c r="A142" s="190" t="str">
        <f>IF(MONTH(LISTE!G146)=9,IF(OR(LISTE!B146="",LISTE!I146="X"),"",LISTE!B146),"")</f>
        <v/>
      </c>
      <c r="B142" s="190" t="str">
        <f>IF(MONTH(LISTE!G146)=9,IF(OR(LISTE!B146="",LISTE!I146="X"),"",CONCATENATE(LISTE!C146,"  ",LISTE!H146," P")),"")</f>
        <v/>
      </c>
      <c r="C142" s="190" t="str">
        <f>IF(MONTH(LISTE!G146)=9,IF(OR(LISTE!B146="",LISTE!I146="X"),"",LISTE!A146),"")</f>
        <v/>
      </c>
      <c r="D142" s="190" t="str">
        <f>IF(MONTH(LISTE!G146)=9,IF(OR(LISTE!B146="",LISTE!I146="X"),"",LISTE!I146),"")</f>
        <v/>
      </c>
    </row>
    <row r="143" spans="1:4" x14ac:dyDescent="0.25">
      <c r="A143" s="190" t="str">
        <f>IF(MONTH(LISTE!G147)=9,IF(OR(LISTE!B147="",LISTE!I147="X"),"",LISTE!B147),"")</f>
        <v/>
      </c>
      <c r="B143" s="190" t="str">
        <f>IF(MONTH(LISTE!G147)=9,IF(OR(LISTE!B147="",LISTE!I147="X"),"",CONCATENATE(LISTE!C147,"  ",LISTE!H147," P")),"")</f>
        <v/>
      </c>
      <c r="C143" s="190" t="str">
        <f>IF(MONTH(LISTE!G147)=9,IF(OR(LISTE!B147="",LISTE!I147="X"),"",LISTE!A147),"")</f>
        <v/>
      </c>
      <c r="D143" s="190" t="str">
        <f>IF(MONTH(LISTE!G147)=9,IF(OR(LISTE!B147="",LISTE!I147="X"),"",LISTE!I147),"")</f>
        <v/>
      </c>
    </row>
    <row r="144" spans="1:4" x14ac:dyDescent="0.25">
      <c r="A144" s="190" t="str">
        <f>IF(MONTH(LISTE!G148)=9,IF(OR(LISTE!B148="",LISTE!I148="X"),"",LISTE!B148),"")</f>
        <v/>
      </c>
      <c r="B144" s="190" t="str">
        <f>IF(MONTH(LISTE!G148)=9,IF(OR(LISTE!B148="",LISTE!I148="X"),"",CONCATENATE(LISTE!C148,"  ",LISTE!H148," P")),"")</f>
        <v/>
      </c>
      <c r="C144" s="190" t="str">
        <f>IF(MONTH(LISTE!G148)=9,IF(OR(LISTE!B148="",LISTE!I148="X"),"",LISTE!A148),"")</f>
        <v/>
      </c>
      <c r="D144" s="190" t="str">
        <f>IF(MONTH(LISTE!G148)=9,IF(OR(LISTE!B148="",LISTE!I148="X"),"",LISTE!I148),"")</f>
        <v/>
      </c>
    </row>
    <row r="145" spans="1:4" x14ac:dyDescent="0.25">
      <c r="A145" s="190" t="str">
        <f>IF(MONTH(LISTE!G149)=9,IF(OR(LISTE!B149="",LISTE!I149="X"),"",LISTE!B149),"")</f>
        <v/>
      </c>
      <c r="B145" s="190" t="str">
        <f>IF(MONTH(LISTE!G149)=9,IF(OR(LISTE!B149="",LISTE!I149="X"),"",CONCATENATE(LISTE!C149,"  ",LISTE!H149," P")),"")</f>
        <v/>
      </c>
      <c r="C145" s="190" t="str">
        <f>IF(MONTH(LISTE!G149)=9,IF(OR(LISTE!B149="",LISTE!I149="X"),"",LISTE!A149),"")</f>
        <v/>
      </c>
      <c r="D145" s="190" t="str">
        <f>IF(MONTH(LISTE!G149)=9,IF(OR(LISTE!B149="",LISTE!I149="X"),"",LISTE!I149),"")</f>
        <v/>
      </c>
    </row>
    <row r="146" spans="1:4" x14ac:dyDescent="0.25">
      <c r="A146" s="190" t="str">
        <f>IF(MONTH(LISTE!G150)=9,IF(OR(LISTE!B150="",LISTE!I150="X"),"",LISTE!B150),"")</f>
        <v/>
      </c>
      <c r="B146" s="190" t="str">
        <f>IF(MONTH(LISTE!G150)=9,IF(OR(LISTE!B150="",LISTE!I150="X"),"",CONCATENATE(LISTE!C150,"  ",LISTE!H150," P")),"")</f>
        <v/>
      </c>
      <c r="C146" s="190" t="str">
        <f>IF(MONTH(LISTE!G150)=9,IF(OR(LISTE!B150="",LISTE!I150="X"),"",LISTE!A150),"")</f>
        <v/>
      </c>
      <c r="D146" s="190" t="str">
        <f>IF(MONTH(LISTE!G150)=9,IF(OR(LISTE!B150="",LISTE!I150="X"),"",LISTE!I150),"")</f>
        <v/>
      </c>
    </row>
    <row r="147" spans="1:4" x14ac:dyDescent="0.25">
      <c r="A147" s="190" t="str">
        <f>IF(MONTH(LISTE!G151)=9,IF(OR(LISTE!B151="",LISTE!I151="X"),"",LISTE!B151),"")</f>
        <v/>
      </c>
      <c r="B147" s="190" t="str">
        <f>IF(MONTH(LISTE!G151)=9,IF(OR(LISTE!B151="",LISTE!I151="X"),"",CONCATENATE(LISTE!C151,"  ",LISTE!H151," P")),"")</f>
        <v/>
      </c>
      <c r="C147" s="190" t="str">
        <f>IF(MONTH(LISTE!G151)=9,IF(OR(LISTE!B151="",LISTE!I151="X"),"",LISTE!A151),"")</f>
        <v/>
      </c>
      <c r="D147" s="190" t="str">
        <f>IF(MONTH(LISTE!G151)=9,IF(OR(LISTE!B151="",LISTE!I151="X"),"",LISTE!I151),"")</f>
        <v/>
      </c>
    </row>
    <row r="148" spans="1:4" x14ac:dyDescent="0.25">
      <c r="A148" s="190" t="str">
        <f>IF(MONTH(LISTE!G152)=9,IF(OR(LISTE!B152="",LISTE!I152="X"),"",LISTE!B152),"")</f>
        <v/>
      </c>
      <c r="B148" s="190" t="str">
        <f>IF(MONTH(LISTE!G152)=9,IF(OR(LISTE!B152="",LISTE!I152="X"),"",CONCATENATE(LISTE!C152,"  ",LISTE!H152," P")),"")</f>
        <v/>
      </c>
      <c r="C148" s="190" t="str">
        <f>IF(MONTH(LISTE!G152)=9,IF(OR(LISTE!B152="",LISTE!I152="X"),"",LISTE!A152),"")</f>
        <v/>
      </c>
      <c r="D148" s="190" t="str">
        <f>IF(MONTH(LISTE!G152)=9,IF(OR(LISTE!B152="",LISTE!I152="X"),"",LISTE!I152),"")</f>
        <v/>
      </c>
    </row>
    <row r="149" spans="1:4" x14ac:dyDescent="0.25">
      <c r="A149" s="190" t="str">
        <f>IF(MONTH(LISTE!G153)=9,IF(OR(LISTE!B153="",LISTE!I153="X"),"",LISTE!B153),"")</f>
        <v/>
      </c>
      <c r="B149" s="190" t="str">
        <f>IF(MONTH(LISTE!G153)=9,IF(OR(LISTE!B153="",LISTE!I153="X"),"",CONCATENATE(LISTE!C153,"  ",LISTE!H153," P")),"")</f>
        <v/>
      </c>
      <c r="C149" s="190" t="str">
        <f>IF(MONTH(LISTE!G153)=9,IF(OR(LISTE!B153="",LISTE!I153="X"),"",LISTE!A153),"")</f>
        <v/>
      </c>
      <c r="D149" s="190" t="str">
        <f>IF(MONTH(LISTE!G153)=9,IF(OR(LISTE!B153="",LISTE!I153="X"),"",LISTE!I153),"")</f>
        <v/>
      </c>
    </row>
    <row r="150" spans="1:4" x14ac:dyDescent="0.25">
      <c r="A150" s="190" t="str">
        <f>IF(MONTH(LISTE!G154)=9,IF(OR(LISTE!B154="",LISTE!I154="X"),"",LISTE!B154),"")</f>
        <v/>
      </c>
      <c r="B150" s="190" t="str">
        <f>IF(MONTH(LISTE!G154)=9,IF(OR(LISTE!B154="",LISTE!I154="X"),"",CONCATENATE(LISTE!C154,"  ",LISTE!H154," P")),"")</f>
        <v/>
      </c>
      <c r="C150" s="190" t="str">
        <f>IF(MONTH(LISTE!G154)=9,IF(OR(LISTE!B154="",LISTE!I154="X"),"",LISTE!A154),"")</f>
        <v/>
      </c>
      <c r="D150" s="190" t="str">
        <f>IF(MONTH(LISTE!G154)=9,IF(OR(LISTE!B154="",LISTE!I154="X"),"",LISTE!I154),"")</f>
        <v/>
      </c>
    </row>
    <row r="151" spans="1:4" x14ac:dyDescent="0.25">
      <c r="A151" s="190" t="str">
        <f>IF(MONTH(LISTE!G155)=9,IF(OR(LISTE!B155="",LISTE!I155="X"),"",LISTE!B155),"")</f>
        <v/>
      </c>
      <c r="B151" s="190" t="str">
        <f>IF(MONTH(LISTE!G155)=9,IF(OR(LISTE!B155="",LISTE!I155="X"),"",CONCATENATE(LISTE!C155,"  ",LISTE!H155," P")),"")</f>
        <v/>
      </c>
      <c r="C151" s="190" t="str">
        <f>IF(MONTH(LISTE!G155)=9,IF(OR(LISTE!B155="",LISTE!I155="X"),"",LISTE!A155),"")</f>
        <v/>
      </c>
      <c r="D151" s="190" t="str">
        <f>IF(MONTH(LISTE!G155)=9,IF(OR(LISTE!B155="",LISTE!I155="X"),"",LISTE!I155),"")</f>
        <v/>
      </c>
    </row>
    <row r="152" spans="1:4" x14ac:dyDescent="0.25">
      <c r="A152" s="190" t="str">
        <f>IF(MONTH(LISTE!G156)=9,IF(OR(LISTE!B156="",LISTE!I156="X"),"",LISTE!B156),"")</f>
        <v/>
      </c>
      <c r="B152" s="190" t="str">
        <f>IF(MONTH(LISTE!G156)=9,IF(OR(LISTE!B156="",LISTE!I156="X"),"",CONCATENATE(LISTE!C156,"  ",LISTE!H156," P")),"")</f>
        <v/>
      </c>
      <c r="C152" s="190" t="str">
        <f>IF(MONTH(LISTE!G156)=9,IF(OR(LISTE!B156="",LISTE!I156="X"),"",LISTE!A156),"")</f>
        <v/>
      </c>
      <c r="D152" s="190" t="str">
        <f>IF(MONTH(LISTE!G156)=9,IF(OR(LISTE!B156="",LISTE!I156="X"),"",LISTE!I156),"")</f>
        <v/>
      </c>
    </row>
    <row r="153" spans="1:4" x14ac:dyDescent="0.25">
      <c r="A153" s="190" t="str">
        <f>IF(MONTH(LISTE!G157)=9,IF(OR(LISTE!B157="",LISTE!I157="X"),"",LISTE!B157),"")</f>
        <v/>
      </c>
      <c r="B153" s="190" t="str">
        <f>IF(MONTH(LISTE!G157)=9,IF(OR(LISTE!B157="",LISTE!I157="X"),"",CONCATENATE(LISTE!C157,"  ",LISTE!H157," P")),"")</f>
        <v/>
      </c>
      <c r="C153" s="190" t="str">
        <f>IF(MONTH(LISTE!G157)=9,IF(OR(LISTE!B157="",LISTE!I157="X"),"",LISTE!A157),"")</f>
        <v/>
      </c>
      <c r="D153" s="190" t="str">
        <f>IF(MONTH(LISTE!G157)=9,IF(OR(LISTE!B157="",LISTE!I157="X"),"",LISTE!I157),"")</f>
        <v/>
      </c>
    </row>
    <row r="154" spans="1:4" x14ac:dyDescent="0.25">
      <c r="A154" s="190" t="str">
        <f>IF(MONTH(LISTE!G158)=9,IF(OR(LISTE!B158="",LISTE!I158="X"),"",LISTE!B158),"")</f>
        <v/>
      </c>
      <c r="B154" s="190" t="str">
        <f>IF(MONTH(LISTE!G158)=9,IF(OR(LISTE!B158="",LISTE!I158="X"),"",CONCATENATE(LISTE!C158,"  ",LISTE!H158," P")),"")</f>
        <v/>
      </c>
      <c r="C154" s="190" t="str">
        <f>IF(MONTH(LISTE!G158)=9,IF(OR(LISTE!B158="",LISTE!I158="X"),"",LISTE!A158),"")</f>
        <v/>
      </c>
      <c r="D154" s="190" t="str">
        <f>IF(MONTH(LISTE!G158)=9,IF(OR(LISTE!B158="",LISTE!I158="X"),"",LISTE!I158),"")</f>
        <v/>
      </c>
    </row>
    <row r="155" spans="1:4" x14ac:dyDescent="0.25">
      <c r="A155" s="190" t="str">
        <f>IF(MONTH(LISTE!G159)=9,IF(OR(LISTE!B159="",LISTE!I159="X"),"",LISTE!B159),"")</f>
        <v/>
      </c>
      <c r="B155" s="190" t="str">
        <f>IF(MONTH(LISTE!G159)=9,IF(OR(LISTE!B159="",LISTE!I159="X"),"",CONCATENATE(LISTE!C159,"  ",LISTE!H159," P")),"")</f>
        <v/>
      </c>
      <c r="C155" s="190" t="str">
        <f>IF(MONTH(LISTE!G159)=9,IF(OR(LISTE!B159="",LISTE!I159="X"),"",LISTE!A159),"")</f>
        <v/>
      </c>
      <c r="D155" s="190" t="str">
        <f>IF(MONTH(LISTE!G159)=9,IF(OR(LISTE!B159="",LISTE!I159="X"),"",LISTE!I159),"")</f>
        <v/>
      </c>
    </row>
    <row r="156" spans="1:4" x14ac:dyDescent="0.25">
      <c r="A156" s="190" t="str">
        <f>IF(MONTH(LISTE!G160)=9,IF(OR(LISTE!B160="",LISTE!I160="X"),"",LISTE!B160),"")</f>
        <v/>
      </c>
      <c r="B156" s="190" t="str">
        <f>IF(MONTH(LISTE!G160)=9,IF(OR(LISTE!B160="",LISTE!I160="X"),"",CONCATENATE(LISTE!C160,"  ",LISTE!H160," P")),"")</f>
        <v/>
      </c>
      <c r="C156" s="190" t="str">
        <f>IF(MONTH(LISTE!G160)=9,IF(OR(LISTE!B160="",LISTE!I160="X"),"",LISTE!A160),"")</f>
        <v/>
      </c>
      <c r="D156" s="190" t="str">
        <f>IF(MONTH(LISTE!G160)=9,IF(OR(LISTE!B160="",LISTE!I160="X"),"",LISTE!I160),"")</f>
        <v/>
      </c>
    </row>
    <row r="157" spans="1:4" x14ac:dyDescent="0.25">
      <c r="A157" s="190" t="str">
        <f>IF(MONTH(LISTE!G161)=9,IF(OR(LISTE!B161="",LISTE!I161="X"),"",LISTE!B161),"")</f>
        <v/>
      </c>
      <c r="B157" s="190" t="str">
        <f>IF(MONTH(LISTE!G161)=9,IF(OR(LISTE!B161="",LISTE!I161="X"),"",CONCATENATE(LISTE!C161,"  ",LISTE!H161," P")),"")</f>
        <v/>
      </c>
      <c r="C157" s="190" t="str">
        <f>IF(MONTH(LISTE!G161)=9,IF(OR(LISTE!B161="",LISTE!I161="X"),"",LISTE!A161),"")</f>
        <v/>
      </c>
      <c r="D157" s="190" t="str">
        <f>IF(MONTH(LISTE!G161)=9,IF(OR(LISTE!B161="",LISTE!I161="X"),"",LISTE!I161),"")</f>
        <v/>
      </c>
    </row>
    <row r="158" spans="1:4" x14ac:dyDescent="0.25">
      <c r="A158" s="190" t="str">
        <f>IF(MONTH(LISTE!G162)=9,IF(OR(LISTE!B162="",LISTE!I162="X"),"",LISTE!B162),"")</f>
        <v/>
      </c>
      <c r="B158" s="190" t="str">
        <f>IF(MONTH(LISTE!G162)=9,IF(OR(LISTE!B162="",LISTE!I162="X"),"",CONCATENATE(LISTE!C162,"  ",LISTE!H162," P")),"")</f>
        <v/>
      </c>
      <c r="C158" s="190" t="str">
        <f>IF(MONTH(LISTE!G162)=9,IF(OR(LISTE!B162="",LISTE!I162="X"),"",LISTE!A162),"")</f>
        <v/>
      </c>
      <c r="D158" s="190" t="str">
        <f>IF(MONTH(LISTE!G162)=9,IF(OR(LISTE!B162="",LISTE!I162="X"),"",LISTE!I162),"")</f>
        <v/>
      </c>
    </row>
    <row r="159" spans="1:4" x14ac:dyDescent="0.25">
      <c r="A159" s="190" t="str">
        <f>IF(MONTH(LISTE!G163)=9,IF(OR(LISTE!B163="",LISTE!I163="X"),"",LISTE!B163),"")</f>
        <v/>
      </c>
      <c r="B159" s="190" t="str">
        <f>IF(MONTH(LISTE!G163)=9,IF(OR(LISTE!B163="",LISTE!I163="X"),"",CONCATENATE(LISTE!C163,"  ",LISTE!H163," P")),"")</f>
        <v/>
      </c>
      <c r="C159" s="190" t="str">
        <f>IF(MONTH(LISTE!G163)=9,IF(OR(LISTE!B163="",LISTE!I163="X"),"",LISTE!A163),"")</f>
        <v/>
      </c>
      <c r="D159" s="190" t="str">
        <f>IF(MONTH(LISTE!G163)=9,IF(OR(LISTE!B163="",LISTE!I163="X"),"",LISTE!I163),"")</f>
        <v/>
      </c>
    </row>
    <row r="160" spans="1:4" x14ac:dyDescent="0.25">
      <c r="A160" s="190" t="str">
        <f>IF(MONTH(LISTE!G164)=9,IF(OR(LISTE!B164="",LISTE!I164="X"),"",LISTE!B164),"")</f>
        <v/>
      </c>
      <c r="B160" s="190" t="str">
        <f>IF(MONTH(LISTE!G164)=9,IF(OR(LISTE!B164="",LISTE!I164="X"),"",CONCATENATE(LISTE!C164,"  ",LISTE!H164," P")),"")</f>
        <v/>
      </c>
      <c r="C160" s="190" t="str">
        <f>IF(MONTH(LISTE!G164)=9,IF(OR(LISTE!B164="",LISTE!I164="X"),"",LISTE!A164),"")</f>
        <v/>
      </c>
      <c r="D160" s="190" t="str">
        <f>IF(MONTH(LISTE!G164)=9,IF(OR(LISTE!B164="",LISTE!I164="X"),"",LISTE!I164),"")</f>
        <v/>
      </c>
    </row>
    <row r="161" spans="1:4" x14ac:dyDescent="0.25">
      <c r="A161" s="190" t="str">
        <f>IF(MONTH(LISTE!G165)=9,IF(OR(LISTE!B165="",LISTE!I165="X"),"",LISTE!B165),"")</f>
        <v/>
      </c>
      <c r="B161" s="190" t="str">
        <f>IF(MONTH(LISTE!G165)=9,IF(OR(LISTE!B165="",LISTE!I165="X"),"",CONCATENATE(LISTE!C165,"  ",LISTE!H165," P")),"")</f>
        <v/>
      </c>
      <c r="C161" s="190" t="str">
        <f>IF(MONTH(LISTE!G165)=9,IF(OR(LISTE!B165="",LISTE!I165="X"),"",LISTE!A165),"")</f>
        <v/>
      </c>
      <c r="D161" s="190" t="str">
        <f>IF(MONTH(LISTE!G165)=9,IF(OR(LISTE!B165="",LISTE!I165="X"),"",LISTE!I165),"")</f>
        <v/>
      </c>
    </row>
    <row r="162" spans="1:4" x14ac:dyDescent="0.25">
      <c r="A162" s="190" t="str">
        <f>IF(MONTH(LISTE!G166)=9,IF(OR(LISTE!B166="",LISTE!I166="X"),"",LISTE!B166),"")</f>
        <v/>
      </c>
      <c r="B162" s="190" t="str">
        <f>IF(MONTH(LISTE!G166)=9,IF(OR(LISTE!B166="",LISTE!I166="X"),"",CONCATENATE(LISTE!C166,"  ",LISTE!H166," P")),"")</f>
        <v/>
      </c>
      <c r="C162" s="190" t="str">
        <f>IF(MONTH(LISTE!G166)=9,IF(OR(LISTE!B166="",LISTE!I166="X"),"",LISTE!A166),"")</f>
        <v/>
      </c>
      <c r="D162" s="190" t="str">
        <f>IF(MONTH(LISTE!G166)=9,IF(OR(LISTE!B166="",LISTE!I166="X"),"",LISTE!I166),"")</f>
        <v/>
      </c>
    </row>
    <row r="163" spans="1:4" x14ac:dyDescent="0.25">
      <c r="A163" s="190" t="str">
        <f>IF(MONTH(LISTE!G167)=9,IF(OR(LISTE!B167="",LISTE!I167="X"),"",LISTE!B167),"")</f>
        <v/>
      </c>
      <c r="B163" s="190" t="str">
        <f>IF(MONTH(LISTE!G167)=9,IF(OR(LISTE!B167="",LISTE!I167="X"),"",CONCATENATE(LISTE!C167,"  ",LISTE!H167," P")),"")</f>
        <v/>
      </c>
      <c r="C163" s="190" t="str">
        <f>IF(MONTH(LISTE!G167)=9,IF(OR(LISTE!B167="",LISTE!I167="X"),"",LISTE!A167),"")</f>
        <v/>
      </c>
      <c r="D163" s="190" t="str">
        <f>IF(MONTH(LISTE!G167)=9,IF(OR(LISTE!B167="",LISTE!I167="X"),"",LISTE!I167),"")</f>
        <v/>
      </c>
    </row>
    <row r="164" spans="1:4" x14ac:dyDescent="0.25">
      <c r="A164" s="190" t="str">
        <f>IF(MONTH(LISTE!G168)=9,IF(OR(LISTE!B168="",LISTE!I168="X"),"",LISTE!B168),"")</f>
        <v/>
      </c>
      <c r="B164" s="190" t="str">
        <f>IF(MONTH(LISTE!G168)=9,IF(OR(LISTE!B168="",LISTE!I168="X"),"",CONCATENATE(LISTE!C168,"  ",LISTE!H168," P")),"")</f>
        <v/>
      </c>
      <c r="C164" s="190" t="str">
        <f>IF(MONTH(LISTE!G168)=9,IF(OR(LISTE!B168="",LISTE!I168="X"),"",LISTE!A168),"")</f>
        <v/>
      </c>
      <c r="D164" s="190" t="str">
        <f>IF(MONTH(LISTE!G168)=9,IF(OR(LISTE!B168="",LISTE!I168="X"),"",LISTE!I168),"")</f>
        <v/>
      </c>
    </row>
    <row r="165" spans="1:4" x14ac:dyDescent="0.25">
      <c r="A165" s="190" t="str">
        <f>IF(MONTH(LISTE!G169)=9,IF(OR(LISTE!B169="",LISTE!I169="X"),"",LISTE!B169),"")</f>
        <v/>
      </c>
      <c r="B165" s="190" t="str">
        <f>IF(MONTH(LISTE!G169)=9,IF(OR(LISTE!B169="",LISTE!I169="X"),"",CONCATENATE(LISTE!C169,"  ",LISTE!H169," P")),"")</f>
        <v/>
      </c>
      <c r="C165" s="190" t="str">
        <f>IF(MONTH(LISTE!G169)=9,IF(OR(LISTE!B169="",LISTE!I169="X"),"",LISTE!A169),"")</f>
        <v/>
      </c>
      <c r="D165" s="190" t="str">
        <f>IF(MONTH(LISTE!G169)=9,IF(OR(LISTE!B169="",LISTE!I169="X"),"",LISTE!I169),"")</f>
        <v/>
      </c>
    </row>
    <row r="166" spans="1:4" x14ac:dyDescent="0.25">
      <c r="A166" s="190" t="str">
        <f>IF(MONTH(LISTE!G170)=9,IF(OR(LISTE!B170="",LISTE!I170="X"),"",LISTE!B170),"")</f>
        <v/>
      </c>
      <c r="B166" s="190" t="str">
        <f>IF(MONTH(LISTE!G170)=9,IF(OR(LISTE!B170="",LISTE!I170="X"),"",CONCATENATE(LISTE!C170,"  ",LISTE!H170," P")),"")</f>
        <v/>
      </c>
      <c r="C166" s="190" t="str">
        <f>IF(MONTH(LISTE!G170)=9,IF(OR(LISTE!B170="",LISTE!I170="X"),"",LISTE!A170),"")</f>
        <v/>
      </c>
      <c r="D166" s="190" t="str">
        <f>IF(MONTH(LISTE!G170)=9,IF(OR(LISTE!B170="",LISTE!I170="X"),"",LISTE!I170),"")</f>
        <v/>
      </c>
    </row>
    <row r="167" spans="1:4" x14ac:dyDescent="0.25">
      <c r="A167" s="190" t="str">
        <f>IF(MONTH(LISTE!G171)=9,IF(OR(LISTE!B171="",LISTE!I171="X"),"",LISTE!B171),"")</f>
        <v/>
      </c>
      <c r="B167" s="190" t="str">
        <f>IF(MONTH(LISTE!G171)=9,IF(OR(LISTE!B171="",LISTE!I171="X"),"",CONCATENATE(LISTE!C171,"  ",LISTE!H171," P")),"")</f>
        <v/>
      </c>
      <c r="C167" s="190" t="str">
        <f>IF(MONTH(LISTE!G171)=9,IF(OR(LISTE!B171="",LISTE!I171="X"),"",LISTE!A171),"")</f>
        <v/>
      </c>
      <c r="D167" s="190" t="str">
        <f>IF(MONTH(LISTE!G171)=9,IF(OR(LISTE!B171="",LISTE!I171="X"),"",LISTE!I171),"")</f>
        <v/>
      </c>
    </row>
    <row r="168" spans="1:4" x14ac:dyDescent="0.25">
      <c r="A168" s="190" t="str">
        <f>IF(MONTH(LISTE!G172)=9,IF(OR(LISTE!B172="",LISTE!I172="X"),"",LISTE!B172),"")</f>
        <v/>
      </c>
      <c r="B168" s="190" t="str">
        <f>IF(MONTH(LISTE!G172)=9,IF(OR(LISTE!B172="",LISTE!I172="X"),"",CONCATENATE(LISTE!C172,"  ",LISTE!H172," P")),"")</f>
        <v/>
      </c>
      <c r="C168" s="190" t="str">
        <f>IF(MONTH(LISTE!G172)=9,IF(OR(LISTE!B172="",LISTE!I172="X"),"",LISTE!A172),"")</f>
        <v/>
      </c>
      <c r="D168" s="190" t="str">
        <f>IF(MONTH(LISTE!G172)=9,IF(OR(LISTE!B172="",LISTE!I172="X"),"",LISTE!I172),"")</f>
        <v/>
      </c>
    </row>
    <row r="169" spans="1:4" x14ac:dyDescent="0.25">
      <c r="A169" s="190" t="str">
        <f>IF(MONTH(LISTE!G173)=9,IF(OR(LISTE!B173="",LISTE!I173="X"),"",LISTE!B173),"")</f>
        <v/>
      </c>
      <c r="B169" s="190" t="str">
        <f>IF(MONTH(LISTE!G173)=9,IF(OR(LISTE!B173="",LISTE!I173="X"),"",CONCATENATE(LISTE!C173,"  ",LISTE!H173," P")),"")</f>
        <v/>
      </c>
      <c r="C169" s="190" t="str">
        <f>IF(MONTH(LISTE!G173)=9,IF(OR(LISTE!B173="",LISTE!I173="X"),"",LISTE!A173),"")</f>
        <v/>
      </c>
      <c r="D169" s="190" t="str">
        <f>IF(MONTH(LISTE!G173)=9,IF(OR(LISTE!B173="",LISTE!I173="X"),"",LISTE!I173),"")</f>
        <v/>
      </c>
    </row>
    <row r="170" spans="1:4" x14ac:dyDescent="0.25">
      <c r="A170" s="190" t="str">
        <f>IF(MONTH(LISTE!G174)=9,IF(OR(LISTE!B174="",LISTE!I174="X"),"",LISTE!B174),"")</f>
        <v/>
      </c>
      <c r="B170" s="190" t="str">
        <f>IF(MONTH(LISTE!G174)=9,IF(OR(LISTE!B174="",LISTE!I174="X"),"",CONCATENATE(LISTE!C174,"  ",LISTE!H174," P")),"")</f>
        <v/>
      </c>
      <c r="C170" s="190" t="str">
        <f>IF(MONTH(LISTE!G174)=9,IF(OR(LISTE!B174="",LISTE!I174="X"),"",LISTE!A174),"")</f>
        <v/>
      </c>
      <c r="D170" s="190" t="str">
        <f>IF(MONTH(LISTE!G174)=9,IF(OR(LISTE!B174="",LISTE!I174="X"),"",LISTE!I174),"")</f>
        <v/>
      </c>
    </row>
    <row r="171" spans="1:4" x14ac:dyDescent="0.25">
      <c r="A171" s="190" t="str">
        <f>IF(MONTH(LISTE!G175)=9,IF(OR(LISTE!B175="",LISTE!I175="X"),"",LISTE!B175),"")</f>
        <v/>
      </c>
      <c r="B171" s="190" t="str">
        <f>IF(MONTH(LISTE!G175)=9,IF(OR(LISTE!B175="",LISTE!I175="X"),"",CONCATENATE(LISTE!C175,"  ",LISTE!H175," P")),"")</f>
        <v/>
      </c>
      <c r="C171" s="190" t="str">
        <f>IF(MONTH(LISTE!G175)=9,IF(OR(LISTE!B175="",LISTE!I175="X"),"",LISTE!A175),"")</f>
        <v/>
      </c>
      <c r="D171" s="190" t="str">
        <f>IF(MONTH(LISTE!G175)=9,IF(OR(LISTE!B175="",LISTE!I175="X"),"",LISTE!I175),"")</f>
        <v/>
      </c>
    </row>
    <row r="172" spans="1:4" x14ac:dyDescent="0.25">
      <c r="A172" s="190" t="str">
        <f>IF(MONTH(LISTE!G176)=9,IF(OR(LISTE!B176="",LISTE!I176="X"),"",LISTE!B176),"")</f>
        <v/>
      </c>
      <c r="B172" s="190" t="str">
        <f>IF(MONTH(LISTE!G176)=9,IF(OR(LISTE!B176="",LISTE!I176="X"),"",CONCATENATE(LISTE!C176,"  ",LISTE!H176," P")),"")</f>
        <v/>
      </c>
      <c r="C172" s="190" t="str">
        <f>IF(MONTH(LISTE!G176)=9,IF(OR(LISTE!B176="",LISTE!I176="X"),"",LISTE!A176),"")</f>
        <v/>
      </c>
      <c r="D172" s="190" t="str">
        <f>IF(MONTH(LISTE!G176)=9,IF(OR(LISTE!B176="",LISTE!I176="X"),"",LISTE!I176),"")</f>
        <v/>
      </c>
    </row>
    <row r="173" spans="1:4" x14ac:dyDescent="0.25">
      <c r="A173" s="190" t="str">
        <f>IF(MONTH(LISTE!G177)=9,IF(OR(LISTE!B177="",LISTE!I177="X"),"",LISTE!B177),"")</f>
        <v/>
      </c>
      <c r="B173" s="190" t="str">
        <f>IF(MONTH(LISTE!G177)=9,IF(OR(LISTE!B177="",LISTE!I177="X"),"",CONCATENATE(LISTE!C177,"  ",LISTE!H177," P")),"")</f>
        <v/>
      </c>
      <c r="C173" s="190" t="str">
        <f>IF(MONTH(LISTE!G177)=9,IF(OR(LISTE!B177="",LISTE!I177="X"),"",LISTE!A177),"")</f>
        <v/>
      </c>
      <c r="D173" s="190" t="str">
        <f>IF(MONTH(LISTE!G177)=9,IF(OR(LISTE!B177="",LISTE!I177="X"),"",LISTE!I177),"")</f>
        <v/>
      </c>
    </row>
    <row r="174" spans="1:4" x14ac:dyDescent="0.25">
      <c r="A174" s="190" t="str">
        <f>IF(MONTH(LISTE!G178)=9,IF(OR(LISTE!B178="",LISTE!I178="X"),"",LISTE!B178),"")</f>
        <v/>
      </c>
      <c r="B174" s="190" t="str">
        <f>IF(MONTH(LISTE!G178)=9,IF(OR(LISTE!B178="",LISTE!I178="X"),"",CONCATENATE(LISTE!C178,"  ",LISTE!H178," P")),"")</f>
        <v/>
      </c>
      <c r="C174" s="190" t="str">
        <f>IF(MONTH(LISTE!G178)=9,IF(OR(LISTE!B178="",LISTE!I178="X"),"",LISTE!A178),"")</f>
        <v/>
      </c>
      <c r="D174" s="190" t="str">
        <f>IF(MONTH(LISTE!G178)=9,IF(OR(LISTE!B178="",LISTE!I178="X"),"",LISTE!I178),"")</f>
        <v/>
      </c>
    </row>
    <row r="175" spans="1:4" x14ac:dyDescent="0.25">
      <c r="A175" s="190" t="str">
        <f>IF(MONTH(LISTE!G179)=9,IF(OR(LISTE!B179="",LISTE!I179="X"),"",LISTE!B179),"")</f>
        <v/>
      </c>
      <c r="B175" s="190" t="str">
        <f>IF(MONTH(LISTE!G179)=9,IF(OR(LISTE!B179="",LISTE!I179="X"),"",CONCATENATE(LISTE!C179,"  ",LISTE!H179," P")),"")</f>
        <v/>
      </c>
      <c r="C175" s="190" t="str">
        <f>IF(MONTH(LISTE!G179)=9,IF(OR(LISTE!B179="",LISTE!I179="X"),"",LISTE!A179),"")</f>
        <v/>
      </c>
      <c r="D175" s="190" t="str">
        <f>IF(MONTH(LISTE!G179)=9,IF(OR(LISTE!B179="",LISTE!I179="X"),"",LISTE!I179),"")</f>
        <v/>
      </c>
    </row>
    <row r="176" spans="1:4" x14ac:dyDescent="0.25">
      <c r="A176" s="190" t="str">
        <f>IF(MONTH(LISTE!G180)=9,IF(OR(LISTE!B180="",LISTE!I180="X"),"",LISTE!B180),"")</f>
        <v/>
      </c>
      <c r="B176" s="190" t="str">
        <f>IF(MONTH(LISTE!G180)=9,IF(OR(LISTE!B180="",LISTE!I180="X"),"",CONCATENATE(LISTE!C180,"  ",LISTE!H180," P")),"")</f>
        <v/>
      </c>
      <c r="C176" s="190" t="str">
        <f>IF(MONTH(LISTE!G180)=9,IF(OR(LISTE!B180="",LISTE!I180="X"),"",LISTE!A180),"")</f>
        <v/>
      </c>
      <c r="D176" s="190" t="str">
        <f>IF(MONTH(LISTE!G180)=9,IF(OR(LISTE!B180="",LISTE!I180="X"),"",LISTE!I180),"")</f>
        <v/>
      </c>
    </row>
    <row r="177" spans="1:4" x14ac:dyDescent="0.25">
      <c r="A177" s="190" t="str">
        <f>IF(MONTH(LISTE!G181)=9,IF(OR(LISTE!B181="",LISTE!I181="X"),"",LISTE!B181),"")</f>
        <v/>
      </c>
      <c r="B177" s="190" t="str">
        <f>IF(MONTH(LISTE!G181)=9,IF(OR(LISTE!B181="",LISTE!I181="X"),"",CONCATENATE(LISTE!C181,"  ",LISTE!H181," P")),"")</f>
        <v/>
      </c>
      <c r="C177" s="190" t="str">
        <f>IF(MONTH(LISTE!G181)=9,IF(OR(LISTE!B181="",LISTE!I181="X"),"",LISTE!A181),"")</f>
        <v/>
      </c>
      <c r="D177" s="190" t="str">
        <f>IF(MONTH(LISTE!G181)=9,IF(OR(LISTE!B181="",LISTE!I181="X"),"",LISTE!I181),"")</f>
        <v/>
      </c>
    </row>
    <row r="178" spans="1:4" x14ac:dyDescent="0.25">
      <c r="A178" s="190" t="str">
        <f>IF(MONTH(LISTE!G182)=9,IF(OR(LISTE!B182="",LISTE!I182="X"),"",LISTE!B182),"")</f>
        <v/>
      </c>
      <c r="B178" s="190" t="str">
        <f>IF(MONTH(LISTE!G182)=9,IF(OR(LISTE!B182="",LISTE!I182="X"),"",CONCATENATE(LISTE!C182,"  ",LISTE!H182," P")),"")</f>
        <v/>
      </c>
      <c r="C178" s="190" t="str">
        <f>IF(MONTH(LISTE!G182)=9,IF(OR(LISTE!B182="",LISTE!I182="X"),"",LISTE!A182),"")</f>
        <v/>
      </c>
      <c r="D178" s="190" t="str">
        <f>IF(MONTH(LISTE!G182)=9,IF(OR(LISTE!B182="",LISTE!I182="X"),"",LISTE!I182),"")</f>
        <v/>
      </c>
    </row>
    <row r="179" spans="1:4" x14ac:dyDescent="0.25">
      <c r="A179" s="190" t="str">
        <f>IF(MONTH(LISTE!G183)=9,IF(OR(LISTE!B183="",LISTE!I183="X"),"",LISTE!B183),"")</f>
        <v/>
      </c>
      <c r="B179" s="190" t="str">
        <f>IF(MONTH(LISTE!G183)=9,IF(OR(LISTE!B183="",LISTE!I183="X"),"",CONCATENATE(LISTE!C183,"  ",LISTE!H183," P")),"")</f>
        <v/>
      </c>
      <c r="C179" s="190" t="str">
        <f>IF(MONTH(LISTE!G183)=9,IF(OR(LISTE!B183="",LISTE!I183="X"),"",LISTE!A183),"")</f>
        <v/>
      </c>
      <c r="D179" s="190" t="str">
        <f>IF(MONTH(LISTE!G183)=9,IF(OR(LISTE!B183="",LISTE!I183="X"),"",LISTE!I183),"")</f>
        <v/>
      </c>
    </row>
    <row r="180" spans="1:4" x14ac:dyDescent="0.25">
      <c r="A180" s="190" t="str">
        <f>IF(MONTH(LISTE!G184)=9,IF(OR(LISTE!B184="",LISTE!I184="X"),"",LISTE!B184),"")</f>
        <v/>
      </c>
      <c r="B180" s="190" t="str">
        <f>IF(MONTH(LISTE!G184)=9,IF(OR(LISTE!B184="",LISTE!I184="X"),"",CONCATENATE(LISTE!C184,"  ",LISTE!H184," P")),"")</f>
        <v/>
      </c>
      <c r="C180" s="190" t="str">
        <f>IF(MONTH(LISTE!G184)=9,IF(OR(LISTE!B184="",LISTE!I184="X"),"",LISTE!A184),"")</f>
        <v/>
      </c>
      <c r="D180" s="190" t="str">
        <f>IF(MONTH(LISTE!G184)=9,IF(OR(LISTE!B184="",LISTE!I184="X"),"",LISTE!I184),"")</f>
        <v/>
      </c>
    </row>
    <row r="181" spans="1:4" x14ac:dyDescent="0.25">
      <c r="A181" s="190" t="str">
        <f>IF(MONTH(LISTE!G185)=9,IF(OR(LISTE!B185="",LISTE!I185="X"),"",LISTE!B185),"")</f>
        <v/>
      </c>
      <c r="B181" s="190" t="str">
        <f>IF(MONTH(LISTE!G185)=9,IF(OR(LISTE!B185="",LISTE!I185="X"),"",CONCATENATE(LISTE!C185,"  ",LISTE!H185," P")),"")</f>
        <v/>
      </c>
      <c r="C181" s="190" t="str">
        <f>IF(MONTH(LISTE!G185)=9,IF(OR(LISTE!B185="",LISTE!I185="X"),"",LISTE!A185),"")</f>
        <v/>
      </c>
      <c r="D181" s="190" t="str">
        <f>IF(MONTH(LISTE!G185)=9,IF(OR(LISTE!B185="",LISTE!I185="X"),"",LISTE!I185),"")</f>
        <v/>
      </c>
    </row>
    <row r="182" spans="1:4" x14ac:dyDescent="0.25">
      <c r="A182" s="190" t="str">
        <f>IF(MONTH(LISTE!G186)=9,IF(OR(LISTE!B186="",LISTE!I186="X"),"",LISTE!B186),"")</f>
        <v/>
      </c>
      <c r="B182" s="190" t="str">
        <f>IF(MONTH(LISTE!G186)=9,IF(OR(LISTE!B186="",LISTE!I186="X"),"",CONCATENATE(LISTE!C186,"  ",LISTE!H186," P")),"")</f>
        <v/>
      </c>
      <c r="C182" s="190" t="str">
        <f>IF(MONTH(LISTE!G186)=9,IF(OR(LISTE!B186="",LISTE!I186="X"),"",LISTE!A186),"")</f>
        <v/>
      </c>
      <c r="D182" s="190" t="str">
        <f>IF(MONTH(LISTE!G186)=9,IF(OR(LISTE!B186="",LISTE!I186="X"),"",LISTE!I186),"")</f>
        <v/>
      </c>
    </row>
    <row r="183" spans="1:4" x14ac:dyDescent="0.25">
      <c r="A183" s="190" t="str">
        <f>IF(MONTH(LISTE!G187)=9,IF(OR(LISTE!B187="",LISTE!I187="X"),"",LISTE!B187),"")</f>
        <v/>
      </c>
      <c r="B183" s="190" t="str">
        <f>IF(MONTH(LISTE!G187)=9,IF(OR(LISTE!B187="",LISTE!I187="X"),"",CONCATENATE(LISTE!C187,"  ",LISTE!H187," P")),"")</f>
        <v/>
      </c>
      <c r="C183" s="190" t="str">
        <f>IF(MONTH(LISTE!G187)=9,IF(OR(LISTE!B187="",LISTE!I187="X"),"",LISTE!A187),"")</f>
        <v/>
      </c>
      <c r="D183" s="190" t="str">
        <f>IF(MONTH(LISTE!G187)=9,IF(OR(LISTE!B187="",LISTE!I187="X"),"",LISTE!I187),"")</f>
        <v/>
      </c>
    </row>
    <row r="184" spans="1:4" x14ac:dyDescent="0.25">
      <c r="A184" s="190" t="str">
        <f>IF(MONTH(LISTE!G188)=9,IF(OR(LISTE!B188="",LISTE!I188="X"),"",LISTE!B188),"")</f>
        <v/>
      </c>
      <c r="B184" s="190" t="str">
        <f>IF(MONTH(LISTE!G188)=9,IF(OR(LISTE!B188="",LISTE!I188="X"),"",CONCATENATE(LISTE!C188,"  ",LISTE!H188," P")),"")</f>
        <v/>
      </c>
      <c r="C184" s="190" t="str">
        <f>IF(MONTH(LISTE!G188)=9,IF(OR(LISTE!B188="",LISTE!I188="X"),"",LISTE!A188),"")</f>
        <v/>
      </c>
      <c r="D184" s="190" t="str">
        <f>IF(MONTH(LISTE!G188)=9,IF(OR(LISTE!B188="",LISTE!I188="X"),"",LISTE!I188),"")</f>
        <v/>
      </c>
    </row>
    <row r="185" spans="1:4" x14ac:dyDescent="0.25">
      <c r="A185" s="190" t="str">
        <f>IF(MONTH(LISTE!G189)=9,IF(OR(LISTE!B189="",LISTE!I189="X"),"",LISTE!B189),"")</f>
        <v/>
      </c>
      <c r="B185" s="190" t="str">
        <f>IF(MONTH(LISTE!G189)=9,IF(OR(LISTE!B189="",LISTE!I189="X"),"",CONCATENATE(LISTE!C189,"  ",LISTE!H189," P")),"")</f>
        <v/>
      </c>
      <c r="C185" s="190" t="str">
        <f>IF(MONTH(LISTE!G189)=9,IF(OR(LISTE!B189="",LISTE!I189="X"),"",LISTE!A189),"")</f>
        <v/>
      </c>
      <c r="D185" s="190" t="str">
        <f>IF(MONTH(LISTE!G189)=9,IF(OR(LISTE!B189="",LISTE!I189="X"),"",LISTE!I189),"")</f>
        <v/>
      </c>
    </row>
    <row r="186" spans="1:4" x14ac:dyDescent="0.25">
      <c r="A186" s="190" t="str">
        <f>IF(MONTH(LISTE!G190)=9,IF(OR(LISTE!B190="",LISTE!I190="X"),"",LISTE!B190),"")</f>
        <v/>
      </c>
      <c r="B186" s="190" t="str">
        <f>IF(MONTH(LISTE!G190)=9,IF(OR(LISTE!B190="",LISTE!I190="X"),"",CONCATENATE(LISTE!C190,"  ",LISTE!H190," P")),"")</f>
        <v/>
      </c>
      <c r="C186" s="190" t="str">
        <f>IF(MONTH(LISTE!G190)=9,IF(OR(LISTE!B190="",LISTE!I190="X"),"",LISTE!A190),"")</f>
        <v/>
      </c>
      <c r="D186" s="190" t="str">
        <f>IF(MONTH(LISTE!G190)=9,IF(OR(LISTE!B190="",LISTE!I190="X"),"",LISTE!I190),"")</f>
        <v/>
      </c>
    </row>
    <row r="187" spans="1:4" x14ac:dyDescent="0.25">
      <c r="A187" s="190" t="str">
        <f>IF(MONTH(LISTE!G191)=9,IF(OR(LISTE!B191="",LISTE!I191="X"),"",LISTE!B191),"")</f>
        <v/>
      </c>
      <c r="B187" s="190" t="str">
        <f>IF(MONTH(LISTE!G191)=9,IF(OR(LISTE!B191="",LISTE!I191="X"),"",CONCATENATE(LISTE!C191,"  ",LISTE!H191," P")),"")</f>
        <v/>
      </c>
      <c r="C187" s="190" t="str">
        <f>IF(MONTH(LISTE!G191)=9,IF(OR(LISTE!B191="",LISTE!I191="X"),"",LISTE!A191),"")</f>
        <v/>
      </c>
      <c r="D187" s="190" t="str">
        <f>IF(MONTH(LISTE!G191)=9,IF(OR(LISTE!B191="",LISTE!I191="X"),"",LISTE!I191),"")</f>
        <v/>
      </c>
    </row>
    <row r="188" spans="1:4" x14ac:dyDescent="0.25">
      <c r="A188" s="190" t="str">
        <f>IF(MONTH(LISTE!G192)=9,IF(OR(LISTE!B192="",LISTE!I192="X"),"",LISTE!B192),"")</f>
        <v/>
      </c>
      <c r="B188" s="190" t="str">
        <f>IF(MONTH(LISTE!G192)=9,IF(OR(LISTE!B192="",LISTE!I192="X"),"",CONCATENATE(LISTE!C192,"  ",LISTE!H192," P")),"")</f>
        <v/>
      </c>
      <c r="C188" s="190" t="str">
        <f>IF(MONTH(LISTE!G192)=9,IF(OR(LISTE!B192="",LISTE!I192="X"),"",LISTE!A192),"")</f>
        <v/>
      </c>
      <c r="D188" s="190" t="str">
        <f>IF(MONTH(LISTE!G192)=9,IF(OR(LISTE!B192="",LISTE!I192="X"),"",LISTE!I192),"")</f>
        <v/>
      </c>
    </row>
    <row r="189" spans="1:4" x14ac:dyDescent="0.25">
      <c r="A189" s="190" t="str">
        <f>IF(MONTH(LISTE!G193)=9,IF(OR(LISTE!B193="",LISTE!I193="X"),"",LISTE!B193),"")</f>
        <v/>
      </c>
      <c r="B189" s="190" t="str">
        <f>IF(MONTH(LISTE!G193)=9,IF(OR(LISTE!B193="",LISTE!I193="X"),"",CONCATENATE(LISTE!C193,"  ",LISTE!H193," P")),"")</f>
        <v/>
      </c>
      <c r="C189" s="190" t="str">
        <f>IF(MONTH(LISTE!G193)=9,IF(OR(LISTE!B193="",LISTE!I193="X"),"",LISTE!A193),"")</f>
        <v/>
      </c>
      <c r="D189" s="190" t="str">
        <f>IF(MONTH(LISTE!G193)=9,IF(OR(LISTE!B193="",LISTE!I193="X"),"",LISTE!I193),"")</f>
        <v/>
      </c>
    </row>
    <row r="190" spans="1:4" x14ac:dyDescent="0.25">
      <c r="A190" s="190" t="str">
        <f>IF(MONTH(LISTE!G194)=9,IF(OR(LISTE!B194="",LISTE!I194="X"),"",LISTE!B194),"")</f>
        <v/>
      </c>
      <c r="B190" s="190" t="str">
        <f>IF(MONTH(LISTE!G194)=9,IF(OR(LISTE!B194="",LISTE!I194="X"),"",CONCATENATE(LISTE!C194,"  ",LISTE!H194," P")),"")</f>
        <v/>
      </c>
      <c r="C190" s="190" t="str">
        <f>IF(MONTH(LISTE!G194)=9,IF(OR(LISTE!B194="",LISTE!I194="X"),"",LISTE!A194),"")</f>
        <v/>
      </c>
      <c r="D190" s="190" t="str">
        <f>IF(MONTH(LISTE!G194)=9,IF(OR(LISTE!B194="",LISTE!I194="X"),"",LISTE!I194),"")</f>
        <v/>
      </c>
    </row>
    <row r="191" spans="1:4" x14ac:dyDescent="0.25">
      <c r="A191" s="190" t="str">
        <f>IF(MONTH(LISTE!G195)=9,IF(OR(LISTE!B195="",LISTE!I195="X"),"",LISTE!B195),"")</f>
        <v/>
      </c>
      <c r="B191" s="190" t="str">
        <f>IF(MONTH(LISTE!G195)=9,IF(OR(LISTE!B195="",LISTE!I195="X"),"",CONCATENATE(LISTE!C195,"  ",LISTE!H195," P")),"")</f>
        <v/>
      </c>
      <c r="C191" s="190" t="str">
        <f>IF(MONTH(LISTE!G195)=9,IF(OR(LISTE!B195="",LISTE!I195="X"),"",LISTE!A195),"")</f>
        <v/>
      </c>
      <c r="D191" s="190" t="str">
        <f>IF(MONTH(LISTE!G195)=9,IF(OR(LISTE!B195="",LISTE!I195="X"),"",LISTE!I195),"")</f>
        <v/>
      </c>
    </row>
    <row r="192" spans="1:4" x14ac:dyDescent="0.25">
      <c r="A192" s="190" t="str">
        <f>IF(MONTH(LISTE!G196)=9,IF(OR(LISTE!B196="",LISTE!I196="X"),"",LISTE!B196),"")</f>
        <v/>
      </c>
      <c r="B192" s="190" t="str">
        <f>IF(MONTH(LISTE!G196)=9,IF(OR(LISTE!B196="",LISTE!I196="X"),"",CONCATENATE(LISTE!C196,"  ",LISTE!H196," P")),"")</f>
        <v/>
      </c>
      <c r="C192" s="190" t="str">
        <f>IF(MONTH(LISTE!G196)=9,IF(OR(LISTE!B196="",LISTE!I196="X"),"",LISTE!A196),"")</f>
        <v/>
      </c>
      <c r="D192" s="190" t="str">
        <f>IF(MONTH(LISTE!G196)=9,IF(OR(LISTE!B196="",LISTE!I196="X"),"",LISTE!I196),"")</f>
        <v/>
      </c>
    </row>
    <row r="193" spans="1:4" x14ac:dyDescent="0.25">
      <c r="A193" s="190" t="str">
        <f>IF(MONTH(LISTE!G197)=9,IF(OR(LISTE!B197="",LISTE!I197="X"),"",LISTE!B197),"")</f>
        <v/>
      </c>
      <c r="B193" s="190" t="str">
        <f>IF(MONTH(LISTE!G197)=9,IF(OR(LISTE!B197="",LISTE!I197="X"),"",CONCATENATE(LISTE!C197,"  ",LISTE!H197," P")),"")</f>
        <v/>
      </c>
      <c r="C193" s="190" t="str">
        <f>IF(MONTH(LISTE!G197)=9,IF(OR(LISTE!B197="",LISTE!I197="X"),"",LISTE!A197),"")</f>
        <v/>
      </c>
      <c r="D193" s="190" t="str">
        <f>IF(MONTH(LISTE!G197)=9,IF(OR(LISTE!B197="",LISTE!I197="X"),"",LISTE!I197),"")</f>
        <v/>
      </c>
    </row>
    <row r="194" spans="1:4" x14ac:dyDescent="0.25">
      <c r="A194" s="190" t="str">
        <f>IF(MONTH(LISTE!G198)=9,IF(OR(LISTE!B198="",LISTE!I198="X"),"",LISTE!B198),"")</f>
        <v/>
      </c>
      <c r="B194" s="190" t="str">
        <f>IF(MONTH(LISTE!G198)=9,IF(OR(LISTE!B198="",LISTE!I198="X"),"",CONCATENATE(LISTE!C198,"  ",LISTE!H198," P")),"")</f>
        <v/>
      </c>
      <c r="C194" s="190" t="str">
        <f>IF(MONTH(LISTE!G198)=9,IF(OR(LISTE!B198="",LISTE!I198="X"),"",LISTE!A198),"")</f>
        <v/>
      </c>
      <c r="D194" s="190" t="str">
        <f>IF(MONTH(LISTE!G198)=9,IF(OR(LISTE!B198="",LISTE!I198="X"),"",LISTE!I198),"")</f>
        <v/>
      </c>
    </row>
    <row r="195" spans="1:4" x14ac:dyDescent="0.25">
      <c r="A195" s="190" t="str">
        <f>IF(MONTH(LISTE!G199)=9,IF(OR(LISTE!B199="",LISTE!I199="X"),"",LISTE!B199),"")</f>
        <v/>
      </c>
      <c r="B195" s="190" t="str">
        <f>IF(MONTH(LISTE!G199)=9,IF(OR(LISTE!B199="",LISTE!I199="X"),"",CONCATENATE(LISTE!C199,"  ",LISTE!H199," P")),"")</f>
        <v/>
      </c>
      <c r="C195" s="190" t="str">
        <f>IF(MONTH(LISTE!G199)=9,IF(OR(LISTE!B199="",LISTE!I199="X"),"",LISTE!A199),"")</f>
        <v/>
      </c>
      <c r="D195" s="190" t="str">
        <f>IF(MONTH(LISTE!G199)=9,IF(OR(LISTE!B199="",LISTE!I199="X"),"",LISTE!I199),"")</f>
        <v/>
      </c>
    </row>
    <row r="196" spans="1:4" x14ac:dyDescent="0.25">
      <c r="A196" s="190" t="str">
        <f>IF(MONTH(LISTE!G200)=9,IF(OR(LISTE!B200="",LISTE!I200="X"),"",LISTE!B200),"")</f>
        <v/>
      </c>
      <c r="B196" s="190" t="str">
        <f>IF(MONTH(LISTE!G200)=9,IF(OR(LISTE!B200="",LISTE!I200="X"),"",CONCATENATE(LISTE!C200,"  ",LISTE!H200," P")),"")</f>
        <v/>
      </c>
      <c r="C196" s="190" t="str">
        <f>IF(MONTH(LISTE!G200)=9,IF(OR(LISTE!B200="",LISTE!I200="X"),"",LISTE!A200),"")</f>
        <v/>
      </c>
      <c r="D196" s="190" t="str">
        <f>IF(MONTH(LISTE!G200)=9,IF(OR(LISTE!B200="",LISTE!I200="X"),"",LISTE!I200),"")</f>
        <v/>
      </c>
    </row>
    <row r="197" spans="1:4" x14ac:dyDescent="0.25">
      <c r="A197" s="190" t="str">
        <f>IF(MONTH(LISTE!G201)=9,IF(OR(LISTE!B201="",LISTE!I201="X"),"",LISTE!B201),"")</f>
        <v/>
      </c>
      <c r="B197" s="190" t="str">
        <f>IF(MONTH(LISTE!G201)=9,IF(OR(LISTE!B201="",LISTE!I201="X"),"",CONCATENATE(LISTE!C201,"  ",LISTE!H201," P")),"")</f>
        <v/>
      </c>
      <c r="C197" s="190" t="str">
        <f>IF(MONTH(LISTE!G201)=9,IF(OR(LISTE!B201="",LISTE!I201="X"),"",LISTE!A201),"")</f>
        <v/>
      </c>
      <c r="D197" s="190" t="str">
        <f>IF(MONTH(LISTE!G201)=9,IF(OR(LISTE!B201="",LISTE!I201="X"),"",LISTE!I201),"")</f>
        <v/>
      </c>
    </row>
    <row r="198" spans="1:4" x14ac:dyDescent="0.25">
      <c r="A198" s="190" t="str">
        <f>IF(MONTH(LISTE!G202)=9,IF(OR(LISTE!B202="",LISTE!I202="X"),"",LISTE!B202),"")</f>
        <v/>
      </c>
      <c r="B198" s="190" t="str">
        <f>IF(MONTH(LISTE!G202)=9,IF(OR(LISTE!B202="",LISTE!I202="X"),"",CONCATENATE(LISTE!C202,"  ",LISTE!H202," P")),"")</f>
        <v/>
      </c>
      <c r="C198" s="190" t="str">
        <f>IF(MONTH(LISTE!G202)=9,IF(OR(LISTE!B202="",LISTE!I202="X"),"",LISTE!A202),"")</f>
        <v/>
      </c>
      <c r="D198" s="190" t="str">
        <f>IF(MONTH(LISTE!G202)=9,IF(OR(LISTE!B202="",LISTE!I202="X"),"",LISTE!I202),"")</f>
        <v/>
      </c>
    </row>
    <row r="199" spans="1:4" x14ac:dyDescent="0.25">
      <c r="A199" s="190" t="str">
        <f>IF(MONTH(LISTE!G203)=9,IF(OR(LISTE!B203="",LISTE!I203="X"),"",LISTE!B203),"")</f>
        <v/>
      </c>
      <c r="B199" s="190" t="str">
        <f>IF(MONTH(LISTE!G203)=9,IF(OR(LISTE!B203="",LISTE!I203="X"),"",CONCATENATE(LISTE!C203,"  ",LISTE!H203," P")),"")</f>
        <v/>
      </c>
      <c r="C199" s="190" t="str">
        <f>IF(MONTH(LISTE!G203)=9,IF(OR(LISTE!B203="",LISTE!I203="X"),"",LISTE!A203),"")</f>
        <v/>
      </c>
      <c r="D199" s="190" t="str">
        <f>IF(MONTH(LISTE!G203)=9,IF(OR(LISTE!B203="",LISTE!I203="X"),"",LISTE!I203),"")</f>
        <v/>
      </c>
    </row>
    <row r="200" spans="1:4" x14ac:dyDescent="0.25">
      <c r="A200" s="190" t="str">
        <f>IF(MONTH(LISTE!G204)=9,IF(OR(LISTE!B204="",LISTE!I204="X"),"",LISTE!B204),"")</f>
        <v/>
      </c>
      <c r="B200" s="190" t="str">
        <f>IF(MONTH(LISTE!G204)=9,IF(OR(LISTE!B204="",LISTE!I204="X"),"",CONCATENATE(LISTE!C204,"  ",LISTE!H204," P")),"")</f>
        <v/>
      </c>
      <c r="C200" s="190" t="str">
        <f>IF(MONTH(LISTE!G204)=9,IF(OR(LISTE!B204="",LISTE!I204="X"),"",LISTE!A204),"")</f>
        <v/>
      </c>
      <c r="D200" s="190" t="str">
        <f>IF(MONTH(LISTE!G204)=9,IF(OR(LISTE!B204="",LISTE!I204="X"),"",LISTE!I204),"")</f>
        <v/>
      </c>
    </row>
    <row r="201" spans="1:4" x14ac:dyDescent="0.25">
      <c r="A201" s="190" t="str">
        <f>IF(MONTH(LISTE!G205)=9,IF(OR(LISTE!B205="",LISTE!I205="X"),"",LISTE!B205),"")</f>
        <v/>
      </c>
      <c r="B201" s="190" t="str">
        <f>IF(MONTH(LISTE!G205)=9,IF(OR(LISTE!B205="",LISTE!I205="X"),"",CONCATENATE(LISTE!C205,"  ",LISTE!H205," P")),"")</f>
        <v/>
      </c>
      <c r="C201" s="190" t="str">
        <f>IF(MONTH(LISTE!G205)=9,IF(OR(LISTE!B205="",LISTE!I205="X"),"",LISTE!A205),"")</f>
        <v/>
      </c>
      <c r="D201" s="190" t="str">
        <f>IF(MONTH(LISTE!G205)=9,IF(OR(LISTE!B205="",LISTE!I205="X"),"",LISTE!I205),"")</f>
        <v/>
      </c>
    </row>
    <row r="202" spans="1:4" x14ac:dyDescent="0.25">
      <c r="A202" s="190" t="str">
        <f>IF(MONTH(LISTE!G206)=9,IF(OR(LISTE!B206="",LISTE!I206="X"),"",LISTE!B206),"")</f>
        <v/>
      </c>
      <c r="B202" s="190" t="str">
        <f>IF(MONTH(LISTE!G206)=9,IF(OR(LISTE!B206="",LISTE!I206="X"),"",CONCATENATE(LISTE!C206,"  ",LISTE!H206," P")),"")</f>
        <v/>
      </c>
      <c r="C202" s="190" t="str">
        <f>IF(MONTH(LISTE!G206)=9,IF(OR(LISTE!B206="",LISTE!I206="X"),"",LISTE!A206),"")</f>
        <v/>
      </c>
      <c r="D202" s="190" t="str">
        <f>IF(MONTH(LISTE!G206)=9,IF(OR(LISTE!B206="",LISTE!I206="X"),"",LISTE!I206),"")</f>
        <v/>
      </c>
    </row>
    <row r="203" spans="1:4" x14ac:dyDescent="0.25">
      <c r="A203" s="190" t="str">
        <f>IF(MONTH(LISTE!G207)=9,IF(OR(LISTE!B207="",LISTE!I207="X"),"",LISTE!B207),"")</f>
        <v/>
      </c>
      <c r="B203" s="190" t="str">
        <f>IF(MONTH(LISTE!G207)=9,IF(OR(LISTE!B207="",LISTE!I207="X"),"",CONCATENATE(LISTE!C207,"  ",LISTE!H207," P")),"")</f>
        <v/>
      </c>
      <c r="C203" s="190" t="str">
        <f>IF(MONTH(LISTE!G207)=9,IF(OR(LISTE!B207="",LISTE!I207="X"),"",LISTE!A207),"")</f>
        <v/>
      </c>
      <c r="D203" s="190" t="str">
        <f>IF(MONTH(LISTE!G207)=9,IF(OR(LISTE!B207="",LISTE!I207="X"),"",LISTE!I207),"")</f>
        <v/>
      </c>
    </row>
    <row r="204" spans="1:4" x14ac:dyDescent="0.25">
      <c r="A204" s="190" t="str">
        <f>IF(MONTH(LISTE!G208)=9,IF(OR(LISTE!B208="",LISTE!I208="X"),"",LISTE!B208),"")</f>
        <v/>
      </c>
      <c r="B204" s="190" t="str">
        <f>IF(MONTH(LISTE!G208)=9,IF(OR(LISTE!B208="",LISTE!I208="X"),"",CONCATENATE(LISTE!C208,"  ",LISTE!H208," P")),"")</f>
        <v/>
      </c>
      <c r="C204" s="190" t="str">
        <f>IF(MONTH(LISTE!G208)=9,IF(OR(LISTE!B208="",LISTE!I208="X"),"",LISTE!A208),"")</f>
        <v/>
      </c>
      <c r="D204" s="190" t="str">
        <f>IF(MONTH(LISTE!G208)=9,IF(OR(LISTE!B208="",LISTE!I208="X"),"",LISTE!I208),"")</f>
        <v/>
      </c>
    </row>
    <row r="205" spans="1:4" x14ac:dyDescent="0.25">
      <c r="A205" s="190" t="str">
        <f>IF(MONTH(LISTE!G209)=9,IF(OR(LISTE!B209="",LISTE!I209="X"),"",LISTE!B209),"")</f>
        <v/>
      </c>
      <c r="B205" s="190" t="str">
        <f>IF(MONTH(LISTE!G209)=9,IF(OR(LISTE!B209="",LISTE!I209="X"),"",CONCATENATE(LISTE!C209,"  ",LISTE!H209," P")),"")</f>
        <v/>
      </c>
      <c r="C205" s="190" t="str">
        <f>IF(MONTH(LISTE!G209)=9,IF(OR(LISTE!B209="",LISTE!I209="X"),"",LISTE!A209),"")</f>
        <v/>
      </c>
      <c r="D205" s="190" t="str">
        <f>IF(MONTH(LISTE!G209)=9,IF(OR(LISTE!B209="",LISTE!I209="X"),"",LISTE!I209),"")</f>
        <v/>
      </c>
    </row>
    <row r="206" spans="1:4" x14ac:dyDescent="0.25">
      <c r="A206" s="190" t="str">
        <f>IF(MONTH(LISTE!G210)=9,IF(OR(LISTE!B210="",LISTE!I210="X"),"",LISTE!B210),"")</f>
        <v/>
      </c>
      <c r="B206" s="190" t="str">
        <f>IF(MONTH(LISTE!G210)=9,IF(OR(LISTE!B210="",LISTE!I210="X"),"",CONCATENATE(LISTE!C210,"  ",LISTE!H210," P")),"")</f>
        <v/>
      </c>
      <c r="C206" s="190" t="str">
        <f>IF(MONTH(LISTE!G210)=9,IF(OR(LISTE!B210="",LISTE!I210="X"),"",LISTE!A210),"")</f>
        <v/>
      </c>
      <c r="D206" s="190" t="str">
        <f>IF(MONTH(LISTE!G210)=9,IF(OR(LISTE!B210="",LISTE!I210="X"),"",LISTE!I210),"")</f>
        <v/>
      </c>
    </row>
    <row r="207" spans="1:4" x14ac:dyDescent="0.25">
      <c r="A207" s="190" t="str">
        <f>IF(MONTH(LISTE!G211)=9,IF(OR(LISTE!B211="",LISTE!I211="X"),"",LISTE!B211),"")</f>
        <v/>
      </c>
      <c r="B207" s="190" t="str">
        <f>IF(MONTH(LISTE!G211)=9,IF(OR(LISTE!B211="",LISTE!I211="X"),"",CONCATENATE(LISTE!C211,"  ",LISTE!H211," P")),"")</f>
        <v/>
      </c>
      <c r="C207" s="190" t="str">
        <f>IF(MONTH(LISTE!G211)=9,IF(OR(LISTE!B211="",LISTE!I211="X"),"",LISTE!A211),"")</f>
        <v/>
      </c>
      <c r="D207" s="190" t="str">
        <f>IF(MONTH(LISTE!G211)=9,IF(OR(LISTE!B211="",LISTE!I211="X"),"",LISTE!I211),"")</f>
        <v/>
      </c>
    </row>
    <row r="208" spans="1:4" x14ac:dyDescent="0.25">
      <c r="A208" s="190" t="str">
        <f>IF(MONTH(LISTE!G212)=9,IF(OR(LISTE!B212="",LISTE!I212="X"),"",LISTE!B212),"")</f>
        <v/>
      </c>
      <c r="B208" s="190" t="str">
        <f>IF(MONTH(LISTE!G212)=9,IF(OR(LISTE!B212="",LISTE!I212="X"),"",CONCATENATE(LISTE!C212,"  ",LISTE!H212," P")),"")</f>
        <v/>
      </c>
      <c r="C208" s="190" t="str">
        <f>IF(MONTH(LISTE!G212)=9,IF(OR(LISTE!B212="",LISTE!I212="X"),"",LISTE!A212),"")</f>
        <v/>
      </c>
      <c r="D208" s="190" t="str">
        <f>IF(MONTH(LISTE!G212)=9,IF(OR(LISTE!B212="",LISTE!I212="X"),"",LISTE!I212),"")</f>
        <v/>
      </c>
    </row>
    <row r="209" spans="1:4" x14ac:dyDescent="0.25">
      <c r="A209" s="190" t="str">
        <f>IF(MONTH(LISTE!G213)=9,IF(OR(LISTE!B213="",LISTE!I213="X"),"",LISTE!B213),"")</f>
        <v/>
      </c>
      <c r="B209" s="190" t="str">
        <f>IF(MONTH(LISTE!G213)=9,IF(OR(LISTE!B213="",LISTE!I213="X"),"",CONCATENATE(LISTE!C213,"  ",LISTE!H213," P")),"")</f>
        <v/>
      </c>
      <c r="C209" s="190" t="str">
        <f>IF(MONTH(LISTE!G213)=9,IF(OR(LISTE!B213="",LISTE!I213="X"),"",LISTE!A213),"")</f>
        <v/>
      </c>
      <c r="D209" s="190" t="str">
        <f>IF(MONTH(LISTE!G213)=9,IF(OR(LISTE!B213="",LISTE!I213="X"),"",LISTE!I213),"")</f>
        <v/>
      </c>
    </row>
    <row r="210" spans="1:4" x14ac:dyDescent="0.25">
      <c r="A210" s="190" t="str">
        <f>IF(MONTH(LISTE!G214)=9,IF(OR(LISTE!B214="",LISTE!I214="X"),"",LISTE!B214),"")</f>
        <v/>
      </c>
      <c r="B210" s="190" t="str">
        <f>IF(MONTH(LISTE!G214)=9,IF(OR(LISTE!B214="",LISTE!I214="X"),"",CONCATENATE(LISTE!C214,"  ",LISTE!H214," P")),"")</f>
        <v/>
      </c>
      <c r="C210" s="190" t="str">
        <f>IF(MONTH(LISTE!G214)=9,IF(OR(LISTE!B214="",LISTE!I214="X"),"",LISTE!A214),"")</f>
        <v/>
      </c>
      <c r="D210" s="190" t="str">
        <f>IF(MONTH(LISTE!G214)=9,IF(OR(LISTE!B214="",LISTE!I214="X"),"",LISTE!I214),"")</f>
        <v/>
      </c>
    </row>
    <row r="211" spans="1:4" x14ac:dyDescent="0.25">
      <c r="A211" s="190" t="str">
        <f>IF(MONTH(LISTE!G215)=9,IF(OR(LISTE!B215="",LISTE!I215="X"),"",LISTE!B215),"")</f>
        <v/>
      </c>
      <c r="B211" s="190" t="str">
        <f>IF(MONTH(LISTE!G215)=9,IF(OR(LISTE!B215="",LISTE!I215="X"),"",CONCATENATE(LISTE!C215,"  ",LISTE!H215," P")),"")</f>
        <v/>
      </c>
      <c r="C211" s="190" t="str">
        <f>IF(MONTH(LISTE!G215)=9,IF(OR(LISTE!B215="",LISTE!I215="X"),"",LISTE!A215),"")</f>
        <v/>
      </c>
      <c r="D211" s="190" t="str">
        <f>IF(MONTH(LISTE!G215)=9,IF(OR(LISTE!B215="",LISTE!I215="X"),"",LISTE!I215),"")</f>
        <v/>
      </c>
    </row>
    <row r="212" spans="1:4" x14ac:dyDescent="0.25">
      <c r="A212" s="190" t="str">
        <f>IF(MONTH(LISTE!G216)=9,IF(OR(LISTE!B216="",LISTE!I216="X"),"",LISTE!B216),"")</f>
        <v/>
      </c>
      <c r="B212" s="190" t="str">
        <f>IF(MONTH(LISTE!G216)=9,IF(OR(LISTE!B216="",LISTE!I216="X"),"",CONCATENATE(LISTE!C216,"  ",LISTE!H216," P")),"")</f>
        <v/>
      </c>
      <c r="C212" s="190" t="str">
        <f>IF(MONTH(LISTE!G216)=9,IF(OR(LISTE!B216="",LISTE!I216="X"),"",LISTE!A216),"")</f>
        <v/>
      </c>
      <c r="D212" s="190" t="str">
        <f>IF(MONTH(LISTE!G216)=9,IF(OR(LISTE!B216="",LISTE!I216="X"),"",LISTE!I216),"")</f>
        <v/>
      </c>
    </row>
    <row r="213" spans="1:4" x14ac:dyDescent="0.25">
      <c r="A213" s="190" t="str">
        <f>IF(MONTH(LISTE!G217)=9,IF(OR(LISTE!B217="",LISTE!I217="X"),"",LISTE!B217),"")</f>
        <v/>
      </c>
      <c r="B213" s="190" t="str">
        <f>IF(MONTH(LISTE!G217)=9,IF(OR(LISTE!B217="",LISTE!I217="X"),"",CONCATENATE(LISTE!C217,"  ",LISTE!H217," P")),"")</f>
        <v/>
      </c>
      <c r="C213" s="190" t="str">
        <f>IF(MONTH(LISTE!G217)=9,IF(OR(LISTE!B217="",LISTE!I217="X"),"",LISTE!A217),"")</f>
        <v/>
      </c>
      <c r="D213" s="190" t="str">
        <f>IF(MONTH(LISTE!G217)=9,IF(OR(LISTE!B217="",LISTE!I217="X"),"",LISTE!I217),"")</f>
        <v/>
      </c>
    </row>
    <row r="214" spans="1:4" x14ac:dyDescent="0.25">
      <c r="A214" s="190" t="str">
        <f>IF(MONTH(LISTE!G218)=9,IF(OR(LISTE!B218="",LISTE!I218="X"),"",LISTE!B218),"")</f>
        <v/>
      </c>
      <c r="B214" s="190" t="str">
        <f>IF(MONTH(LISTE!G218)=9,IF(OR(LISTE!B218="",LISTE!I218="X"),"",CONCATENATE(LISTE!C218,"  ",LISTE!H218," P")),"")</f>
        <v/>
      </c>
      <c r="C214" s="190" t="str">
        <f>IF(MONTH(LISTE!G218)=9,IF(OR(LISTE!B218="",LISTE!I218="X"),"",LISTE!A218),"")</f>
        <v/>
      </c>
      <c r="D214" s="190" t="str">
        <f>IF(MONTH(LISTE!G218)=9,IF(OR(LISTE!B218="",LISTE!I218="X"),"",LISTE!I218),"")</f>
        <v/>
      </c>
    </row>
    <row r="215" spans="1:4" x14ac:dyDescent="0.25">
      <c r="A215" s="190" t="str">
        <f>IF(MONTH(LISTE!G219)=9,IF(OR(LISTE!B219="",LISTE!I219="X"),"",LISTE!B219),"")</f>
        <v/>
      </c>
      <c r="B215" s="190" t="str">
        <f>IF(MONTH(LISTE!G219)=9,IF(OR(LISTE!B219="",LISTE!I219="X"),"",CONCATENATE(LISTE!C219,"  ",LISTE!H219," P")),"")</f>
        <v/>
      </c>
      <c r="C215" s="190" t="str">
        <f>IF(MONTH(LISTE!G219)=9,IF(OR(LISTE!B219="",LISTE!I219="X"),"",LISTE!A219),"")</f>
        <v/>
      </c>
      <c r="D215" s="190" t="str">
        <f>IF(MONTH(LISTE!G219)=9,IF(OR(LISTE!B219="",LISTE!I219="X"),"",LISTE!I219),"")</f>
        <v/>
      </c>
    </row>
    <row r="216" spans="1:4" x14ac:dyDescent="0.25">
      <c r="A216" s="190" t="str">
        <f>IF(MONTH(LISTE!G220)=9,IF(OR(LISTE!B220="",LISTE!I220="X"),"",LISTE!B220),"")</f>
        <v/>
      </c>
      <c r="B216" s="190" t="str">
        <f>IF(MONTH(LISTE!G220)=9,IF(OR(LISTE!B220="",LISTE!I220="X"),"",CONCATENATE(LISTE!C220,"  ",LISTE!H220," P")),"")</f>
        <v/>
      </c>
      <c r="C216" s="190" t="str">
        <f>IF(MONTH(LISTE!G220)=9,IF(OR(LISTE!B220="",LISTE!I220="X"),"",LISTE!A220),"")</f>
        <v/>
      </c>
      <c r="D216" s="190" t="str">
        <f>IF(MONTH(LISTE!G220)=9,IF(OR(LISTE!B220="",LISTE!I220="X"),"",LISTE!I220),"")</f>
        <v/>
      </c>
    </row>
  </sheetData>
  <sortState xmlns:xlrd2="http://schemas.microsoft.com/office/spreadsheetml/2017/richdata2" ref="A5:AI112">
    <sortCondition ref="C5:C112"/>
  </sortState>
  <mergeCells count="1">
    <mergeCell ref="E1:AI1"/>
  </mergeCells>
  <pageMargins left="0.25" right="0.25"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54B51-0974-4740-8441-9F3BF68BDA1B}">
  <sheetPr>
    <pageSetUpPr fitToPage="1"/>
  </sheetPr>
  <dimension ref="A1:AM219"/>
  <sheetViews>
    <sheetView workbookViewId="0">
      <selection activeCell="W19" sqref="W19"/>
    </sheetView>
  </sheetViews>
  <sheetFormatPr baseColWidth="10" defaultColWidth="11.296875" defaultRowHeight="13.8" x14ac:dyDescent="0.25"/>
  <cols>
    <col min="1" max="1" width="12.69921875" style="15" customWidth="1"/>
    <col min="2" max="2" width="14.69921875" style="15" customWidth="1"/>
    <col min="3" max="3" width="3.69921875" style="15" customWidth="1"/>
    <col min="4" max="4" width="1.69921875" style="15" customWidth="1"/>
    <col min="5" max="35" width="3.19921875" customWidth="1"/>
    <col min="36" max="39" width="11.19921875" style="175"/>
  </cols>
  <sheetData>
    <row r="1" spans="1:39" ht="28.2" customHeight="1" x14ac:dyDescent="0.25">
      <c r="C1" s="219"/>
      <c r="E1" s="840" t="str">
        <f>CONCATENATE("MOIS D'OCTOBRE ",annee)</f>
        <v>MOIS D'OCTOBRE 2022</v>
      </c>
      <c r="F1" s="840"/>
      <c r="G1" s="840"/>
      <c r="H1" s="840"/>
      <c r="I1" s="840"/>
      <c r="J1" s="840"/>
      <c r="K1" s="840"/>
      <c r="L1" s="840"/>
      <c r="M1" s="840"/>
      <c r="N1" s="840"/>
      <c r="O1" s="840"/>
      <c r="P1" s="840"/>
      <c r="Q1" s="840"/>
      <c r="R1" s="840"/>
      <c r="S1" s="840"/>
      <c r="T1" s="840"/>
      <c r="U1" s="840"/>
      <c r="V1" s="840"/>
      <c r="W1" s="840"/>
      <c r="X1" s="840"/>
      <c r="Y1" s="840"/>
      <c r="Z1" s="840"/>
      <c r="AA1" s="840"/>
      <c r="AB1" s="840"/>
      <c r="AC1" s="840"/>
      <c r="AD1" s="840"/>
      <c r="AE1" s="840"/>
      <c r="AF1" s="840"/>
      <c r="AG1" s="840"/>
      <c r="AH1" s="840"/>
      <c r="AI1" s="840"/>
    </row>
    <row r="2" spans="1:39" s="15" customFormat="1" x14ac:dyDescent="0.25">
      <c r="C2" s="192" t="s">
        <v>344</v>
      </c>
      <c r="E2" s="177">
        <v>1</v>
      </c>
      <c r="F2" s="177">
        <v>2</v>
      </c>
      <c r="G2" s="177">
        <v>3</v>
      </c>
      <c r="H2" s="177">
        <v>4</v>
      </c>
      <c r="I2" s="177">
        <v>5</v>
      </c>
      <c r="J2" s="177">
        <v>6</v>
      </c>
      <c r="K2" s="177">
        <v>7</v>
      </c>
      <c r="L2" s="177">
        <v>8</v>
      </c>
      <c r="M2" s="177">
        <v>9</v>
      </c>
      <c r="N2" s="177">
        <v>10</v>
      </c>
      <c r="O2" s="177">
        <v>11</v>
      </c>
      <c r="P2" s="177">
        <v>12</v>
      </c>
      <c r="Q2" s="177">
        <v>13</v>
      </c>
      <c r="R2" s="177">
        <v>14</v>
      </c>
      <c r="S2" s="177">
        <v>15</v>
      </c>
      <c r="T2" s="177">
        <v>16</v>
      </c>
      <c r="U2" s="177">
        <v>17</v>
      </c>
      <c r="V2" s="177">
        <v>18</v>
      </c>
      <c r="W2" s="177">
        <v>19</v>
      </c>
      <c r="X2" s="177">
        <v>20</v>
      </c>
      <c r="Y2" s="177">
        <v>21</v>
      </c>
      <c r="Z2" s="177">
        <v>22</v>
      </c>
      <c r="AA2" s="177">
        <v>23</v>
      </c>
      <c r="AB2" s="177">
        <v>24</v>
      </c>
      <c r="AC2" s="177">
        <v>25</v>
      </c>
      <c r="AD2" s="177">
        <v>26</v>
      </c>
      <c r="AE2" s="177">
        <v>27</v>
      </c>
      <c r="AF2" s="177">
        <v>28</v>
      </c>
      <c r="AG2" s="177">
        <v>29</v>
      </c>
      <c r="AH2" s="177">
        <v>30</v>
      </c>
      <c r="AI2" s="177">
        <v>31</v>
      </c>
      <c r="AJ2" s="176"/>
      <c r="AK2" s="176"/>
      <c r="AL2" s="176"/>
      <c r="AM2" s="176"/>
    </row>
    <row r="3" spans="1:39" s="15" customFormat="1" x14ac:dyDescent="0.25">
      <c r="C3" s="181" t="s">
        <v>345</v>
      </c>
      <c r="E3" s="177" t="s">
        <v>257</v>
      </c>
      <c r="F3" s="177" t="s">
        <v>349</v>
      </c>
      <c r="G3" s="177" t="s">
        <v>350</v>
      </c>
      <c r="H3" s="177" t="s">
        <v>351</v>
      </c>
      <c r="I3" s="177" t="s">
        <v>351</v>
      </c>
      <c r="J3" s="177" t="s">
        <v>347</v>
      </c>
      <c r="K3" s="177" t="s">
        <v>348</v>
      </c>
      <c r="L3" s="177" t="s">
        <v>257</v>
      </c>
      <c r="M3" s="177" t="s">
        <v>349</v>
      </c>
      <c r="N3" s="177" t="s">
        <v>350</v>
      </c>
      <c r="O3" s="177" t="s">
        <v>351</v>
      </c>
      <c r="P3" s="177" t="s">
        <v>351</v>
      </c>
      <c r="Q3" s="177" t="s">
        <v>347</v>
      </c>
      <c r="R3" s="177" t="s">
        <v>348</v>
      </c>
      <c r="S3" s="177" t="s">
        <v>257</v>
      </c>
      <c r="T3" s="177" t="s">
        <v>349</v>
      </c>
      <c r="U3" s="177" t="s">
        <v>350</v>
      </c>
      <c r="V3" s="177" t="s">
        <v>351</v>
      </c>
      <c r="W3" s="177" t="s">
        <v>351</v>
      </c>
      <c r="X3" s="177" t="s">
        <v>347</v>
      </c>
      <c r="Y3" s="177" t="s">
        <v>348</v>
      </c>
      <c r="Z3" s="177" t="s">
        <v>257</v>
      </c>
      <c r="AA3" s="177" t="s">
        <v>349</v>
      </c>
      <c r="AB3" s="177" t="s">
        <v>350</v>
      </c>
      <c r="AC3" s="177" t="s">
        <v>351</v>
      </c>
      <c r="AD3" s="177" t="s">
        <v>351</v>
      </c>
      <c r="AE3" s="177" t="s">
        <v>347</v>
      </c>
      <c r="AF3" s="177" t="s">
        <v>348</v>
      </c>
      <c r="AG3" s="177" t="s">
        <v>257</v>
      </c>
      <c r="AH3" s="177" t="s">
        <v>349</v>
      </c>
      <c r="AI3" s="177" t="s">
        <v>350</v>
      </c>
      <c r="AJ3" s="174"/>
      <c r="AK3" s="174"/>
      <c r="AL3" s="174"/>
      <c r="AM3" s="174"/>
    </row>
    <row r="4" spans="1:39" s="15" customFormat="1" ht="14.4" thickBot="1" x14ac:dyDescent="0.3">
      <c r="A4" s="280"/>
      <c r="B4" s="280"/>
      <c r="C4" s="350" t="s">
        <v>342</v>
      </c>
      <c r="D4" s="280"/>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174"/>
      <c r="AK4" s="174"/>
      <c r="AL4" s="174"/>
      <c r="AM4" s="174"/>
    </row>
    <row r="5" spans="1:39" ht="14.4" thickTop="1" x14ac:dyDescent="0.25">
      <c r="A5" s="190" t="str">
        <f>IF(MONTH(LISTE!G70)=10,IF(OR(LISTE!B70="",LISTE!I70="X"),"",LISTE!B70),"")</f>
        <v>Durel</v>
      </c>
      <c r="B5" s="282" t="str">
        <f>IF(MONTH(LISTE!G70)=10,IF(OR(LISTE!B70="",LISTE!I70="X"),"",CONCATENATE(LISTE!C70,"  ",LISTE!H9," P")),"")</f>
        <v>Martine  2 P</v>
      </c>
      <c r="C5" s="353">
        <f>IF(MONTH(LISTE!G70)=10,IF(OR(LISTE!B70="",LISTE!I70="X"),"",LISTE!A70),"")</f>
        <v>62</v>
      </c>
      <c r="D5" s="283" t="str">
        <f>IF(MONTH(LISTE!G70)=10,IF(OR(LISTE!B70="",LISTE!I70="X"),"",LISTE!I70),"")</f>
        <v>O</v>
      </c>
      <c r="E5" s="184"/>
      <c r="F5" s="689"/>
      <c r="G5" s="684" t="s">
        <v>344</v>
      </c>
      <c r="H5" s="192" t="s">
        <v>344</v>
      </c>
      <c r="I5" s="184"/>
      <c r="J5" s="184"/>
      <c r="K5" s="184"/>
      <c r="L5" s="184"/>
      <c r="M5" s="184"/>
      <c r="N5" s="184"/>
      <c r="O5" s="184"/>
      <c r="P5" s="184"/>
      <c r="Q5" s="184"/>
      <c r="R5" s="689"/>
      <c r="S5" s="516"/>
      <c r="T5" s="184"/>
      <c r="U5" s="184"/>
      <c r="V5" s="184"/>
      <c r="W5" s="184"/>
      <c r="X5" s="184"/>
      <c r="Y5" s="184"/>
      <c r="Z5" s="689"/>
      <c r="AA5" s="516"/>
      <c r="AB5" s="184"/>
      <c r="AC5" s="184"/>
      <c r="AD5" s="184"/>
      <c r="AE5" s="689"/>
      <c r="AF5" s="516"/>
      <c r="AG5" s="184"/>
      <c r="AH5" s="184"/>
      <c r="AI5" s="184"/>
    </row>
    <row r="6" spans="1:39" x14ac:dyDescent="0.25">
      <c r="A6" s="190" t="str">
        <f>IF(MONTH(LISTE!G107)=10,IF(OR(LISTE!B107="",LISTE!I107="X"),"",LISTE!B107),"")</f>
        <v>Desforges</v>
      </c>
      <c r="B6" s="282" t="str">
        <f>IF(MONTH(LISTE!G107)=10,IF(OR(LISTE!B107="",LISTE!I107="X"),"",CONCATENATE(LISTE!C107,"  ",LISTE!H107," P")),"")</f>
        <v>Bertrand  2 P</v>
      </c>
      <c r="C6" s="178">
        <f>IF(MONTH(LISTE!G107)=10,IF(OR(LISTE!B107="",LISTE!I107="X"),"",LISTE!A107),"")</f>
        <v>99</v>
      </c>
      <c r="D6" s="283" t="str">
        <f>IF(MONTH(LISTE!G107)=10,IF(OR(LISTE!B107="",LISTE!I107="X"),"",LISTE!I107),"")</f>
        <v>O</v>
      </c>
      <c r="E6" s="184"/>
      <c r="F6" s="184"/>
      <c r="G6" s="516"/>
      <c r="H6" s="184"/>
      <c r="I6" s="184"/>
      <c r="J6" s="184"/>
      <c r="K6" s="184"/>
      <c r="L6" s="184"/>
      <c r="M6" s="184"/>
      <c r="N6" s="184"/>
      <c r="O6" s="184"/>
      <c r="P6" s="184"/>
      <c r="Q6" s="184"/>
      <c r="R6" s="184"/>
      <c r="S6" s="516"/>
      <c r="T6" s="184"/>
      <c r="U6" s="184"/>
      <c r="V6" s="184"/>
      <c r="W6" s="184"/>
      <c r="X6" s="184"/>
      <c r="Y6" s="184"/>
      <c r="Z6" s="184"/>
      <c r="AA6" s="516"/>
      <c r="AB6" s="184"/>
      <c r="AC6" s="184"/>
      <c r="AD6" s="184"/>
      <c r="AE6" s="184"/>
      <c r="AF6" s="574" t="s">
        <v>342</v>
      </c>
      <c r="AG6" s="180" t="s">
        <v>342</v>
      </c>
      <c r="AI6" s="184"/>
    </row>
    <row r="7" spans="1:39" x14ac:dyDescent="0.25">
      <c r="A7" s="190" t="str">
        <f>IF(MONTH(LISTE!G109)=10,IF(OR(LISTE!B109="",LISTE!I109="X"),"",LISTE!B109),"")</f>
        <v>Mabillon</v>
      </c>
      <c r="B7" s="282" t="str">
        <f>IF(MONTH(LISTE!G109)=10,IF(OR(LISTE!B109="",LISTE!I109="X"),"",CONCATENATE(LISTE!C109,"  ",LISTE!H109," P")),"")</f>
        <v>Franck  2 P</v>
      </c>
      <c r="C7" s="178">
        <f>IF(MONTH(LISTE!G109)=10,IF(OR(LISTE!B109="",LISTE!I109="X"),"",LISTE!A109),"")</f>
        <v>101</v>
      </c>
      <c r="D7" s="283" t="str">
        <f>IF(MONTH(LISTE!G109)=10,IF(OR(LISTE!B109="",LISTE!I109="X"),"",LISTE!I109),"")</f>
        <v>O</v>
      </c>
      <c r="E7" s="184"/>
      <c r="F7" s="184"/>
      <c r="G7" s="516"/>
      <c r="H7" s="184"/>
      <c r="I7" s="184"/>
      <c r="J7" s="184"/>
      <c r="K7" s="192" t="s">
        <v>344</v>
      </c>
      <c r="L7" s="192" t="s">
        <v>344</v>
      </c>
      <c r="M7" s="192" t="s">
        <v>344</v>
      </c>
      <c r="N7" s="184"/>
      <c r="O7" s="184"/>
      <c r="P7" s="184"/>
      <c r="Q7" s="184"/>
      <c r="R7" s="184"/>
      <c r="S7" s="516"/>
      <c r="T7" s="184"/>
      <c r="U7" s="184"/>
      <c r="V7" s="184"/>
      <c r="W7" s="184"/>
      <c r="X7" s="184"/>
      <c r="Y7" s="184"/>
      <c r="Z7" s="184"/>
      <c r="AA7" s="516"/>
      <c r="AB7" s="184"/>
      <c r="AC7" s="184"/>
      <c r="AD7" s="184"/>
      <c r="AE7" s="184"/>
      <c r="AF7" s="516"/>
      <c r="AG7" s="184"/>
      <c r="AH7" s="184"/>
      <c r="AI7" s="184"/>
    </row>
    <row r="8" spans="1:39" x14ac:dyDescent="0.25">
      <c r="A8" s="190" t="str">
        <f>IF(MONTH(LISTE!G110)=10,IF(OR(LISTE!B110="",LISTE!I110="X"),"",LISTE!B110),"")</f>
        <v xml:space="preserve">Reineville </v>
      </c>
      <c r="B8" s="282" t="str">
        <f>IF(MONTH(LISTE!G110)=10,IF(OR(LISTE!B110="",LISTE!I110="X"),"",CONCATENATE(LISTE!C110,"  ",LISTE!H110," P")),"")</f>
        <v>Francis  2 P</v>
      </c>
      <c r="C8" s="178">
        <f>IF(MONTH(LISTE!G110)=10,IF(OR(LISTE!B110="",LISTE!I110="X"),"",LISTE!A110),"")</f>
        <v>102</v>
      </c>
      <c r="D8" s="283" t="str">
        <f>IF(MONTH(LISTE!G110)=10,IF(OR(LISTE!B110="",LISTE!I110="X"),"",LISTE!I110),"")</f>
        <v>O</v>
      </c>
      <c r="E8" s="184"/>
      <c r="F8" s="184"/>
      <c r="G8" s="516"/>
      <c r="H8" s="184"/>
      <c r="I8" s="184"/>
      <c r="J8" s="184"/>
      <c r="K8" s="181" t="s">
        <v>345</v>
      </c>
      <c r="L8" s="181" t="s">
        <v>345</v>
      </c>
      <c r="M8" s="181" t="s">
        <v>345</v>
      </c>
      <c r="N8" s="184"/>
      <c r="O8" s="184"/>
      <c r="P8" s="184"/>
      <c r="Q8" s="184"/>
      <c r="R8" s="184"/>
      <c r="S8" s="516"/>
      <c r="T8" s="184"/>
      <c r="U8" s="184"/>
      <c r="V8" s="184"/>
      <c r="W8" s="184"/>
      <c r="X8" s="184"/>
      <c r="Y8" s="184"/>
      <c r="Z8" s="184"/>
      <c r="AA8" s="516"/>
      <c r="AB8" s="184"/>
      <c r="AC8" s="184"/>
      <c r="AD8" s="184"/>
      <c r="AE8" s="184"/>
      <c r="AF8" s="516"/>
      <c r="AG8" s="184"/>
      <c r="AH8" s="184"/>
      <c r="AI8" s="184"/>
    </row>
    <row r="9" spans="1:39" x14ac:dyDescent="0.25">
      <c r="A9" s="190" t="str">
        <f>IF(MONTH(LISTE!G114)=10,IF(OR(LISTE!B114="",LISTE!I114="X"),"",LISTE!B114),"")</f>
        <v>Dugue</v>
      </c>
      <c r="B9" s="282" t="str">
        <f>IF(MONTH(LISTE!G114)=10,IF(OR(LISTE!B114="",LISTE!I114="X"),"",CONCATENATE(LISTE!C114,"  ",LISTE!H114," P")),"")</f>
        <v>Olivier  2 P</v>
      </c>
      <c r="C9" s="178">
        <f>IF(MONTH(LISTE!G114)=10,IF(OR(LISTE!B114="",LISTE!I114="X"),"",LISTE!A114),"")</f>
        <v>106</v>
      </c>
      <c r="D9" s="283" t="str">
        <f>IF(MONTH(LISTE!G114)=10,IF(OR(LISTE!B114="",LISTE!I114="X"),"",LISTE!I114),"")</f>
        <v>O</v>
      </c>
      <c r="E9" s="184"/>
      <c r="F9" s="184"/>
      <c r="G9" s="516"/>
      <c r="H9" s="184"/>
      <c r="I9" s="184"/>
      <c r="J9" s="184"/>
      <c r="K9" s="184"/>
      <c r="L9" s="184"/>
      <c r="M9" s="184"/>
      <c r="N9" s="184"/>
      <c r="O9" s="184"/>
      <c r="P9" s="184"/>
      <c r="Q9" s="184"/>
      <c r="R9" s="184"/>
      <c r="S9" s="516"/>
      <c r="T9" s="184"/>
      <c r="U9" s="184"/>
      <c r="V9" s="184"/>
      <c r="W9" s="184"/>
      <c r="X9" s="184"/>
      <c r="Y9" s="184"/>
      <c r="Z9" s="184"/>
      <c r="AA9" s="516"/>
      <c r="AB9" s="184"/>
      <c r="AC9" s="184"/>
      <c r="AD9" s="184"/>
      <c r="AE9" s="184"/>
      <c r="AF9" s="516"/>
      <c r="AG9" s="184"/>
      <c r="AH9" s="574" t="s">
        <v>342</v>
      </c>
      <c r="AI9" s="574" t="s">
        <v>342</v>
      </c>
    </row>
    <row r="10" spans="1:39" x14ac:dyDescent="0.25">
      <c r="A10" s="190" t="str">
        <f>IF(MONTH(LISTE!G112)=10,IF(OR(LISTE!B112="",LISTE!I112="X"),"",LISTE!B112),"")</f>
        <v/>
      </c>
      <c r="B10" s="282" t="str">
        <f>IF(MONTH(LISTE!G112)=10,IF(OR(LISTE!B112="",LISTE!I112="X"),"",CONCATENATE(LISTE!C112,"  ",LISTE!H112," P")),"")</f>
        <v/>
      </c>
      <c r="C10" s="178" t="str">
        <f>IF(MONTH(LISTE!G112)=10,IF(OR(LISTE!B112="",LISTE!I112="X"),"",LISTE!A112),"")</f>
        <v/>
      </c>
      <c r="D10" s="283" t="str">
        <f>IF(MONTH(LISTE!G112)=10,IF(OR(LISTE!B112="",LISTE!I112="X"),"",LISTE!I112),"")</f>
        <v/>
      </c>
      <c r="E10" s="184"/>
      <c r="F10" s="184"/>
      <c r="G10" s="516"/>
      <c r="H10" s="184"/>
      <c r="I10" s="184"/>
      <c r="J10" s="184"/>
      <c r="K10" s="184"/>
      <c r="L10" s="184"/>
      <c r="M10" s="184"/>
      <c r="N10" s="184"/>
      <c r="O10" s="184"/>
      <c r="P10" s="184"/>
      <c r="Q10" s="184"/>
      <c r="R10" s="184"/>
      <c r="S10" s="516"/>
      <c r="T10" s="184"/>
      <c r="U10" s="184"/>
      <c r="V10" s="184"/>
      <c r="W10" s="184"/>
      <c r="X10" s="184"/>
      <c r="Y10" s="184"/>
      <c r="Z10" s="184"/>
      <c r="AA10" s="516"/>
      <c r="AB10" s="184"/>
      <c r="AC10" s="184"/>
      <c r="AD10" s="184"/>
      <c r="AE10" s="184"/>
      <c r="AF10" s="516"/>
      <c r="AG10" s="184"/>
      <c r="AH10" s="184"/>
      <c r="AI10" s="184"/>
    </row>
    <row r="11" spans="1:39" x14ac:dyDescent="0.25">
      <c r="A11" s="190" t="str">
        <f>IF(MONTH(LISTE!G9)=10,IF(OR(LISTE!B9="",LISTE!I9="X"),"",LISTE!B9),"")</f>
        <v/>
      </c>
      <c r="B11" s="282" t="str">
        <f>IF(MONTH(LISTE!G9)=10,IF(OR(LISTE!B9="",LISTE!I9="X"),"",CONCATENATE(LISTE!C9,"  ",LISTE!H9," P")),"")</f>
        <v/>
      </c>
      <c r="C11" s="178" t="str">
        <f>IF(MONTH(LISTE!G9)=10,IF(OR(LISTE!B9="",LISTE!I9="X"),"",LISTE!A9),"")</f>
        <v/>
      </c>
      <c r="D11" s="283" t="str">
        <f>IF(MONTH(LISTE!G9)=10,IF(OR(LISTE!B9="",LISTE!I9="X"),"",LISTE!I9),"")</f>
        <v/>
      </c>
      <c r="E11" s="184"/>
      <c r="F11" s="184"/>
      <c r="G11" s="516"/>
      <c r="H11" s="184"/>
      <c r="I11" s="184"/>
      <c r="J11" s="184"/>
      <c r="K11" s="184"/>
      <c r="L11" s="184"/>
      <c r="M11" s="184"/>
      <c r="N11" s="184"/>
      <c r="O11" s="184"/>
      <c r="P11" s="184"/>
      <c r="Q11" s="184"/>
      <c r="R11" s="184"/>
      <c r="S11" s="516"/>
      <c r="T11" s="184"/>
      <c r="U11" s="184"/>
      <c r="V11" s="184"/>
      <c r="W11" s="184"/>
      <c r="X11" s="184"/>
      <c r="Y11" s="184"/>
      <c r="Z11" s="184"/>
      <c r="AA11" s="516"/>
      <c r="AB11" s="184"/>
      <c r="AC11" s="184"/>
      <c r="AD11" s="184"/>
      <c r="AE11" s="184"/>
      <c r="AF11" s="516"/>
      <c r="AG11" s="184"/>
      <c r="AH11" s="184"/>
      <c r="AI11" s="184"/>
    </row>
    <row r="12" spans="1:39" x14ac:dyDescent="0.25">
      <c r="A12" s="190" t="str">
        <f>IF(MONTH(LISTE!G10)=10,IF(OR(LISTE!B10="",LISTE!I10="X"),"",LISTE!B10),"")</f>
        <v/>
      </c>
      <c r="B12" s="282" t="str">
        <f>IF(MONTH(LISTE!G10)=10,IF(OR(LISTE!B10="",LISTE!I10="X"),"",CONCATENATE(LISTE!C10,"  ",LISTE!H10," P")),"")</f>
        <v/>
      </c>
      <c r="C12" s="178" t="str">
        <f>IF(MONTH(LISTE!G10)=10,IF(OR(LISTE!B10="",LISTE!I10="X"),"",LISTE!A10),"")</f>
        <v/>
      </c>
      <c r="D12" s="283" t="str">
        <f>IF(MONTH(LISTE!G10)=10,IF(OR(LISTE!B10="",LISTE!I10="X"),"",LISTE!I10),"")</f>
        <v/>
      </c>
      <c r="E12" s="184"/>
      <c r="F12" s="184"/>
      <c r="G12" s="516"/>
      <c r="H12" s="184"/>
      <c r="I12" s="184"/>
      <c r="J12" s="184"/>
      <c r="K12" s="184"/>
      <c r="L12" s="184"/>
      <c r="M12" s="184"/>
      <c r="N12" s="184"/>
      <c r="O12" s="184"/>
      <c r="P12" s="184"/>
      <c r="Q12" s="184"/>
      <c r="R12" s="184"/>
      <c r="S12" s="516"/>
      <c r="T12" s="184"/>
      <c r="U12" s="184"/>
      <c r="V12" s="184"/>
      <c r="W12" s="184"/>
      <c r="X12" s="184"/>
      <c r="Y12" s="184"/>
      <c r="Z12" s="184"/>
      <c r="AA12" s="516"/>
      <c r="AB12" s="184"/>
      <c r="AC12" s="184"/>
      <c r="AD12" s="184"/>
      <c r="AE12" s="184"/>
      <c r="AF12" s="516"/>
      <c r="AG12" s="184"/>
      <c r="AH12" s="184"/>
      <c r="AI12" s="184"/>
    </row>
    <row r="13" spans="1:39" x14ac:dyDescent="0.25">
      <c r="A13" s="190" t="str">
        <f>IF(MONTH(LISTE!G11)=10,IF(OR(LISTE!B11="",LISTE!I11="X"),"",LISTE!B11),"")</f>
        <v/>
      </c>
      <c r="B13" s="282" t="str">
        <f>IF(MONTH(LISTE!G11)=10,IF(OR(LISTE!B11="",LISTE!I11="X"),"",CONCATENATE(LISTE!C11,"  ",LISTE!H11," P")),"")</f>
        <v/>
      </c>
      <c r="C13" s="178" t="str">
        <f>IF(MONTH(LISTE!G11)=10,IF(OR(LISTE!B11="",LISTE!I11="X"),"",LISTE!A11),"")</f>
        <v/>
      </c>
      <c r="D13" s="283" t="str">
        <f>IF(MONTH(LISTE!G11)=10,IF(OR(LISTE!B11="",LISTE!I11="X"),"",LISTE!I11),"")</f>
        <v/>
      </c>
      <c r="E13" s="184"/>
      <c r="F13" s="184"/>
      <c r="G13" s="516"/>
      <c r="H13" s="184"/>
      <c r="I13" s="184"/>
      <c r="J13" s="184"/>
      <c r="K13" s="184"/>
      <c r="L13" s="184"/>
      <c r="M13" s="184"/>
      <c r="N13" s="184"/>
      <c r="O13" s="184"/>
      <c r="P13" s="184"/>
      <c r="Q13" s="184"/>
      <c r="R13" s="184"/>
      <c r="S13" s="516"/>
      <c r="T13" s="184"/>
      <c r="U13" s="184"/>
      <c r="V13" s="184"/>
      <c r="W13" s="184"/>
      <c r="X13" s="184"/>
      <c r="Y13" s="184"/>
      <c r="Z13" s="184"/>
      <c r="AA13" s="516"/>
      <c r="AB13" s="184"/>
      <c r="AC13" s="184"/>
      <c r="AD13" s="184"/>
      <c r="AE13" s="184"/>
      <c r="AF13" s="516"/>
      <c r="AG13" s="184"/>
      <c r="AH13" s="184"/>
      <c r="AI13" s="184"/>
    </row>
    <row r="14" spans="1:39" x14ac:dyDescent="0.25">
      <c r="A14" s="190" t="str">
        <f>IF(MONTH(LISTE!G12)=10,IF(OR(LISTE!B12="",LISTE!I12="X"),"",LISTE!B12),"")</f>
        <v/>
      </c>
      <c r="B14" s="282" t="str">
        <f>IF(MONTH(LISTE!G12)=10,IF(OR(LISTE!B12="",LISTE!I12="X"),"",CONCATENATE(LISTE!C12,"  ",LISTE!H12," P")),"")</f>
        <v/>
      </c>
      <c r="C14" s="178" t="str">
        <f>IF(MONTH(LISTE!G12)=10,IF(OR(LISTE!B12="",LISTE!I12="X"),"",LISTE!A12),"")</f>
        <v/>
      </c>
      <c r="D14" s="283" t="str">
        <f>IF(MONTH(LISTE!G12)=10,IF(OR(LISTE!B12="",LISTE!I12="X"),"",LISTE!I12),"")</f>
        <v/>
      </c>
      <c r="E14" s="184"/>
      <c r="F14" s="184"/>
      <c r="G14" s="516"/>
      <c r="H14" s="184"/>
      <c r="I14" s="184"/>
      <c r="J14" s="184"/>
      <c r="K14" s="184"/>
      <c r="L14" s="184"/>
      <c r="M14" s="184"/>
      <c r="N14" s="184"/>
      <c r="O14" s="184"/>
      <c r="P14" s="184"/>
      <c r="Q14" s="184"/>
      <c r="R14" s="184"/>
      <c r="S14" s="516"/>
      <c r="T14" s="184"/>
      <c r="U14" s="184"/>
      <c r="V14" s="184"/>
      <c r="W14" s="184"/>
      <c r="X14" s="184"/>
      <c r="Y14" s="184"/>
      <c r="Z14" s="184"/>
      <c r="AA14" s="516"/>
      <c r="AB14" s="184"/>
      <c r="AC14" s="184"/>
      <c r="AD14" s="184"/>
      <c r="AE14" s="184"/>
      <c r="AF14" s="516"/>
      <c r="AG14" s="184"/>
      <c r="AH14" s="184"/>
      <c r="AI14" s="184"/>
    </row>
    <row r="15" spans="1:39" x14ac:dyDescent="0.25">
      <c r="A15" s="190" t="str">
        <f>IF(MONTH(LISTE!G13)=10,IF(OR(LISTE!B13="",LISTE!I13="X"),"",LISTE!B13),"")</f>
        <v/>
      </c>
      <c r="B15" s="282" t="str">
        <f>IF(MONTH(LISTE!G13)=10,IF(OR(LISTE!B13="",LISTE!I13="X"),"",CONCATENATE(LISTE!C13,"  ",LISTE!H13," P")),"")</f>
        <v/>
      </c>
      <c r="C15" s="178" t="str">
        <f>IF(MONTH(LISTE!G13)=10,IF(OR(LISTE!B13="",LISTE!I13="X"),"",LISTE!A13),"")</f>
        <v/>
      </c>
      <c r="D15" s="283" t="str">
        <f>IF(MONTH(LISTE!G13)=10,IF(OR(LISTE!B13="",LISTE!I13="X"),"",LISTE!I13),"")</f>
        <v/>
      </c>
      <c r="E15" s="184"/>
      <c r="F15" s="184"/>
      <c r="G15" s="516"/>
      <c r="H15" s="184"/>
      <c r="I15" s="184"/>
      <c r="J15" s="184"/>
      <c r="K15" s="184"/>
      <c r="L15" s="184"/>
      <c r="M15" s="184"/>
      <c r="N15" s="184"/>
      <c r="O15" s="184"/>
      <c r="P15" s="184"/>
      <c r="Q15" s="184"/>
      <c r="R15" s="184"/>
      <c r="S15" s="516"/>
      <c r="T15" s="184"/>
      <c r="U15" s="184"/>
      <c r="V15" s="184"/>
      <c r="W15" s="184"/>
      <c r="X15" s="184"/>
      <c r="Y15" s="184"/>
      <c r="Z15" s="184"/>
      <c r="AA15" s="516"/>
      <c r="AB15" s="184"/>
      <c r="AC15" s="184"/>
      <c r="AD15" s="184"/>
      <c r="AE15" s="184"/>
      <c r="AF15" s="516"/>
      <c r="AG15" s="184"/>
      <c r="AH15" s="184"/>
      <c r="AI15" s="184"/>
    </row>
    <row r="16" spans="1:39" x14ac:dyDescent="0.25">
      <c r="A16" s="190" t="str">
        <f>IF(MONTH(LISTE!G14)=10,IF(OR(LISTE!B14="",LISTE!I14="X"),"",LISTE!B14),"")</f>
        <v/>
      </c>
      <c r="B16" s="282" t="str">
        <f>IF(MONTH(LISTE!G14)=10,IF(OR(LISTE!B14="",LISTE!I14="X"),"",CONCATENATE(LISTE!C14,"  ",LISTE!H14," P")),"")</f>
        <v/>
      </c>
      <c r="C16" s="178" t="str">
        <f>IF(MONTH(LISTE!G14)=10,IF(OR(LISTE!B14="",LISTE!I14="X"),"",LISTE!A14),"")</f>
        <v/>
      </c>
      <c r="D16" s="283" t="str">
        <f>IF(MONTH(LISTE!G14)=10,IF(OR(LISTE!B14="",LISTE!I14="X"),"",LISTE!I14),"")</f>
        <v/>
      </c>
      <c r="E16" s="184"/>
      <c r="F16" s="184"/>
      <c r="G16" s="516"/>
      <c r="H16" s="184"/>
      <c r="I16" s="184"/>
      <c r="J16" s="184"/>
      <c r="K16" s="184"/>
      <c r="L16" s="184"/>
      <c r="M16" s="184"/>
      <c r="N16" s="184"/>
      <c r="O16" s="184"/>
      <c r="P16" s="184"/>
      <c r="Q16" s="184"/>
      <c r="R16" s="184"/>
      <c r="S16" s="516"/>
      <c r="T16" s="184"/>
      <c r="U16" s="184"/>
      <c r="V16" s="184"/>
      <c r="W16" s="184"/>
      <c r="X16" s="184"/>
      <c r="Y16" s="184"/>
      <c r="Z16" s="184"/>
      <c r="AA16" s="516"/>
      <c r="AB16" s="184"/>
      <c r="AC16" s="184"/>
      <c r="AD16" s="184"/>
      <c r="AE16" s="184"/>
      <c r="AF16" s="516"/>
      <c r="AG16" s="184"/>
      <c r="AH16" s="184"/>
      <c r="AI16" s="184"/>
    </row>
    <row r="17" spans="1:35" x14ac:dyDescent="0.25">
      <c r="A17" s="190" t="str">
        <f>IF(MONTH(LISTE!G15)=10,IF(OR(LISTE!B15="",LISTE!I15="X"),"",LISTE!B15),"")</f>
        <v/>
      </c>
      <c r="B17" s="282" t="str">
        <f>IF(MONTH(LISTE!G15)=10,IF(OR(LISTE!B15="",LISTE!I15="X"),"",CONCATENATE(LISTE!C15,"  ",LISTE!H15," P")),"")</f>
        <v/>
      </c>
      <c r="C17" s="178" t="str">
        <f>IF(MONTH(LISTE!G15)=10,IF(OR(LISTE!B15="",LISTE!I15="X"),"",LISTE!A15),"")</f>
        <v/>
      </c>
      <c r="D17" s="283" t="str">
        <f>IF(MONTH(LISTE!G15)=10,IF(OR(LISTE!B15="",LISTE!I15="X"),"",LISTE!I15),"")</f>
        <v/>
      </c>
      <c r="E17" s="184"/>
      <c r="F17" s="184"/>
      <c r="G17" s="516"/>
      <c r="H17" s="184"/>
      <c r="I17" s="184"/>
      <c r="J17" s="184"/>
      <c r="K17" s="184"/>
      <c r="L17" s="184"/>
      <c r="M17" s="184"/>
      <c r="N17" s="184"/>
      <c r="O17" s="184"/>
      <c r="P17" s="184"/>
      <c r="Q17" s="184"/>
      <c r="R17" s="184"/>
      <c r="S17" s="516"/>
      <c r="T17" s="184"/>
      <c r="U17" s="184"/>
      <c r="V17" s="184"/>
      <c r="W17" s="184"/>
      <c r="X17" s="184"/>
      <c r="Y17" s="184"/>
      <c r="Z17" s="184"/>
      <c r="AA17" s="516"/>
      <c r="AB17" s="184"/>
      <c r="AC17" s="184"/>
      <c r="AD17" s="184"/>
      <c r="AE17" s="184"/>
      <c r="AF17" s="516"/>
      <c r="AG17" s="184"/>
      <c r="AH17" s="184"/>
      <c r="AI17" s="184"/>
    </row>
    <row r="18" spans="1:35" x14ac:dyDescent="0.25">
      <c r="A18" s="190" t="str">
        <f>IF(MONTH(LISTE!G16)=10,IF(OR(LISTE!B16="",LISTE!I16="X"),"",LISTE!B16),"")</f>
        <v/>
      </c>
      <c r="B18" s="282" t="str">
        <f>IF(MONTH(LISTE!G16)=10,IF(OR(LISTE!B16="",LISTE!I16="X"),"",CONCATENATE(LISTE!C16,"  ",LISTE!H16," P")),"")</f>
        <v/>
      </c>
      <c r="C18" s="178" t="str">
        <f>IF(MONTH(LISTE!G16)=10,IF(OR(LISTE!B16="",LISTE!I16="X"),"",LISTE!A16),"")</f>
        <v/>
      </c>
      <c r="D18" s="283" t="str">
        <f>IF(MONTH(LISTE!G16)=10,IF(OR(LISTE!B16="",LISTE!I16="X"),"",LISTE!I16),"")</f>
        <v/>
      </c>
      <c r="E18" s="179"/>
      <c r="F18" s="179"/>
      <c r="G18" s="516"/>
      <c r="H18" s="184"/>
      <c r="I18" s="184"/>
      <c r="J18" s="184"/>
      <c r="K18" s="184"/>
      <c r="L18" s="184"/>
      <c r="M18" s="184"/>
      <c r="N18" s="184"/>
      <c r="O18" s="184"/>
      <c r="P18" s="184"/>
      <c r="Q18" s="184"/>
      <c r="R18" s="184"/>
      <c r="S18" s="516"/>
      <c r="T18" s="184"/>
      <c r="U18" s="184"/>
      <c r="V18" s="184"/>
      <c r="W18" s="184"/>
      <c r="X18" s="184"/>
      <c r="Y18" s="184"/>
      <c r="Z18" s="184"/>
      <c r="AA18" s="516"/>
      <c r="AB18" s="184"/>
      <c r="AC18" s="184"/>
      <c r="AD18" s="184"/>
      <c r="AE18" s="184"/>
      <c r="AF18" s="516"/>
      <c r="AG18" s="184"/>
      <c r="AH18" s="184"/>
      <c r="AI18" s="184"/>
    </row>
    <row r="19" spans="1:35" x14ac:dyDescent="0.25">
      <c r="A19" s="190" t="str">
        <f>IF(MONTH(LISTE!G17)=10,IF(OR(LISTE!B17="",LISTE!I17="X"),"",LISTE!B17),"")</f>
        <v/>
      </c>
      <c r="B19" s="282" t="str">
        <f>IF(MONTH(LISTE!G17)=10,IF(OR(LISTE!B17="",LISTE!I17="X"),"",CONCATENATE(LISTE!C17,"  ",LISTE!H17," P")),"")</f>
        <v/>
      </c>
      <c r="C19" s="178" t="str">
        <f>IF(MONTH(LISTE!G17)=10,IF(OR(LISTE!B17="",LISTE!I17="X"),"",LISTE!A17),"")</f>
        <v/>
      </c>
      <c r="D19" s="283" t="str">
        <f>IF(MONTH(LISTE!G17)=10,IF(OR(LISTE!B17="",LISTE!I17="X"),"",LISTE!I17),"")</f>
        <v/>
      </c>
      <c r="E19" s="184"/>
      <c r="F19" s="184"/>
      <c r="G19" s="516"/>
      <c r="H19" s="184"/>
      <c r="I19" s="184"/>
      <c r="J19" s="184"/>
      <c r="K19" s="184"/>
      <c r="L19" s="184"/>
      <c r="M19" s="184"/>
      <c r="N19" s="184"/>
      <c r="O19" s="184"/>
      <c r="P19" s="184"/>
      <c r="Q19" s="184"/>
      <c r="R19" s="184"/>
      <c r="S19" s="516"/>
      <c r="T19" s="184"/>
      <c r="U19" s="184"/>
      <c r="V19" s="184"/>
      <c r="W19" s="184"/>
      <c r="X19" s="184"/>
      <c r="Y19" s="184"/>
      <c r="Z19" s="184"/>
      <c r="AA19" s="516"/>
      <c r="AB19" s="184"/>
      <c r="AC19" s="184"/>
      <c r="AD19" s="184"/>
      <c r="AE19" s="184"/>
      <c r="AF19" s="516"/>
      <c r="AG19" s="184"/>
      <c r="AH19" s="184"/>
      <c r="AI19" s="184"/>
    </row>
    <row r="20" spans="1:35" x14ac:dyDescent="0.25">
      <c r="A20" s="190" t="str">
        <f>IF(MONTH(LISTE!G18)=10,IF(OR(LISTE!B18="",LISTE!I18="X"),"",LISTE!B18),"")</f>
        <v/>
      </c>
      <c r="B20" s="282" t="str">
        <f>IF(MONTH(LISTE!G18)=10,IF(OR(LISTE!B18="",LISTE!I18="X"),"",CONCATENATE(LISTE!C18,"  ",LISTE!H18," P")),"")</f>
        <v/>
      </c>
      <c r="C20" s="178" t="str">
        <f>IF(MONTH(LISTE!G18)=10,IF(OR(LISTE!B18="",LISTE!I18="X"),"",LISTE!A18),"")</f>
        <v/>
      </c>
      <c r="D20" s="283" t="str">
        <f>IF(MONTH(LISTE!G18)=10,IF(OR(LISTE!B18="",LISTE!I18="X"),"",LISTE!I18),"")</f>
        <v/>
      </c>
      <c r="E20" s="184"/>
      <c r="F20" s="184"/>
      <c r="G20" s="516"/>
      <c r="H20" s="184"/>
      <c r="I20" s="184"/>
      <c r="J20" s="184"/>
      <c r="K20" s="184"/>
      <c r="L20" s="184"/>
      <c r="M20" s="184"/>
      <c r="N20" s="184"/>
      <c r="O20" s="184"/>
      <c r="P20" s="184"/>
      <c r="Q20" s="184"/>
      <c r="R20" s="184"/>
      <c r="S20" s="516"/>
      <c r="T20" s="184"/>
      <c r="U20" s="184"/>
      <c r="V20" s="184"/>
      <c r="W20" s="184"/>
      <c r="X20" s="184"/>
      <c r="Y20" s="184"/>
      <c r="Z20" s="184"/>
      <c r="AA20" s="516"/>
      <c r="AB20" s="184"/>
      <c r="AC20" s="184"/>
      <c r="AD20" s="184"/>
      <c r="AE20" s="184"/>
      <c r="AF20" s="516"/>
      <c r="AG20" s="184"/>
      <c r="AH20" s="184"/>
      <c r="AI20" s="184"/>
    </row>
    <row r="21" spans="1:35" x14ac:dyDescent="0.25">
      <c r="A21" s="190" t="str">
        <f>IF(MONTH(LISTE!G19)=10,IF(OR(LISTE!B19="",LISTE!I19="X"),"",LISTE!B19),"")</f>
        <v/>
      </c>
      <c r="B21" s="282" t="str">
        <f>IF(MONTH(LISTE!G19)=10,IF(OR(LISTE!B19="",LISTE!I19="X"),"",CONCATENATE(LISTE!C19,"  ",LISTE!H19," P")),"")</f>
        <v/>
      </c>
      <c r="C21" s="178" t="str">
        <f>IF(MONTH(LISTE!G19)=10,IF(OR(LISTE!B19="",LISTE!I19="X"),"",LISTE!A19),"")</f>
        <v/>
      </c>
      <c r="D21" s="283" t="str">
        <f>IF(MONTH(LISTE!G19)=10,IF(OR(LISTE!B19="",LISTE!I19="X"),"",LISTE!I19),"")</f>
        <v/>
      </c>
      <c r="E21" s="184"/>
      <c r="F21" s="184"/>
      <c r="G21" s="516"/>
      <c r="H21" s="184"/>
      <c r="I21" s="184"/>
      <c r="J21" s="184"/>
      <c r="K21" s="184"/>
      <c r="L21" s="184"/>
      <c r="M21" s="184"/>
      <c r="N21" s="184"/>
      <c r="O21" s="184"/>
      <c r="P21" s="184"/>
      <c r="Q21" s="184"/>
      <c r="R21" s="184"/>
      <c r="S21" s="516"/>
      <c r="T21" s="184"/>
      <c r="U21" s="184"/>
      <c r="V21" s="184"/>
      <c r="W21" s="184"/>
      <c r="X21" s="184"/>
      <c r="Y21" s="184"/>
      <c r="Z21" s="184"/>
      <c r="AA21" s="516"/>
      <c r="AB21" s="184"/>
      <c r="AC21" s="184"/>
      <c r="AD21" s="184"/>
      <c r="AE21" s="184"/>
      <c r="AF21" s="516"/>
      <c r="AG21" s="184"/>
      <c r="AH21" s="184"/>
      <c r="AI21" s="184"/>
    </row>
    <row r="22" spans="1:35" x14ac:dyDescent="0.25">
      <c r="A22" s="190" t="str">
        <f>IF(MONTH(LISTE!G20)=10,IF(OR(LISTE!B20="",LISTE!I20="X"),"",LISTE!B20),"")</f>
        <v/>
      </c>
      <c r="B22" s="282" t="str">
        <f>IF(MONTH(LISTE!G20)=10,IF(OR(LISTE!B20="",LISTE!I20="X"),"",CONCATENATE(LISTE!C20,"  ",LISTE!H20," P")),"")</f>
        <v/>
      </c>
      <c r="C22" s="178" t="str">
        <f>IF(MONTH(LISTE!G20)=10,IF(OR(LISTE!B20="",LISTE!I20="X"),"",LISTE!A20),"")</f>
        <v/>
      </c>
      <c r="D22" s="283" t="str">
        <f>IF(MONTH(LISTE!G20)=10,IF(OR(LISTE!B20="",LISTE!I20="X"),"",LISTE!I20),"")</f>
        <v/>
      </c>
      <c r="E22" s="184"/>
      <c r="F22" s="184"/>
      <c r="G22" s="516"/>
      <c r="H22" s="184"/>
      <c r="I22" s="184"/>
      <c r="J22" s="184"/>
      <c r="K22" s="184"/>
      <c r="L22" s="184"/>
      <c r="M22" s="184"/>
      <c r="N22" s="184"/>
      <c r="O22" s="184"/>
      <c r="P22" s="184"/>
      <c r="Q22" s="184"/>
      <c r="R22" s="184"/>
      <c r="S22" s="516"/>
      <c r="T22" s="184"/>
      <c r="U22" s="184"/>
      <c r="V22" s="184"/>
      <c r="W22" s="184"/>
      <c r="X22" s="184"/>
      <c r="Y22" s="184"/>
      <c r="Z22" s="184"/>
      <c r="AA22" s="516"/>
      <c r="AB22" s="184"/>
      <c r="AC22" s="184"/>
      <c r="AD22" s="184"/>
      <c r="AE22" s="184"/>
      <c r="AF22" s="516"/>
      <c r="AG22" s="184"/>
      <c r="AH22" s="184"/>
      <c r="AI22" s="184"/>
    </row>
    <row r="23" spans="1:35" x14ac:dyDescent="0.25">
      <c r="A23" s="190" t="str">
        <f>IF(MONTH(LISTE!G21)=10,IF(OR(LISTE!B21="",LISTE!I21="X"),"",LISTE!B21),"")</f>
        <v/>
      </c>
      <c r="B23" s="282" t="str">
        <f>IF(MONTH(LISTE!G21)=10,IF(OR(LISTE!B21="",LISTE!I21="X"),"",CONCATENATE(LISTE!C21,"  ",LISTE!H21," P")),"")</f>
        <v/>
      </c>
      <c r="C23" s="178" t="str">
        <f>IF(MONTH(LISTE!G21)=10,IF(OR(LISTE!B21="",LISTE!I21="X"),"",LISTE!A21),"")</f>
        <v/>
      </c>
      <c r="D23" s="283" t="str">
        <f>IF(MONTH(LISTE!G21)=10,IF(OR(LISTE!B21="",LISTE!I21="X"),"",LISTE!I21),"")</f>
        <v/>
      </c>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516"/>
      <c r="AG23" s="184"/>
      <c r="AH23" s="184"/>
      <c r="AI23" s="184"/>
    </row>
    <row r="24" spans="1:35" x14ac:dyDescent="0.25">
      <c r="A24" s="190" t="str">
        <f>IF(MONTH(LISTE!G22)=10,IF(OR(LISTE!B22="",LISTE!I22="X"),"",LISTE!B22),"")</f>
        <v/>
      </c>
      <c r="B24" s="282" t="str">
        <f>IF(MONTH(LISTE!G22)=10,IF(OR(LISTE!B22="",LISTE!I22="X"),"",CONCATENATE(LISTE!C22,"  ",LISTE!H22," P")),"")</f>
        <v/>
      </c>
      <c r="C24" s="178" t="str">
        <f>IF(MONTH(LISTE!G22)=10,IF(OR(LISTE!B22="",LISTE!I22="X"),"",LISTE!A22),"")</f>
        <v/>
      </c>
      <c r="D24" s="283" t="str">
        <f>IF(MONTH(LISTE!G22)=10,IF(OR(LISTE!B22="",LISTE!I22="X"),"",LISTE!I22),"")</f>
        <v/>
      </c>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516"/>
      <c r="AG24" s="184"/>
      <c r="AH24" s="184"/>
      <c r="AI24" s="184"/>
    </row>
    <row r="25" spans="1:35" x14ac:dyDescent="0.25">
      <c r="A25" s="190" t="str">
        <f>IF(MONTH(LISTE!G23)=10,IF(OR(LISTE!B23="",LISTE!I23="X"),"",LISTE!B23),"")</f>
        <v/>
      </c>
      <c r="B25" s="282" t="str">
        <f>IF(MONTH(LISTE!G23)=10,IF(OR(LISTE!B23="",LISTE!I23="X"),"",CONCATENATE(LISTE!C23,"  ",LISTE!H23," P")),"")</f>
        <v/>
      </c>
      <c r="C25" s="178" t="str">
        <f>IF(MONTH(LISTE!G23)=10,IF(OR(LISTE!B23="",LISTE!I23="X"),"",LISTE!A23),"")</f>
        <v/>
      </c>
      <c r="D25" s="283" t="str">
        <f>IF(MONTH(LISTE!G23)=10,IF(OR(LISTE!B23="",LISTE!I23="X"),"",LISTE!I23),"")</f>
        <v/>
      </c>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c r="AF25" s="516"/>
      <c r="AG25" s="184"/>
      <c r="AH25" s="184"/>
      <c r="AI25" s="184"/>
    </row>
    <row r="26" spans="1:35" x14ac:dyDescent="0.25">
      <c r="A26" s="190" t="str">
        <f>IF(MONTH(LISTE!G24)=10,IF(OR(LISTE!B24="",LISTE!I24="X"),"",LISTE!B24),"")</f>
        <v/>
      </c>
      <c r="B26" s="282" t="str">
        <f>IF(MONTH(LISTE!G24)=10,IF(OR(LISTE!B24="",LISTE!I24="X"),"",CONCATENATE(LISTE!C24,"  ",LISTE!H24," P")),"")</f>
        <v/>
      </c>
      <c r="C26" s="178" t="str">
        <f>IF(MONTH(LISTE!G24)=10,IF(OR(LISTE!B24="",LISTE!I24="X"),"",LISTE!A24),"")</f>
        <v/>
      </c>
      <c r="D26" s="283" t="str">
        <f>IF(MONTH(LISTE!G24)=10,IF(OR(LISTE!B24="",LISTE!I24="X"),"",LISTE!I24),"")</f>
        <v/>
      </c>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row>
    <row r="27" spans="1:35" x14ac:dyDescent="0.25">
      <c r="A27" s="190" t="str">
        <f>IF(MONTH(LISTE!G25)=10,IF(OR(LISTE!B25="",LISTE!I25="X"),"",LISTE!B25),"")</f>
        <v/>
      </c>
      <c r="B27" s="282" t="str">
        <f>IF(MONTH(LISTE!G25)=10,IF(OR(LISTE!B25="",LISTE!I25="X"),"",CONCATENATE(LISTE!C25,"  ",LISTE!H25," P")),"")</f>
        <v/>
      </c>
      <c r="C27" s="178" t="str">
        <f>IF(MONTH(LISTE!G25)=10,IF(OR(LISTE!B25="",LISTE!I25="X"),"",LISTE!A25),"")</f>
        <v/>
      </c>
      <c r="D27" s="283" t="str">
        <f>IF(MONTH(LISTE!G25)=10,IF(OR(LISTE!B25="",LISTE!I25="X"),"",LISTE!I25),"")</f>
        <v/>
      </c>
      <c r="E27" s="184"/>
      <c r="F27" s="184"/>
      <c r="G27" s="184"/>
      <c r="H27" s="184"/>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4"/>
    </row>
    <row r="28" spans="1:35" x14ac:dyDescent="0.25">
      <c r="A28" s="190" t="str">
        <f>IF(MONTH(LISTE!G26)=10,IF(OR(LISTE!B26="",LISTE!I26="X"),"",LISTE!B26),"")</f>
        <v/>
      </c>
      <c r="B28" s="282" t="str">
        <f>IF(MONTH(LISTE!G26)=10,IF(OR(LISTE!B26="",LISTE!I26="X"),"",CONCATENATE(LISTE!C26,"  ",LISTE!H26," P")),"")</f>
        <v/>
      </c>
      <c r="C28" s="178" t="str">
        <f>IF(MONTH(LISTE!G26)=10,IF(OR(LISTE!B26="",LISTE!I26="X"),"",LISTE!A26),"")</f>
        <v/>
      </c>
      <c r="D28" s="283" t="str">
        <f>IF(MONTH(LISTE!G26)=10,IF(OR(LISTE!B26="",LISTE!I26="X"),"",LISTE!I26),"")</f>
        <v/>
      </c>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row>
    <row r="29" spans="1:35" x14ac:dyDescent="0.25">
      <c r="A29" s="190" t="str">
        <f>IF(MONTH(LISTE!G27)=10,IF(OR(LISTE!B27="",LISTE!I27="X"),"",LISTE!B27),"")</f>
        <v/>
      </c>
      <c r="B29" s="282" t="str">
        <f>IF(MONTH(LISTE!G27)=10,IF(OR(LISTE!B27="",LISTE!I27="X"),"",CONCATENATE(LISTE!C27,"  ",LISTE!H27," P")),"")</f>
        <v/>
      </c>
      <c r="C29" s="178" t="str">
        <f>IF(MONTH(LISTE!G27)=10,IF(OR(LISTE!B27="",LISTE!I27="X"),"",LISTE!A27),"")</f>
        <v/>
      </c>
      <c r="D29" s="283" t="str">
        <f>IF(MONTH(LISTE!G27)=10,IF(OR(LISTE!B27="",LISTE!I27="X"),"",LISTE!I27),"")</f>
        <v/>
      </c>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row>
    <row r="30" spans="1:35" x14ac:dyDescent="0.25">
      <c r="A30" s="190" t="str">
        <f>IF(MONTH(LISTE!G28)=10,IF(OR(LISTE!B28="",LISTE!I28="X"),"",LISTE!B28),"")</f>
        <v/>
      </c>
      <c r="B30" s="282" t="str">
        <f>IF(MONTH(LISTE!G28)=10,IF(OR(LISTE!B28="",LISTE!I28="X"),"",CONCATENATE(LISTE!C28,"  ",LISTE!H28," P")),"")</f>
        <v/>
      </c>
      <c r="C30" s="178" t="str">
        <f>IF(MONTH(LISTE!G28)=10,IF(OR(LISTE!B28="",LISTE!I28="X"),"",LISTE!A28),"")</f>
        <v/>
      </c>
      <c r="D30" s="283" t="str">
        <f>IF(MONTH(LISTE!G28)=10,IF(OR(LISTE!B28="",LISTE!I28="X"),"",LISTE!I28),"")</f>
        <v/>
      </c>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row>
    <row r="31" spans="1:35" x14ac:dyDescent="0.25">
      <c r="A31" s="190" t="str">
        <f>IF(MONTH(LISTE!G29)=10,IF(OR(LISTE!B29="",LISTE!I29="X"),"",LISTE!B29),"")</f>
        <v/>
      </c>
      <c r="B31" s="282" t="str">
        <f>IF(MONTH(LISTE!G29)=10,IF(OR(LISTE!B29="",LISTE!I29="X"),"",CONCATENATE(LISTE!C29,"  ",LISTE!H29," P")),"")</f>
        <v/>
      </c>
      <c r="C31" s="178" t="str">
        <f>IF(MONTH(LISTE!G29)=10,IF(OR(LISTE!B29="",LISTE!I29="X"),"",LISTE!A29),"")</f>
        <v/>
      </c>
      <c r="D31" s="283" t="str">
        <f>IF(MONTH(LISTE!G29)=10,IF(OR(LISTE!B29="",LISTE!I29="X"),"",LISTE!I29),"")</f>
        <v/>
      </c>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row>
    <row r="32" spans="1:35" x14ac:dyDescent="0.25">
      <c r="A32" s="190" t="str">
        <f>IF(MONTH(LISTE!G30)=10,IF(OR(LISTE!B30="",LISTE!I30="X"),"",LISTE!B30),"")</f>
        <v/>
      </c>
      <c r="B32" s="282" t="str">
        <f>IF(MONTH(LISTE!G30)=10,IF(OR(LISTE!B30="",LISTE!I30="X"),"",CONCATENATE(LISTE!C30,"  ",LISTE!H30," P")),"")</f>
        <v/>
      </c>
      <c r="C32" s="178" t="str">
        <f>IF(MONTH(LISTE!G30)=10,IF(OR(LISTE!B30="",LISTE!I30="X"),"",LISTE!A30),"")</f>
        <v/>
      </c>
      <c r="D32" s="283" t="str">
        <f>IF(MONTH(LISTE!G30)=10,IF(OR(LISTE!B30="",LISTE!I30="X"),"",LISTE!I30),"")</f>
        <v/>
      </c>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row>
    <row r="33" spans="1:35" x14ac:dyDescent="0.25">
      <c r="A33" s="190" t="str">
        <f>IF(MONTH(LISTE!G31)=10,IF(OR(LISTE!B31="",LISTE!I31="X"),"",LISTE!B31),"")</f>
        <v/>
      </c>
      <c r="B33" s="282" t="str">
        <f>IF(MONTH(LISTE!G31)=10,IF(OR(LISTE!B31="",LISTE!I31="X"),"",CONCATENATE(LISTE!C31,"  ",LISTE!H31," P")),"")</f>
        <v/>
      </c>
      <c r="C33" s="178" t="str">
        <f>IF(MONTH(LISTE!G31)=10,IF(OR(LISTE!B31="",LISTE!I31="X"),"",LISTE!A31),"")</f>
        <v/>
      </c>
      <c r="D33" s="283" t="str">
        <f>IF(MONTH(LISTE!G31)=10,IF(OR(LISTE!B31="",LISTE!I31="X"),"",LISTE!I31),"")</f>
        <v/>
      </c>
      <c r="E33" s="184"/>
      <c r="F33" s="184"/>
      <c r="G33" s="184"/>
      <c r="H33" s="184"/>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row>
    <row r="34" spans="1:35" x14ac:dyDescent="0.25">
      <c r="A34" s="190" t="str">
        <f>IF(MONTH(LISTE!G32)=10,IF(OR(LISTE!B32="",LISTE!I32="X"),"",LISTE!B32),"")</f>
        <v/>
      </c>
      <c r="B34" s="282" t="str">
        <f>IF(MONTH(LISTE!G32)=10,IF(OR(LISTE!B32="",LISTE!I32="X"),"",CONCATENATE(LISTE!C32,"  ",LISTE!H32," P")),"")</f>
        <v/>
      </c>
      <c r="C34" s="178" t="str">
        <f>IF(MONTH(LISTE!G32)=10,IF(OR(LISTE!B32="",LISTE!I32="X"),"",LISTE!A32),"")</f>
        <v/>
      </c>
      <c r="D34" s="283" t="str">
        <f>IF(MONTH(LISTE!G32)=10,IF(OR(LISTE!B32="",LISTE!I32="X"),"",LISTE!I32),"")</f>
        <v/>
      </c>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row>
    <row r="35" spans="1:35" x14ac:dyDescent="0.25">
      <c r="A35" s="190" t="str">
        <f>IF(MONTH(LISTE!G33)=10,IF(OR(LISTE!B33="",LISTE!I33="X"),"",LISTE!B33),"")</f>
        <v/>
      </c>
      <c r="B35" s="282" t="str">
        <f>IF(MONTH(LISTE!G33)=10,IF(OR(LISTE!B33="",LISTE!I33="X"),"",CONCATENATE(LISTE!C33,"  ",LISTE!H33," P")),"")</f>
        <v/>
      </c>
      <c r="C35" s="178" t="str">
        <f>IF(MONTH(LISTE!G33)=10,IF(OR(LISTE!B33="",LISTE!I33="X"),"",LISTE!A33),"")</f>
        <v/>
      </c>
      <c r="D35" s="283" t="str">
        <f>IF(MONTH(LISTE!G33)=10,IF(OR(LISTE!B33="",LISTE!I33="X"),"",LISTE!I33),"")</f>
        <v/>
      </c>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row>
    <row r="36" spans="1:35" x14ac:dyDescent="0.25">
      <c r="A36" s="190" t="str">
        <f>IF(MONTH(LISTE!G34)=10,IF(OR(LISTE!B34="",LISTE!I34="X"),"",LISTE!B34),"")</f>
        <v/>
      </c>
      <c r="B36" s="282" t="str">
        <f>IF(MONTH(LISTE!G34)=10,IF(OR(LISTE!B34="",LISTE!I34="X"),"",CONCATENATE(LISTE!C34,"  ",LISTE!H34," P")),"")</f>
        <v/>
      </c>
      <c r="C36" s="178" t="str">
        <f>IF(MONTH(LISTE!G34)=10,IF(OR(LISTE!B34="",LISTE!I34="X"),"",LISTE!A34),"")</f>
        <v/>
      </c>
      <c r="D36" s="283" t="str">
        <f>IF(MONTH(LISTE!G34)=10,IF(OR(LISTE!B34="",LISTE!I34="X"),"",LISTE!I34),"")</f>
        <v/>
      </c>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row>
    <row r="37" spans="1:35" x14ac:dyDescent="0.25">
      <c r="A37" s="190" t="str">
        <f>IF(MONTH(LISTE!G35)=10,IF(OR(LISTE!B35="",LISTE!I35="X"),"",LISTE!B35),"")</f>
        <v/>
      </c>
      <c r="B37" s="282" t="str">
        <f>IF(MONTH(LISTE!G35)=10,IF(OR(LISTE!B35="",LISTE!I35="X"),"",CONCATENATE(LISTE!C35,"  ",LISTE!H35," P")),"")</f>
        <v/>
      </c>
      <c r="C37" s="178" t="str">
        <f>IF(MONTH(LISTE!G35)=10,IF(OR(LISTE!B35="",LISTE!I35="X"),"",LISTE!A35),"")</f>
        <v/>
      </c>
      <c r="D37" s="283" t="str">
        <f>IF(MONTH(LISTE!G35)=10,IF(OR(LISTE!B35="",LISTE!I35="X"),"",LISTE!I35),"")</f>
        <v/>
      </c>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row>
    <row r="38" spans="1:35" x14ac:dyDescent="0.25">
      <c r="A38" s="190" t="str">
        <f>IF(MONTH(LISTE!G36)=10,IF(OR(LISTE!B36="",LISTE!I36="X"),"",LISTE!B36),"")</f>
        <v/>
      </c>
      <c r="B38" s="282" t="str">
        <f>IF(MONTH(LISTE!G36)=10,IF(OR(LISTE!B36="",LISTE!I36="X"),"",CONCATENATE(LISTE!C36,"  ",LISTE!H36," P")),"")</f>
        <v/>
      </c>
      <c r="C38" s="178" t="str">
        <f>IF(MONTH(LISTE!G36)=10,IF(OR(LISTE!B36="",LISTE!I36="X"),"",LISTE!A36),"")</f>
        <v/>
      </c>
      <c r="D38" s="283" t="str">
        <f>IF(MONTH(LISTE!G36)=10,IF(OR(LISTE!B36="",LISTE!I36="X"),"",LISTE!I36),"")</f>
        <v/>
      </c>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row>
    <row r="39" spans="1:35" x14ac:dyDescent="0.25">
      <c r="A39" s="190" t="str">
        <f>IF(MONTH(LISTE!G37)=10,IF(OR(LISTE!B37="",LISTE!I37="X"),"",LISTE!B37),"")</f>
        <v/>
      </c>
      <c r="B39" s="282" t="str">
        <f>IF(MONTH(LISTE!G37)=10,IF(OR(LISTE!B37="",LISTE!I37="X"),"",CONCATENATE(LISTE!C37,"  ",LISTE!H37," P")),"")</f>
        <v/>
      </c>
      <c r="C39" s="178" t="str">
        <f>IF(MONTH(LISTE!G37)=10,IF(OR(LISTE!B37="",LISTE!I37="X"),"",LISTE!A37),"")</f>
        <v/>
      </c>
      <c r="D39" s="283" t="str">
        <f>IF(MONTH(LISTE!G37)=10,IF(OR(LISTE!B37="",LISTE!I37="X"),"",LISTE!I37),"")</f>
        <v/>
      </c>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row>
    <row r="40" spans="1:35" x14ac:dyDescent="0.25">
      <c r="A40" s="190" t="str">
        <f>IF(MONTH(LISTE!G38)=10,IF(OR(LISTE!B38="",LISTE!I38="X"),"",LISTE!B38),"")</f>
        <v/>
      </c>
      <c r="B40" s="282" t="str">
        <f>IF(MONTH(LISTE!G38)=10,IF(OR(LISTE!B38="",LISTE!I38="X"),"",CONCATENATE(LISTE!C38,"  ",LISTE!H38," P")),"")</f>
        <v/>
      </c>
      <c r="C40" s="178" t="str">
        <f>IF(MONTH(LISTE!G38)=10,IF(OR(LISTE!B38="",LISTE!I38="X"),"",LISTE!A38),"")</f>
        <v/>
      </c>
      <c r="D40" s="283" t="str">
        <f>IF(MONTH(LISTE!G38)=10,IF(OR(LISTE!B38="",LISTE!I38="X"),"",LISTE!I38),"")</f>
        <v/>
      </c>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row>
    <row r="41" spans="1:35" x14ac:dyDescent="0.25">
      <c r="A41" s="190" t="str">
        <f>IF(MONTH(LISTE!G39)=10,IF(OR(LISTE!B39="",LISTE!I39="X"),"",LISTE!B39),"")</f>
        <v/>
      </c>
      <c r="B41" s="282" t="str">
        <f>IF(MONTH(LISTE!G39)=10,IF(OR(LISTE!B39="",LISTE!I39="X"),"",CONCATENATE(LISTE!C39,"  ",LISTE!H39," P")),"")</f>
        <v/>
      </c>
      <c r="C41" s="178" t="str">
        <f>IF(MONTH(LISTE!G39)=10,IF(OR(LISTE!B39="",LISTE!I39="X"),"",LISTE!A39),"")</f>
        <v/>
      </c>
      <c r="D41" s="283" t="str">
        <f>IF(MONTH(LISTE!G39)=10,IF(OR(LISTE!B39="",LISTE!I39="X"),"",LISTE!I39),"")</f>
        <v/>
      </c>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row>
    <row r="42" spans="1:35" x14ac:dyDescent="0.25">
      <c r="A42" s="190" t="str">
        <f>IF(MONTH(LISTE!G40)=10,IF(OR(LISTE!B40="",LISTE!I40="X"),"",LISTE!B40),"")</f>
        <v/>
      </c>
      <c r="B42" s="282" t="str">
        <f>IF(MONTH(LISTE!G40)=10,IF(OR(LISTE!B40="",LISTE!I40="X"),"",CONCATENATE(LISTE!C40,"  ",LISTE!H40," P")),"")</f>
        <v/>
      </c>
      <c r="C42" s="178" t="str">
        <f>IF(MONTH(LISTE!G40)=10,IF(OR(LISTE!B40="",LISTE!I40="X"),"",LISTE!A40),"")</f>
        <v/>
      </c>
      <c r="D42" s="283" t="str">
        <f>IF(MONTH(LISTE!G40)=10,IF(OR(LISTE!B40="",LISTE!I40="X"),"",LISTE!I40),"")</f>
        <v/>
      </c>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row>
    <row r="43" spans="1:35" x14ac:dyDescent="0.25">
      <c r="A43" s="190" t="str">
        <f>IF(MONTH(LISTE!G41)=10,IF(OR(LISTE!B41="",LISTE!I41="X"),"",LISTE!B41),"")</f>
        <v/>
      </c>
      <c r="B43" s="282" t="str">
        <f>IF(MONTH(LISTE!G41)=10,IF(OR(LISTE!B41="",LISTE!I41="X"),"",CONCATENATE(LISTE!C41,"  ",LISTE!H41," P")),"")</f>
        <v/>
      </c>
      <c r="C43" s="178" t="str">
        <f>IF(MONTH(LISTE!G41)=10,IF(OR(LISTE!B41="",LISTE!I41="X"),"",LISTE!A41),"")</f>
        <v/>
      </c>
      <c r="D43" s="283" t="str">
        <f>IF(MONTH(LISTE!G41)=10,IF(OR(LISTE!B41="",LISTE!I41="X"),"",LISTE!I41),"")</f>
        <v/>
      </c>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row>
    <row r="44" spans="1:35" x14ac:dyDescent="0.25">
      <c r="A44" s="190" t="str">
        <f>IF(MONTH(LISTE!G42)=10,IF(OR(LISTE!B42="",LISTE!I42="X"),"",LISTE!B42),"")</f>
        <v/>
      </c>
      <c r="B44" s="282" t="str">
        <f>IF(MONTH(LISTE!G42)=10,IF(OR(LISTE!B42="",LISTE!I42="X"),"",CONCATENATE(LISTE!C42,"  ",LISTE!H42," P")),"")</f>
        <v/>
      </c>
      <c r="C44" s="178" t="str">
        <f>IF(MONTH(LISTE!G42)=10,IF(OR(LISTE!B42="",LISTE!I42="X"),"",LISTE!A42),"")</f>
        <v/>
      </c>
      <c r="D44" s="283" t="str">
        <f>IF(MONTH(LISTE!G42)=10,IF(OR(LISTE!B42="",LISTE!I42="X"),"",LISTE!I42),"")</f>
        <v/>
      </c>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row>
    <row r="45" spans="1:35" x14ac:dyDescent="0.25">
      <c r="A45" s="190" t="str">
        <f>IF(MONTH(LISTE!G43)=10,IF(OR(LISTE!B43="",LISTE!I43="X"),"",LISTE!B43),"")</f>
        <v/>
      </c>
      <c r="B45" s="282" t="str">
        <f>IF(MONTH(LISTE!G43)=10,IF(OR(LISTE!B43="",LISTE!I43="X"),"",CONCATENATE(LISTE!C43,"  ",LISTE!H43," P")),"")</f>
        <v/>
      </c>
      <c r="C45" s="178" t="str">
        <f>IF(MONTH(LISTE!G43)=10,IF(OR(LISTE!B43="",LISTE!I43="X"),"",LISTE!A43),"")</f>
        <v/>
      </c>
      <c r="D45" s="283" t="str">
        <f>IF(MONTH(LISTE!G43)=10,IF(OR(LISTE!B43="",LISTE!I43="X"),"",LISTE!I43),"")</f>
        <v/>
      </c>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row>
    <row r="46" spans="1:35" x14ac:dyDescent="0.25">
      <c r="A46" s="190" t="str">
        <f>IF(MONTH(LISTE!G44)=10,IF(OR(LISTE!B44="",LISTE!I44="X"),"",LISTE!B44),"")</f>
        <v/>
      </c>
      <c r="B46" s="282" t="str">
        <f>IF(MONTH(LISTE!G44)=10,IF(OR(LISTE!B44="",LISTE!I44="X"),"",CONCATENATE(LISTE!C44,"  ",LISTE!H44," P")),"")</f>
        <v/>
      </c>
      <c r="C46" s="178" t="str">
        <f>IF(MONTH(LISTE!G44)=10,IF(OR(LISTE!B44="",LISTE!I44="X"),"",LISTE!A44),"")</f>
        <v/>
      </c>
      <c r="D46" s="283" t="str">
        <f>IF(MONTH(LISTE!G44)=10,IF(OR(LISTE!B44="",LISTE!I44="X"),"",LISTE!I44),"")</f>
        <v/>
      </c>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row>
    <row r="47" spans="1:35" x14ac:dyDescent="0.25">
      <c r="A47" s="190" t="str">
        <f>IF(MONTH(LISTE!G45)=10,IF(OR(LISTE!B45="",LISTE!I45="X"),"",LISTE!B45),"")</f>
        <v/>
      </c>
      <c r="B47" s="282" t="str">
        <f>IF(MONTH(LISTE!G45)=10,IF(OR(LISTE!B45="",LISTE!I45="X"),"",CONCATENATE(LISTE!C45,"  ",LISTE!H45," P")),"")</f>
        <v/>
      </c>
      <c r="C47" s="178" t="str">
        <f>IF(MONTH(LISTE!G45)=10,IF(OR(LISTE!B45="",LISTE!I45="X"),"",LISTE!A45),"")</f>
        <v/>
      </c>
      <c r="D47" s="283" t="str">
        <f>IF(MONTH(LISTE!G45)=10,IF(OR(LISTE!B45="",LISTE!I45="X"),"",LISTE!I45),"")</f>
        <v/>
      </c>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row>
    <row r="48" spans="1:35" x14ac:dyDescent="0.25">
      <c r="A48" s="190" t="str">
        <f>IF(MONTH(LISTE!G46)=10,IF(OR(LISTE!B46="",LISTE!I46="X"),"",LISTE!B46),"")</f>
        <v/>
      </c>
      <c r="B48" s="282" t="str">
        <f>IF(MONTH(LISTE!G46)=10,IF(OR(LISTE!B46="",LISTE!I46="X"),"",CONCATENATE(LISTE!C46,"  ",LISTE!H46," P")),"")</f>
        <v/>
      </c>
      <c r="C48" s="178" t="str">
        <f>IF(MONTH(LISTE!G46)=10,IF(OR(LISTE!B46="",LISTE!I46="X"),"",LISTE!A46),"")</f>
        <v/>
      </c>
      <c r="D48" s="283" t="str">
        <f>IF(MONTH(LISTE!G46)=10,IF(OR(LISTE!B46="",LISTE!I46="X"),"",LISTE!I46),"")</f>
        <v/>
      </c>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row>
    <row r="49" spans="1:35" x14ac:dyDescent="0.25">
      <c r="A49" s="190" t="str">
        <f>IF(MONTH(LISTE!G47)=10,IF(OR(LISTE!B47="",LISTE!I47="X"),"",LISTE!B47),"")</f>
        <v/>
      </c>
      <c r="B49" s="282" t="str">
        <f>IF(MONTH(LISTE!G47)=10,IF(OR(LISTE!B47="",LISTE!I47="X"),"",CONCATENATE(LISTE!C47,"  ",LISTE!H47," P")),"")</f>
        <v/>
      </c>
      <c r="C49" s="178" t="str">
        <f>IF(MONTH(LISTE!G47)=10,IF(OR(LISTE!B47="",LISTE!I47="X"),"",LISTE!A47),"")</f>
        <v/>
      </c>
      <c r="D49" s="283" t="str">
        <f>IF(MONTH(LISTE!G47)=10,IF(OR(LISTE!B47="",LISTE!I47="X"),"",LISTE!I47),"")</f>
        <v/>
      </c>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row>
    <row r="50" spans="1:35" x14ac:dyDescent="0.25">
      <c r="A50" s="190" t="str">
        <f>IF(MONTH(LISTE!G48)=10,IF(OR(LISTE!B48="",LISTE!I48="X"),"",LISTE!B48),"")</f>
        <v/>
      </c>
      <c r="B50" s="282" t="str">
        <f>IF(MONTH(LISTE!G48)=10,IF(OR(LISTE!B48="",LISTE!I48="X"),"",CONCATENATE(LISTE!C48,"  ",LISTE!H48," P")),"")</f>
        <v/>
      </c>
      <c r="C50" s="178" t="str">
        <f>IF(MONTH(LISTE!G48)=10,IF(OR(LISTE!B48="",LISTE!I48="X"),"",LISTE!A48),"")</f>
        <v/>
      </c>
      <c r="D50" s="283" t="str">
        <f>IF(MONTH(LISTE!G48)=10,IF(OR(LISTE!B48="",LISTE!I48="X"),"",LISTE!I48),"")</f>
        <v/>
      </c>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row>
    <row r="51" spans="1:35" x14ac:dyDescent="0.25">
      <c r="A51" s="190" t="str">
        <f>IF(MONTH(LISTE!G49)=10,IF(OR(LISTE!B49="",LISTE!I49="X"),"",LISTE!B49),"")</f>
        <v/>
      </c>
      <c r="B51" s="282" t="str">
        <f>IF(MONTH(LISTE!G49)=10,IF(OR(LISTE!B49="",LISTE!I49="X"),"",CONCATENATE(LISTE!C49,"  ",LISTE!H49," P")),"")</f>
        <v/>
      </c>
      <c r="C51" s="178" t="str">
        <f>IF(MONTH(LISTE!G49)=10,IF(OR(LISTE!B49="",LISTE!I49="X"),"",LISTE!A49),"")</f>
        <v/>
      </c>
      <c r="D51" s="283" t="str">
        <f>IF(MONTH(LISTE!G49)=10,IF(OR(LISTE!B49="",LISTE!I49="X"),"",LISTE!I49),"")</f>
        <v/>
      </c>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row>
    <row r="52" spans="1:35" x14ac:dyDescent="0.25">
      <c r="A52" s="190" t="str">
        <f>IF(MONTH(LISTE!G50)=10,IF(OR(LISTE!B50="",LISTE!I50="X"),"",LISTE!B50),"")</f>
        <v/>
      </c>
      <c r="B52" s="282" t="str">
        <f>IF(MONTH(LISTE!G50)=10,IF(OR(LISTE!B50="",LISTE!I50="X"),"",CONCATENATE(LISTE!C50,"  ",LISTE!H50," P")),"")</f>
        <v/>
      </c>
      <c r="C52" s="178" t="str">
        <f>IF(MONTH(LISTE!G50)=10,IF(OR(LISTE!B50="",LISTE!I50="X"),"",LISTE!A50),"")</f>
        <v/>
      </c>
      <c r="D52" s="283" t="str">
        <f>IF(MONTH(LISTE!G50)=10,IF(OR(LISTE!B50="",LISTE!I50="X"),"",LISTE!I50),"")</f>
        <v/>
      </c>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row>
    <row r="53" spans="1:35" x14ac:dyDescent="0.25">
      <c r="A53" s="190" t="str">
        <f>IF(MONTH(LISTE!G51)=10,IF(OR(LISTE!B51="",LISTE!I51="X"),"",LISTE!B51),"")</f>
        <v/>
      </c>
      <c r="B53" s="282" t="str">
        <f>IF(MONTH(LISTE!G51)=10,IF(OR(LISTE!B51="",LISTE!I51="X"),"",CONCATENATE(LISTE!C51,"  ",LISTE!H51," P")),"")</f>
        <v/>
      </c>
      <c r="C53" s="178" t="str">
        <f>IF(MONTH(LISTE!G51)=10,IF(OR(LISTE!B51="",LISTE!I51="X"),"",LISTE!A51),"")</f>
        <v/>
      </c>
      <c r="D53" s="283" t="str">
        <f>IF(MONTH(LISTE!G51)=10,IF(OR(LISTE!B51="",LISTE!I51="X"),"",LISTE!I51),"")</f>
        <v/>
      </c>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row>
    <row r="54" spans="1:35" x14ac:dyDescent="0.25">
      <c r="A54" s="190" t="str">
        <f>IF(MONTH(LISTE!G52)=10,IF(OR(LISTE!B52="",LISTE!I52="X"),"",LISTE!B52),"")</f>
        <v/>
      </c>
      <c r="B54" s="282" t="str">
        <f>IF(MONTH(LISTE!G52)=10,IF(OR(LISTE!B52="",LISTE!I52="X"),"",CONCATENATE(LISTE!C52,"  ",LISTE!H52," P")),"")</f>
        <v/>
      </c>
      <c r="C54" s="178" t="str">
        <f>IF(MONTH(LISTE!G52)=10,IF(OR(LISTE!B52="",LISTE!I52="X"),"",LISTE!A52),"")</f>
        <v/>
      </c>
      <c r="D54" s="283" t="str">
        <f>IF(MONTH(LISTE!G52)=10,IF(OR(LISTE!B52="",LISTE!I52="X"),"",LISTE!I52),"")</f>
        <v/>
      </c>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row>
    <row r="55" spans="1:35" x14ac:dyDescent="0.25">
      <c r="A55" s="190" t="str">
        <f>IF(MONTH(LISTE!G53)=10,IF(OR(LISTE!B53="",LISTE!I53="X"),"",LISTE!B53),"")</f>
        <v/>
      </c>
      <c r="B55" s="282" t="str">
        <f>IF(MONTH(LISTE!G53)=10,IF(OR(LISTE!B53="",LISTE!I53="X"),"",CONCATENATE(LISTE!C53,"  ",LISTE!H53," P")),"")</f>
        <v/>
      </c>
      <c r="C55" s="178" t="str">
        <f>IF(MONTH(LISTE!G53)=10,IF(OR(LISTE!B53="",LISTE!I53="X"),"",LISTE!A53),"")</f>
        <v/>
      </c>
      <c r="D55" s="283" t="str">
        <f>IF(MONTH(LISTE!G53)=10,IF(OR(LISTE!B53="",LISTE!I53="X"),"",LISTE!I53),"")</f>
        <v/>
      </c>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row>
    <row r="56" spans="1:35" x14ac:dyDescent="0.25">
      <c r="A56" s="190" t="str">
        <f>IF(MONTH(LISTE!G54)=10,IF(OR(LISTE!B54="",LISTE!I54="X"),"",LISTE!B54),"")</f>
        <v/>
      </c>
      <c r="B56" s="282" t="str">
        <f>IF(MONTH(LISTE!G54)=10,IF(OR(LISTE!B54="",LISTE!I54="X"),"",CONCATENATE(LISTE!C54,"  ",LISTE!H54," P")),"")</f>
        <v/>
      </c>
      <c r="C56" s="178" t="str">
        <f>IF(MONTH(LISTE!G54)=10,IF(OR(LISTE!B54="",LISTE!I54="X"),"",LISTE!A54),"")</f>
        <v/>
      </c>
      <c r="D56" s="283" t="str">
        <f>IF(MONTH(LISTE!G54)=10,IF(OR(LISTE!B54="",LISTE!I54="X"),"",LISTE!I54),"")</f>
        <v/>
      </c>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4"/>
    </row>
    <row r="57" spans="1:35" x14ac:dyDescent="0.25">
      <c r="A57" s="190" t="str">
        <f>IF(MONTH(LISTE!G55)=10,IF(OR(LISTE!B55="",LISTE!I55="X"),"",LISTE!B55),"")</f>
        <v/>
      </c>
      <c r="B57" s="282" t="str">
        <f>IF(MONTH(LISTE!G55)=10,IF(OR(LISTE!B55="",LISTE!I55="X"),"",CONCATENATE(LISTE!C55,"  ",LISTE!H55," P")),"")</f>
        <v/>
      </c>
      <c r="C57" s="178" t="str">
        <f>IF(MONTH(LISTE!G55)=10,IF(OR(LISTE!B55="",LISTE!I55="X"),"",LISTE!A55),"")</f>
        <v/>
      </c>
      <c r="D57" s="283" t="str">
        <f>IF(MONTH(LISTE!G55)=10,IF(OR(LISTE!B55="",LISTE!I55="X"),"",LISTE!I55),"")</f>
        <v/>
      </c>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row>
    <row r="58" spans="1:35" x14ac:dyDescent="0.25">
      <c r="A58" s="190" t="str">
        <f>IF(MONTH(LISTE!G56)=10,IF(OR(LISTE!B56="",LISTE!I56="X"),"",LISTE!B56),"")</f>
        <v/>
      </c>
      <c r="B58" s="282" t="str">
        <f>IF(MONTH(LISTE!G56)=10,IF(OR(LISTE!B56="",LISTE!I56="X"),"",CONCATENATE(LISTE!C56,"  ",LISTE!H56," P")),"")</f>
        <v/>
      </c>
      <c r="C58" s="178" t="str">
        <f>IF(MONTH(LISTE!G56)=10,IF(OR(LISTE!B56="",LISTE!I56="X"),"",LISTE!A56),"")</f>
        <v/>
      </c>
      <c r="D58" s="283" t="str">
        <f>IF(MONTH(LISTE!G56)=10,IF(OR(LISTE!B56="",LISTE!I56="X"),"",LISTE!I56),"")</f>
        <v/>
      </c>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row>
    <row r="59" spans="1:35" x14ac:dyDescent="0.25">
      <c r="A59" s="190" t="str">
        <f>IF(MONTH(LISTE!G57)=10,IF(OR(LISTE!B57="",LISTE!I57="X"),"",LISTE!B57),"")</f>
        <v/>
      </c>
      <c r="B59" s="282" t="str">
        <f>IF(MONTH(LISTE!G57)=10,IF(OR(LISTE!B57="",LISTE!I57="X"),"",CONCATENATE(LISTE!C57,"  ",LISTE!H57," P")),"")</f>
        <v/>
      </c>
      <c r="C59" s="178" t="str">
        <f>IF(MONTH(LISTE!G57)=10,IF(OR(LISTE!B57="",LISTE!I57="X"),"",LISTE!A57),"")</f>
        <v/>
      </c>
      <c r="D59" s="283" t="str">
        <f>IF(MONTH(LISTE!G57)=10,IF(OR(LISTE!B57="",LISTE!I57="X"),"",LISTE!I57),"")</f>
        <v/>
      </c>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row>
    <row r="60" spans="1:35" x14ac:dyDescent="0.25">
      <c r="A60" s="190" t="str">
        <f>IF(MONTH(LISTE!G58)=10,IF(OR(LISTE!B58="",LISTE!I58="X"),"",LISTE!B58),"")</f>
        <v/>
      </c>
      <c r="B60" s="282" t="str">
        <f>IF(MONTH(LISTE!G58)=10,IF(OR(LISTE!B58="",LISTE!I58="X"),"",CONCATENATE(LISTE!C58,"  ",LISTE!H58," P")),"")</f>
        <v/>
      </c>
      <c r="C60" s="178" t="str">
        <f>IF(MONTH(LISTE!G58)=10,IF(OR(LISTE!B58="",LISTE!I58="X"),"",LISTE!A58),"")</f>
        <v/>
      </c>
      <c r="D60" s="283" t="str">
        <f>IF(MONTH(LISTE!G58)=10,IF(OR(LISTE!B58="",LISTE!I58="X"),"",LISTE!I58),"")</f>
        <v/>
      </c>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row>
    <row r="61" spans="1:35" x14ac:dyDescent="0.25">
      <c r="A61" s="190" t="str">
        <f>IF(MONTH(LISTE!G59)=10,IF(OR(LISTE!B59="",LISTE!I59="X"),"",LISTE!B59),"")</f>
        <v/>
      </c>
      <c r="B61" s="282" t="str">
        <f>IF(MONTH(LISTE!G59)=10,IF(OR(LISTE!B59="",LISTE!I59="X"),"",CONCATENATE(LISTE!C59,"  ",LISTE!H59," P")),"")</f>
        <v/>
      </c>
      <c r="C61" s="178" t="str">
        <f>IF(MONTH(LISTE!G59)=10,IF(OR(LISTE!B59="",LISTE!I59="X"),"",LISTE!A59),"")</f>
        <v/>
      </c>
      <c r="D61" s="283" t="str">
        <f>IF(MONTH(LISTE!G59)=10,IF(OR(LISTE!B59="",LISTE!I59="X"),"",LISTE!I59),"")</f>
        <v/>
      </c>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row>
    <row r="62" spans="1:35" x14ac:dyDescent="0.25">
      <c r="A62" s="190" t="str">
        <f>IF(MONTH(LISTE!G60)=10,IF(OR(LISTE!B60="",LISTE!I60="X"),"",LISTE!B60),"")</f>
        <v/>
      </c>
      <c r="B62" s="282" t="str">
        <f>IF(MONTH(LISTE!G60)=10,IF(OR(LISTE!B60="",LISTE!I60="X"),"",CONCATENATE(LISTE!C60,"  ",LISTE!H60," P")),"")</f>
        <v/>
      </c>
      <c r="C62" s="178" t="str">
        <f>IF(MONTH(LISTE!G60)=10,IF(OR(LISTE!B60="",LISTE!I60="X"),"",LISTE!A60),"")</f>
        <v/>
      </c>
      <c r="D62" s="283" t="str">
        <f>IF(MONTH(LISTE!G60)=10,IF(OR(LISTE!B60="",LISTE!I60="X"),"",LISTE!I60),"")</f>
        <v/>
      </c>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row>
    <row r="63" spans="1:35" x14ac:dyDescent="0.25">
      <c r="A63" s="190" t="str">
        <f>IF(MONTH(LISTE!G61)=10,IF(OR(LISTE!B61="",LISTE!I61="X"),"",LISTE!B61),"")</f>
        <v/>
      </c>
      <c r="B63" s="282" t="str">
        <f>IF(MONTH(LISTE!G61)=10,IF(OR(LISTE!B61="",LISTE!I61="X"),"",CONCATENATE(LISTE!C61,"  ",LISTE!H61," P")),"")</f>
        <v/>
      </c>
      <c r="C63" s="178" t="str">
        <f>IF(MONTH(LISTE!G61)=10,IF(OR(LISTE!B61="",LISTE!I61="X"),"",LISTE!A61),"")</f>
        <v/>
      </c>
      <c r="D63" s="283" t="str">
        <f>IF(MONTH(LISTE!G61)=10,IF(OR(LISTE!B61="",LISTE!I61="X"),"",LISTE!I61),"")</f>
        <v/>
      </c>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row>
    <row r="64" spans="1:35" x14ac:dyDescent="0.25">
      <c r="A64" s="190" t="str">
        <f>IF(MONTH(LISTE!G62)=10,IF(OR(LISTE!B62="",LISTE!I62="X"),"",LISTE!B62),"")</f>
        <v/>
      </c>
      <c r="B64" s="282" t="str">
        <f>IF(MONTH(LISTE!G62)=10,IF(OR(LISTE!B62="",LISTE!I62="X"),"",CONCATENATE(LISTE!C62,"  ",LISTE!H62," P")),"")</f>
        <v/>
      </c>
      <c r="C64" s="178" t="str">
        <f>IF(MONTH(LISTE!G62)=10,IF(OR(LISTE!B62="",LISTE!I62="X"),"",LISTE!A62),"")</f>
        <v/>
      </c>
      <c r="D64" s="283" t="str">
        <f>IF(MONTH(LISTE!G62)=10,IF(OR(LISTE!B62="",LISTE!I62="X"),"",LISTE!I62),"")</f>
        <v/>
      </c>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row>
    <row r="65" spans="1:35" x14ac:dyDescent="0.25">
      <c r="A65" s="190" t="str">
        <f>IF(MONTH(LISTE!G63)=10,IF(OR(LISTE!B63="",LISTE!I63="X"),"",LISTE!B63),"")</f>
        <v/>
      </c>
      <c r="B65" s="282" t="str">
        <f>IF(MONTH(LISTE!G63)=10,IF(OR(LISTE!B63="",LISTE!I63="X"),"",CONCATENATE(LISTE!C63,"  ",LISTE!H63," P")),"")</f>
        <v/>
      </c>
      <c r="C65" s="178" t="str">
        <f>IF(MONTH(LISTE!G63)=10,IF(OR(LISTE!B63="",LISTE!I63="X"),"",LISTE!A63),"")</f>
        <v/>
      </c>
      <c r="D65" s="283" t="str">
        <f>IF(MONTH(LISTE!G63)=10,IF(OR(LISTE!B63="",LISTE!I63="X"),"",LISTE!I63),"")</f>
        <v/>
      </c>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row>
    <row r="66" spans="1:35" x14ac:dyDescent="0.25">
      <c r="A66" s="190" t="str">
        <f>IF(MONTH(LISTE!G64)=10,IF(OR(LISTE!B64="",LISTE!I64="X"),"",LISTE!B64),"")</f>
        <v/>
      </c>
      <c r="B66" s="282" t="str">
        <f>IF(MONTH(LISTE!G64)=10,IF(OR(LISTE!B64="",LISTE!I64="X"),"",CONCATENATE(LISTE!C64,"  ",LISTE!H64," P")),"")</f>
        <v/>
      </c>
      <c r="C66" s="178" t="str">
        <f>IF(MONTH(LISTE!G64)=10,IF(OR(LISTE!B64="",LISTE!I64="X"),"",LISTE!A64),"")</f>
        <v/>
      </c>
      <c r="D66" s="283" t="str">
        <f>IF(MONTH(LISTE!G64)=10,IF(OR(LISTE!B64="",LISTE!I64="X"),"",LISTE!I64),"")</f>
        <v/>
      </c>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row>
    <row r="67" spans="1:35" x14ac:dyDescent="0.25">
      <c r="A67" s="190" t="str">
        <f>IF(MONTH(LISTE!G65)=10,IF(OR(LISTE!B65="",LISTE!I65="X"),"",LISTE!B65),"")</f>
        <v/>
      </c>
      <c r="B67" s="282" t="str">
        <f>IF(MONTH(LISTE!G65)=10,IF(OR(LISTE!B65="",LISTE!I65="X"),"",CONCATENATE(LISTE!C65,"  ",LISTE!H65," P")),"")</f>
        <v/>
      </c>
      <c r="C67" s="178" t="str">
        <f>IF(MONTH(LISTE!G65)=10,IF(OR(LISTE!B65="",LISTE!I65="X"),"",LISTE!A65),"")</f>
        <v/>
      </c>
      <c r="D67" s="283" t="str">
        <f>IF(MONTH(LISTE!G65)=10,IF(OR(LISTE!B65="",LISTE!I65="X"),"",LISTE!I65),"")</f>
        <v/>
      </c>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row>
    <row r="68" spans="1:35" x14ac:dyDescent="0.25">
      <c r="A68" s="190" t="str">
        <f>IF(MONTH(LISTE!G66)=10,IF(OR(LISTE!B66="",LISTE!I66="X"),"",LISTE!B66),"")</f>
        <v/>
      </c>
      <c r="B68" s="282" t="str">
        <f>IF(MONTH(LISTE!G66)=10,IF(OR(LISTE!B66="",LISTE!I66="X"),"",CONCATENATE(LISTE!C66,"  ",LISTE!H66," P")),"")</f>
        <v/>
      </c>
      <c r="C68" s="178" t="str">
        <f>IF(MONTH(LISTE!G66)=10,IF(OR(LISTE!B66="",LISTE!I66="X"),"",LISTE!A66),"")</f>
        <v/>
      </c>
      <c r="D68" s="283" t="str">
        <f>IF(MONTH(LISTE!G66)=10,IF(OR(LISTE!B66="",LISTE!I66="X"),"",LISTE!I66),"")</f>
        <v/>
      </c>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4"/>
      <c r="AG68" s="184"/>
      <c r="AH68" s="184"/>
      <c r="AI68" s="184"/>
    </row>
    <row r="69" spans="1:35" x14ac:dyDescent="0.25">
      <c r="A69" s="190" t="str">
        <f>IF(MONTH(LISTE!G67)=10,IF(OR(LISTE!B67="",LISTE!I67="X"),"",LISTE!B67),"")</f>
        <v/>
      </c>
      <c r="B69" s="282" t="str">
        <f>IF(MONTH(LISTE!G67)=10,IF(OR(LISTE!B67="",LISTE!I67="X"),"",CONCATENATE(LISTE!C67,"  ",LISTE!H67," P")),"")</f>
        <v/>
      </c>
      <c r="C69" s="178" t="str">
        <f>IF(MONTH(LISTE!G67)=10,IF(OR(LISTE!B67="",LISTE!I67="X"),"",LISTE!A67),"")</f>
        <v/>
      </c>
      <c r="D69" s="283" t="str">
        <f>IF(MONTH(LISTE!G67)=10,IF(OR(LISTE!B67="",LISTE!I67="X"),"",LISTE!I67),"")</f>
        <v/>
      </c>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c r="AE69" s="184"/>
      <c r="AF69" s="184"/>
      <c r="AG69" s="184"/>
      <c r="AH69" s="184"/>
      <c r="AI69" s="184"/>
    </row>
    <row r="70" spans="1:35" x14ac:dyDescent="0.25">
      <c r="A70" s="190" t="str">
        <f>IF(MONTH(LISTE!G68)=10,IF(OR(LISTE!B68="",LISTE!I68="X"),"",LISTE!B68),"")</f>
        <v/>
      </c>
      <c r="B70" s="282" t="str">
        <f>IF(MONTH(LISTE!G68)=10,IF(OR(LISTE!B68="",LISTE!I68="X"),"",CONCATENATE(LISTE!C68,"  ",LISTE!H68," P")),"")</f>
        <v/>
      </c>
      <c r="C70" s="178" t="str">
        <f>IF(MONTH(LISTE!G68)=10,IF(OR(LISTE!B68="",LISTE!I68="X"),"",LISTE!A68),"")</f>
        <v/>
      </c>
      <c r="D70" s="283" t="str">
        <f>IF(MONTH(LISTE!G68)=10,IF(OR(LISTE!B68="",LISTE!I68="X"),"",LISTE!I68),"")</f>
        <v/>
      </c>
      <c r="E70" s="184"/>
      <c r="F70" s="184"/>
      <c r="G70" s="184"/>
      <c r="H70" s="184"/>
      <c r="I70" s="184"/>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row>
    <row r="71" spans="1:35" x14ac:dyDescent="0.25">
      <c r="A71" s="190" t="str">
        <f>IF(MONTH(LISTE!G69)=10,IF(OR(LISTE!B69="",LISTE!I69="X"),"",LISTE!B69),"")</f>
        <v/>
      </c>
      <c r="B71" s="282" t="str">
        <f>IF(MONTH(LISTE!G69)=10,IF(OR(LISTE!B69="",LISTE!I69="X"),"",CONCATENATE(LISTE!C69,"  ",LISTE!H69," P")),"")</f>
        <v/>
      </c>
      <c r="C71" s="178" t="str">
        <f>IF(MONTH(LISTE!G69)=10,IF(OR(LISTE!B69="",LISTE!I69="X"),"",LISTE!A69),"")</f>
        <v/>
      </c>
      <c r="D71" s="283" t="str">
        <f>IF(MONTH(LISTE!G69)=10,IF(OR(LISTE!B69="",LISTE!I69="X"),"",LISTE!I69),"")</f>
        <v/>
      </c>
      <c r="E71" s="184"/>
      <c r="F71" s="184"/>
      <c r="G71" s="184"/>
      <c r="H71" s="184"/>
      <c r="I71" s="184"/>
      <c r="J71" s="184"/>
      <c r="K71" s="184"/>
      <c r="L71" s="184"/>
      <c r="M71" s="184"/>
      <c r="N71" s="184"/>
      <c r="O71" s="184"/>
      <c r="P71" s="184"/>
      <c r="Q71" s="184"/>
      <c r="R71" s="184"/>
      <c r="S71" s="184"/>
      <c r="T71" s="184"/>
      <c r="U71" s="184"/>
      <c r="V71" s="184"/>
      <c r="W71" s="184"/>
      <c r="X71" s="184"/>
      <c r="Y71" s="184"/>
      <c r="Z71" s="184"/>
      <c r="AA71" s="184"/>
      <c r="AB71" s="184"/>
      <c r="AC71" s="184"/>
      <c r="AD71" s="184"/>
      <c r="AE71" s="184"/>
      <c r="AF71" s="184"/>
      <c r="AG71" s="184"/>
      <c r="AH71" s="184"/>
      <c r="AI71" s="184"/>
    </row>
    <row r="72" spans="1:35" x14ac:dyDescent="0.25">
      <c r="A72" s="190" t="str">
        <f>IF(MONTH(LISTE!G71)=10,IF(OR(LISTE!B71="",LISTE!I71="X"),"",LISTE!B71),"")</f>
        <v/>
      </c>
      <c r="B72" s="282" t="str">
        <f>IF(MONTH(LISTE!G71)=10,IF(OR(LISTE!B71="",LISTE!I71="X"),"",CONCATENATE(LISTE!C71,"  ",LISTE!H71," P")),"")</f>
        <v/>
      </c>
      <c r="C72" s="178" t="str">
        <f>IF(MONTH(LISTE!G71)=10,IF(OR(LISTE!B71="",LISTE!I71="X"),"",LISTE!A71),"")</f>
        <v/>
      </c>
      <c r="D72" s="283" t="str">
        <f>IF(MONTH(LISTE!G71)=10,IF(OR(LISTE!B71="",LISTE!I71="X"),"",LISTE!I71),"")</f>
        <v/>
      </c>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c r="AD72" s="184"/>
      <c r="AE72" s="184"/>
      <c r="AF72" s="184"/>
      <c r="AG72" s="184"/>
      <c r="AH72" s="184"/>
      <c r="AI72" s="184"/>
    </row>
    <row r="73" spans="1:35" x14ac:dyDescent="0.25">
      <c r="A73" s="190" t="str">
        <f>IF(MONTH(LISTE!G72)=10,IF(OR(LISTE!B72="",LISTE!I72="X"),"",LISTE!B72),"")</f>
        <v/>
      </c>
      <c r="B73" s="282" t="str">
        <f>IF(MONTH(LISTE!G72)=10,IF(OR(LISTE!B72="",LISTE!I72="X"),"",CONCATENATE(LISTE!C72,"  ",LISTE!H72," P")),"")</f>
        <v/>
      </c>
      <c r="C73" s="352" t="str">
        <f>IF(MONTH(LISTE!G72)=10,IF(OR(LISTE!B72="",LISTE!I72="X"),"",LISTE!A72),"")</f>
        <v/>
      </c>
      <c r="D73" s="283" t="str">
        <f>IF(MONTH(LISTE!G72)=10,IF(OR(LISTE!B72="",LISTE!I72="X"),"",LISTE!I72),"")</f>
        <v/>
      </c>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184"/>
      <c r="AE73" s="184"/>
      <c r="AF73" s="184"/>
      <c r="AG73" s="184"/>
      <c r="AH73" s="184"/>
      <c r="AI73" s="184"/>
    </row>
    <row r="74" spans="1:35" x14ac:dyDescent="0.25">
      <c r="A74" s="190" t="str">
        <f>IF(MONTH(LISTE!G73)=10,IF(OR(LISTE!B73="",LISTE!I73="X"),"",LISTE!B73),"")</f>
        <v/>
      </c>
      <c r="B74" s="282" t="str">
        <f>IF(MONTH(LISTE!G73)=10,IF(OR(LISTE!B73="",LISTE!I73="X"),"",CONCATENATE(LISTE!C73,"  ",LISTE!H73," P")),"")</f>
        <v/>
      </c>
      <c r="C74" s="191" t="str">
        <f>IF(MONTH(LISTE!G73)=10,IF(OR(LISTE!B73="",LISTE!I73="X"),"",LISTE!A73),"")</f>
        <v/>
      </c>
      <c r="D74" s="283" t="str">
        <f>IF(MONTH(LISTE!G73)=10,IF(OR(LISTE!B73="",LISTE!I73="X"),"",LISTE!I73),"")</f>
        <v/>
      </c>
      <c r="E74" s="184"/>
      <c r="F74" s="184"/>
      <c r="G74" s="341"/>
      <c r="H74" s="341"/>
      <c r="I74" s="184"/>
      <c r="J74" s="184"/>
      <c r="K74" s="184"/>
      <c r="L74" s="184"/>
      <c r="M74" s="184"/>
      <c r="N74" s="184"/>
      <c r="O74" s="184"/>
      <c r="P74" s="184"/>
      <c r="Q74" s="184"/>
      <c r="R74" s="184"/>
      <c r="S74" s="184"/>
      <c r="T74" s="184"/>
      <c r="U74" s="184"/>
      <c r="V74" s="184"/>
      <c r="W74" s="184"/>
      <c r="X74" s="184"/>
      <c r="Y74" s="184"/>
      <c r="Z74" s="184"/>
      <c r="AA74" s="184"/>
      <c r="AB74" s="184"/>
      <c r="AC74" s="184"/>
      <c r="AD74" s="184"/>
      <c r="AE74" s="184"/>
      <c r="AF74" s="184"/>
      <c r="AG74" s="184"/>
      <c r="AH74" s="184"/>
      <c r="AI74" s="184"/>
    </row>
    <row r="75" spans="1:35" x14ac:dyDescent="0.25">
      <c r="A75" s="190" t="str">
        <f>IF(MONTH(LISTE!G74)=10,IF(OR(LISTE!B74="",LISTE!I74="X"),"",LISTE!B74),"")</f>
        <v/>
      </c>
      <c r="B75" s="282" t="str">
        <f>IF(MONTH(LISTE!G74)=10,IF(OR(LISTE!B74="",LISTE!I74="X"),"",CONCATENATE(LISTE!C74,"  ",LISTE!H74," P")),"")</f>
        <v/>
      </c>
      <c r="C75" s="178" t="str">
        <f>IF(MONTH(LISTE!G74)=10,IF(OR(LISTE!B74="",LISTE!I74="X"),"",LISTE!A74),"")</f>
        <v/>
      </c>
      <c r="D75" s="283" t="str">
        <f>IF(MONTH(LISTE!G74)=10,IF(OR(LISTE!B74="",LISTE!I74="X"),"",LISTE!I74),"")</f>
        <v/>
      </c>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184"/>
      <c r="AE75" s="184"/>
      <c r="AF75" s="184"/>
      <c r="AG75" s="184"/>
      <c r="AH75" s="184"/>
      <c r="AI75" s="184"/>
    </row>
    <row r="76" spans="1:35" x14ac:dyDescent="0.25">
      <c r="A76" s="190" t="str">
        <f>IF(MONTH(LISTE!G75)=10,IF(OR(LISTE!B75="",LISTE!I75="X"),"",LISTE!B75),"")</f>
        <v/>
      </c>
      <c r="B76" s="282" t="str">
        <f>IF(MONTH(LISTE!G75)=10,IF(OR(LISTE!B75="",LISTE!I75="X"),"",CONCATENATE(LISTE!C75,"  ",LISTE!H75," P")),"")</f>
        <v/>
      </c>
      <c r="C76" s="178" t="str">
        <f>IF(MONTH(LISTE!G75)=10,IF(OR(LISTE!B75="",LISTE!I75="X"),"",LISTE!A75),"")</f>
        <v/>
      </c>
      <c r="D76" s="283" t="str">
        <f>IF(MONTH(LISTE!G75)=10,IF(OR(LISTE!B75="",LISTE!I75="X"),"",LISTE!I75),"")</f>
        <v/>
      </c>
      <c r="E76" s="184"/>
      <c r="F76" s="184"/>
      <c r="G76" s="184"/>
      <c r="H76" s="184"/>
      <c r="I76" s="184"/>
      <c r="J76" s="184"/>
      <c r="K76" s="184"/>
      <c r="L76" s="184"/>
      <c r="M76" s="184"/>
      <c r="N76" s="184"/>
      <c r="O76" s="184"/>
      <c r="P76" s="184"/>
      <c r="Q76" s="184"/>
      <c r="R76" s="184"/>
      <c r="S76" s="184"/>
      <c r="T76" s="184"/>
      <c r="U76" s="184"/>
      <c r="V76" s="184"/>
      <c r="W76" s="184"/>
      <c r="X76" s="184"/>
      <c r="Y76" s="184"/>
      <c r="Z76" s="184"/>
      <c r="AA76" s="184"/>
      <c r="AB76" s="184"/>
      <c r="AC76" s="184"/>
      <c r="AD76" s="184"/>
      <c r="AE76" s="184"/>
      <c r="AF76" s="184"/>
      <c r="AG76" s="184"/>
      <c r="AH76" s="184"/>
      <c r="AI76" s="184"/>
    </row>
    <row r="77" spans="1:35" x14ac:dyDescent="0.25">
      <c r="A77" s="190" t="str">
        <f>IF(MONTH(LISTE!G76)=10,IF(OR(LISTE!B76="",LISTE!I76="X"),"",LISTE!B76),"")</f>
        <v/>
      </c>
      <c r="B77" s="282" t="str">
        <f>IF(MONTH(LISTE!G76)=10,IF(OR(LISTE!B76="",LISTE!I76="X"),"",CONCATENATE(LISTE!C76,"  ",LISTE!H76," P")),"")</f>
        <v/>
      </c>
      <c r="C77" s="178" t="str">
        <f>IF(MONTH(LISTE!G76)=10,IF(OR(LISTE!B76="",LISTE!I76="X"),"",LISTE!A76),"")</f>
        <v/>
      </c>
      <c r="D77" s="283" t="str">
        <f>IF(MONTH(LISTE!G76)=10,IF(OR(LISTE!B76="",LISTE!I76="X"),"",LISTE!I76),"")</f>
        <v/>
      </c>
      <c r="E77" s="184"/>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row>
    <row r="78" spans="1:35" x14ac:dyDescent="0.25">
      <c r="A78" s="190" t="str">
        <f>IF(MONTH(LISTE!G77)=10,IF(OR(LISTE!B77="",LISTE!I77="X"),"",LISTE!B77),"")</f>
        <v/>
      </c>
      <c r="B78" s="282" t="str">
        <f>IF(MONTH(LISTE!G77)=10,IF(OR(LISTE!B77="",LISTE!I77="X"),"",CONCATENATE(LISTE!C77,"  ",LISTE!H77," P")),"")</f>
        <v/>
      </c>
      <c r="C78" s="178" t="str">
        <f>IF(MONTH(LISTE!G77)=10,IF(OR(LISTE!B77="",LISTE!I77="X"),"",LISTE!A77),"")</f>
        <v/>
      </c>
      <c r="D78" s="283" t="str">
        <f>IF(MONTH(LISTE!G77)=10,IF(OR(LISTE!B77="",LISTE!I77="X"),"",LISTE!I77),"")</f>
        <v/>
      </c>
      <c r="E78" s="184"/>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184"/>
      <c r="AD78" s="184"/>
      <c r="AE78" s="184"/>
      <c r="AF78" s="184"/>
      <c r="AG78" s="184"/>
      <c r="AH78" s="184"/>
      <c r="AI78" s="184"/>
    </row>
    <row r="79" spans="1:35" x14ac:dyDescent="0.25">
      <c r="A79" s="190" t="str">
        <f>IF(MONTH(LISTE!G140)=10,IF(OR(LISTE!B140="",LISTE!I140="X"),"",LISTE!B140),"")</f>
        <v/>
      </c>
      <c r="B79" s="282" t="str">
        <f>IF(MONTH(LISTE!G140)=10,IF(OR(LISTE!B140="",LISTE!I140="X"),"",CONCATENATE(LISTE!C140,"  ",LISTE!H79," P")),"")</f>
        <v/>
      </c>
      <c r="C79" s="178" t="str">
        <f>IF(MONTH(LISTE!G140)=10,IF(OR(LISTE!B140="",LISTE!I140="X"),"",LISTE!A140),"")</f>
        <v/>
      </c>
      <c r="D79" s="283" t="str">
        <f>IF(MONTH(LISTE!G140)=10,IF(OR(LISTE!B140="",LISTE!I140="X"),"",LISTE!I140),"")</f>
        <v/>
      </c>
      <c r="E79" s="184"/>
      <c r="F79" s="184"/>
      <c r="G79" s="179"/>
      <c r="H79" s="179"/>
      <c r="I79" s="184"/>
      <c r="J79" s="184"/>
      <c r="K79" s="184"/>
      <c r="L79" s="184"/>
      <c r="M79" s="184"/>
      <c r="N79" s="184"/>
      <c r="O79" s="184"/>
      <c r="P79" s="184"/>
      <c r="Q79" s="184"/>
      <c r="R79" s="184"/>
      <c r="S79" s="184"/>
      <c r="T79" s="184"/>
      <c r="U79" s="184"/>
      <c r="V79" s="184"/>
      <c r="W79" s="184"/>
      <c r="X79" s="184"/>
      <c r="Y79" s="184"/>
      <c r="Z79" s="184"/>
      <c r="AA79" s="184"/>
      <c r="AB79" s="184"/>
      <c r="AC79" s="184"/>
      <c r="AD79" s="184"/>
      <c r="AE79" s="184"/>
      <c r="AF79" s="184"/>
      <c r="AG79" s="184"/>
      <c r="AH79" s="184"/>
      <c r="AI79" s="184"/>
    </row>
    <row r="80" spans="1:35" x14ac:dyDescent="0.25">
      <c r="A80" s="190" t="str">
        <f>IF(MONTH(LISTE!G79)=10,IF(OR(LISTE!B79="",LISTE!I79="X"),"",LISTE!B79),"")</f>
        <v/>
      </c>
      <c r="B80" s="282" t="str">
        <f>IF(MONTH(LISTE!G79)=10,IF(OR(LISTE!B79="",LISTE!I79="X"),"",CONCATENATE(LISTE!C79,"  ",LISTE!H79," P")),"")</f>
        <v/>
      </c>
      <c r="C80" s="178" t="str">
        <f>IF(MONTH(LISTE!G79)=10,IF(OR(LISTE!B79="",LISTE!I79="X"),"",LISTE!A79),"")</f>
        <v/>
      </c>
      <c r="D80" s="283" t="str">
        <f>IF(MONTH(LISTE!G79)=10,IF(OR(LISTE!B79="",LISTE!I79="X"),"",LISTE!I79),"")</f>
        <v/>
      </c>
      <c r="E80" s="184"/>
      <c r="F80" s="184"/>
      <c r="G80" s="184"/>
      <c r="H80" s="184"/>
      <c r="I80" s="184"/>
      <c r="J80" s="184"/>
      <c r="K80" s="184"/>
      <c r="L80" s="184"/>
      <c r="M80" s="184"/>
      <c r="N80" s="184"/>
      <c r="O80" s="184"/>
      <c r="P80" s="184"/>
      <c r="Q80" s="184"/>
      <c r="R80" s="184"/>
      <c r="S80" s="184"/>
      <c r="T80" s="184"/>
      <c r="U80" s="184"/>
      <c r="V80" s="184"/>
      <c r="W80" s="184"/>
      <c r="X80" s="184"/>
      <c r="Y80" s="184"/>
      <c r="Z80" s="184"/>
      <c r="AA80" s="184"/>
      <c r="AB80" s="184"/>
      <c r="AC80" s="184"/>
      <c r="AD80" s="184"/>
      <c r="AE80" s="184"/>
      <c r="AF80" s="184"/>
      <c r="AG80" s="184"/>
      <c r="AH80" s="184"/>
      <c r="AI80" s="184"/>
    </row>
    <row r="81" spans="1:35" x14ac:dyDescent="0.25">
      <c r="A81" s="190" t="str">
        <f>IF(MONTH(LISTE!G80)=10,IF(OR(LISTE!B80="",LISTE!I80="X"),"",LISTE!B80),"")</f>
        <v/>
      </c>
      <c r="B81" s="282" t="str">
        <f>IF(MONTH(LISTE!G80)=10,IF(OR(LISTE!B80="",LISTE!I80="X"),"",CONCATENATE(LISTE!C80,"  ",LISTE!H80," P")),"")</f>
        <v/>
      </c>
      <c r="C81" s="178" t="str">
        <f>IF(MONTH(LISTE!G80)=10,IF(OR(LISTE!B80="",LISTE!I80="X"),"",LISTE!A80),"")</f>
        <v/>
      </c>
      <c r="D81" s="283" t="str">
        <f>IF(MONTH(LISTE!G80)=10,IF(OR(LISTE!B80="",LISTE!I80="X"),"",LISTE!I80),"")</f>
        <v/>
      </c>
      <c r="E81" s="184"/>
      <c r="F81" s="184"/>
      <c r="G81" s="184"/>
      <c r="H81" s="184"/>
      <c r="I81" s="184"/>
      <c r="J81" s="184"/>
      <c r="K81" s="184"/>
      <c r="L81" s="184"/>
      <c r="M81" s="184"/>
      <c r="N81" s="184"/>
      <c r="O81" s="184"/>
      <c r="P81" s="184"/>
      <c r="Q81" s="184"/>
      <c r="R81" s="184"/>
      <c r="S81" s="184"/>
      <c r="T81" s="184"/>
      <c r="U81" s="184"/>
      <c r="V81" s="184"/>
      <c r="W81" s="184"/>
      <c r="X81" s="184"/>
      <c r="Y81" s="184"/>
      <c r="Z81" s="184"/>
      <c r="AA81" s="184"/>
      <c r="AB81" s="184"/>
      <c r="AC81" s="184"/>
      <c r="AD81" s="184"/>
      <c r="AE81" s="184"/>
      <c r="AF81" s="184"/>
      <c r="AG81" s="184"/>
      <c r="AH81" s="184"/>
      <c r="AI81" s="184"/>
    </row>
    <row r="82" spans="1:35" x14ac:dyDescent="0.25">
      <c r="A82" s="190" t="str">
        <f>IF(MONTH(LISTE!G81)=10,IF(OR(LISTE!B81="",LISTE!I81="X"),"",LISTE!B81),"")</f>
        <v/>
      </c>
      <c r="B82" s="282" t="str">
        <f>IF(MONTH(LISTE!G81)=10,IF(OR(LISTE!B81="",LISTE!I81="X"),"",CONCATENATE(LISTE!C81,"  ",LISTE!H81," P")),"")</f>
        <v/>
      </c>
      <c r="C82" s="178" t="str">
        <f>IF(MONTH(LISTE!G81)=10,IF(OR(LISTE!B81="",LISTE!I81="X"),"",LISTE!A81),"")</f>
        <v/>
      </c>
      <c r="D82" s="283" t="str">
        <f>IF(MONTH(LISTE!G81)=10,IF(OR(LISTE!B81="",LISTE!I81="X"),"",LISTE!I81),"")</f>
        <v/>
      </c>
      <c r="E82" s="184"/>
      <c r="F82" s="184"/>
      <c r="G82" s="184"/>
      <c r="H82" s="184"/>
      <c r="I82" s="184"/>
      <c r="J82" s="184"/>
      <c r="K82" s="184"/>
      <c r="L82" s="184"/>
      <c r="M82" s="184"/>
      <c r="N82" s="184"/>
      <c r="O82" s="184"/>
      <c r="P82" s="184"/>
      <c r="Q82" s="184"/>
      <c r="R82" s="184"/>
      <c r="S82" s="184"/>
      <c r="T82" s="184"/>
      <c r="U82" s="184"/>
      <c r="V82" s="184"/>
      <c r="W82" s="184"/>
      <c r="X82" s="184"/>
      <c r="Y82" s="184"/>
      <c r="Z82" s="184"/>
      <c r="AA82" s="184"/>
      <c r="AB82" s="184"/>
      <c r="AC82" s="184"/>
      <c r="AD82" s="184"/>
      <c r="AE82" s="184"/>
      <c r="AF82" s="184"/>
      <c r="AG82" s="184"/>
      <c r="AH82" s="184"/>
      <c r="AI82" s="184"/>
    </row>
    <row r="83" spans="1:35" x14ac:dyDescent="0.25">
      <c r="A83" s="190" t="str">
        <f>IF(MONTH(LISTE!G82)=10,IF(OR(LISTE!B82="",LISTE!I82="X"),"",LISTE!B82),"")</f>
        <v/>
      </c>
      <c r="B83" s="282" t="str">
        <f>IF(MONTH(LISTE!G82)=10,IF(OR(LISTE!B82="",LISTE!I82="X"),"",CONCATENATE(LISTE!C82,"  ",LISTE!H82," P")),"")</f>
        <v/>
      </c>
      <c r="C83" s="178" t="str">
        <f>IF(MONTH(LISTE!G82)=10,IF(OR(LISTE!B82="",LISTE!I82="X"),"",LISTE!A82),"")</f>
        <v/>
      </c>
      <c r="D83" s="283" t="str">
        <f>IF(MONTH(LISTE!G82)=10,IF(OR(LISTE!B82="",LISTE!I82="X"),"",LISTE!I82),"")</f>
        <v/>
      </c>
      <c r="E83" s="184"/>
      <c r="F83" s="184"/>
      <c r="G83" s="184"/>
      <c r="H83" s="184"/>
      <c r="I83" s="184"/>
      <c r="J83" s="184"/>
      <c r="K83" s="184"/>
      <c r="L83" s="184"/>
      <c r="M83" s="184"/>
      <c r="N83" s="184"/>
      <c r="O83" s="184"/>
      <c r="P83" s="184"/>
      <c r="Q83" s="184"/>
      <c r="R83" s="184"/>
      <c r="S83" s="184"/>
      <c r="T83" s="184"/>
      <c r="U83" s="184"/>
      <c r="V83" s="184"/>
      <c r="W83" s="184"/>
      <c r="X83" s="184"/>
      <c r="Y83" s="184"/>
      <c r="Z83" s="184"/>
      <c r="AA83" s="184"/>
      <c r="AB83" s="184"/>
      <c r="AC83" s="184"/>
      <c r="AD83" s="184"/>
      <c r="AE83" s="184"/>
      <c r="AF83" s="184"/>
      <c r="AG83" s="184"/>
      <c r="AH83" s="184"/>
      <c r="AI83" s="184"/>
    </row>
    <row r="84" spans="1:35" x14ac:dyDescent="0.25">
      <c r="A84" s="190" t="str">
        <f>IF(MONTH(LISTE!G83)=10,IF(OR(LISTE!B83="",LISTE!I83="X"),"",LISTE!B83),"")</f>
        <v/>
      </c>
      <c r="B84" s="282" t="str">
        <f>IF(MONTH(LISTE!G83)=10,IF(OR(LISTE!B83="",LISTE!I83="X"),"",CONCATENATE(LISTE!C83,"  ",LISTE!H83," P")),"")</f>
        <v/>
      </c>
      <c r="C84" s="178" t="str">
        <f>IF(MONTH(LISTE!G83)=10,IF(OR(LISTE!B83="",LISTE!I83="X"),"",LISTE!A83),"")</f>
        <v/>
      </c>
      <c r="D84" s="283" t="str">
        <f>IF(MONTH(LISTE!G83)=10,IF(OR(LISTE!B83="",LISTE!I83="X"),"",LISTE!I83),"")</f>
        <v/>
      </c>
      <c r="E84" s="184"/>
      <c r="F84" s="184"/>
      <c r="G84" s="184"/>
      <c r="H84" s="184"/>
      <c r="I84" s="184"/>
      <c r="J84" s="184"/>
      <c r="K84" s="184"/>
      <c r="L84" s="184"/>
      <c r="M84" s="184"/>
      <c r="N84" s="184"/>
      <c r="O84" s="184"/>
      <c r="P84" s="184"/>
      <c r="Q84" s="184"/>
      <c r="R84" s="184"/>
      <c r="S84" s="184"/>
      <c r="T84" s="184"/>
      <c r="U84" s="184"/>
      <c r="V84" s="184"/>
      <c r="W84" s="184"/>
      <c r="X84" s="184"/>
      <c r="Y84" s="184"/>
      <c r="Z84" s="184"/>
      <c r="AA84" s="184"/>
      <c r="AB84" s="184"/>
      <c r="AC84" s="184"/>
      <c r="AD84" s="184"/>
      <c r="AE84" s="184"/>
      <c r="AF84" s="184"/>
      <c r="AG84" s="184"/>
      <c r="AH84" s="184"/>
      <c r="AI84" s="184"/>
    </row>
    <row r="85" spans="1:35" x14ac:dyDescent="0.25">
      <c r="A85" s="190" t="str">
        <f>IF(MONTH(LISTE!G84)=10,IF(OR(LISTE!B84="",LISTE!I84="X"),"",LISTE!B84),"")</f>
        <v/>
      </c>
      <c r="B85" s="282" t="str">
        <f>IF(MONTH(LISTE!G84)=10,IF(OR(LISTE!B84="",LISTE!I84="X"),"",CONCATENATE(LISTE!C84,"  ",LISTE!H84," P")),"")</f>
        <v/>
      </c>
      <c r="C85" s="178" t="str">
        <f>IF(MONTH(LISTE!G84)=10,IF(OR(LISTE!B84="",LISTE!I84="X"),"",LISTE!A84),"")</f>
        <v/>
      </c>
      <c r="D85" s="283" t="str">
        <f>IF(MONTH(LISTE!G84)=10,IF(OR(LISTE!B84="",LISTE!I84="X"),"",LISTE!I84),"")</f>
        <v/>
      </c>
      <c r="E85" s="184"/>
      <c r="F85" s="184"/>
      <c r="G85" s="184"/>
      <c r="H85" s="184"/>
      <c r="I85" s="184"/>
      <c r="J85" s="184"/>
      <c r="K85" s="184"/>
      <c r="L85" s="184"/>
      <c r="M85" s="184"/>
      <c r="N85" s="184"/>
      <c r="O85" s="184"/>
      <c r="P85" s="184"/>
      <c r="Q85" s="184"/>
      <c r="R85" s="184"/>
      <c r="S85" s="184"/>
      <c r="T85" s="184"/>
      <c r="U85" s="184"/>
      <c r="V85" s="184"/>
      <c r="W85" s="184"/>
      <c r="X85" s="184"/>
      <c r="Y85" s="184"/>
      <c r="Z85" s="184"/>
      <c r="AA85" s="184"/>
      <c r="AB85" s="184"/>
      <c r="AC85" s="184"/>
      <c r="AD85" s="184"/>
      <c r="AE85" s="184"/>
      <c r="AF85" s="184"/>
      <c r="AG85" s="184"/>
      <c r="AH85" s="184"/>
      <c r="AI85" s="184"/>
    </row>
    <row r="86" spans="1:35" x14ac:dyDescent="0.25">
      <c r="A86" s="190" t="str">
        <f>IF(MONTH(LISTE!G85)=10,IF(OR(LISTE!B85="",LISTE!I85="X"),"",LISTE!B85),"")</f>
        <v/>
      </c>
      <c r="B86" s="282" t="str">
        <f>IF(MONTH(LISTE!G85)=10,IF(OR(LISTE!B85="",LISTE!I85="X"),"",CONCATENATE(LISTE!C85,"  ",LISTE!H85," P")),"")</f>
        <v/>
      </c>
      <c r="C86" s="178" t="str">
        <f>IF(MONTH(LISTE!G85)=10,IF(OR(LISTE!B85="",LISTE!I85="X"),"",LISTE!A85),"")</f>
        <v/>
      </c>
      <c r="D86" s="283" t="str">
        <f>IF(MONTH(LISTE!G85)=10,IF(OR(LISTE!B85="",LISTE!I85="X"),"",LISTE!I85),"")</f>
        <v/>
      </c>
      <c r="E86" s="184"/>
      <c r="F86" s="184"/>
      <c r="G86" s="184"/>
      <c r="H86" s="184"/>
      <c r="I86" s="184"/>
      <c r="J86" s="184"/>
      <c r="K86" s="184"/>
      <c r="L86" s="184"/>
      <c r="M86" s="184"/>
      <c r="N86" s="184"/>
      <c r="O86" s="184"/>
      <c r="P86" s="184"/>
      <c r="Q86" s="184"/>
      <c r="R86" s="184"/>
      <c r="S86" s="184"/>
      <c r="T86" s="184"/>
      <c r="U86" s="184"/>
      <c r="V86" s="184"/>
      <c r="W86" s="184"/>
      <c r="X86" s="184"/>
      <c r="Y86" s="184"/>
      <c r="Z86" s="184"/>
      <c r="AA86" s="184"/>
      <c r="AB86" s="184"/>
      <c r="AC86" s="184"/>
      <c r="AD86" s="184"/>
      <c r="AE86" s="184"/>
      <c r="AF86" s="184"/>
      <c r="AG86" s="184"/>
      <c r="AH86" s="184"/>
      <c r="AI86" s="184"/>
    </row>
    <row r="87" spans="1:35" x14ac:dyDescent="0.25">
      <c r="A87" s="190" t="str">
        <f>IF(MONTH(LISTE!G86)=10,IF(OR(LISTE!B86="",LISTE!I86="X"),"",LISTE!B86),"")</f>
        <v/>
      </c>
      <c r="B87" s="282" t="str">
        <f>IF(MONTH(LISTE!G86)=10,IF(OR(LISTE!B86="",LISTE!I86="X"),"",CONCATENATE(LISTE!C86,"  ",LISTE!H86," P")),"")</f>
        <v/>
      </c>
      <c r="C87" s="178" t="str">
        <f>IF(MONTH(LISTE!G86)=10,IF(OR(LISTE!B86="",LISTE!I86="X"),"",LISTE!A86),"")</f>
        <v/>
      </c>
      <c r="D87" s="283" t="str">
        <f>IF(MONTH(LISTE!G86)=10,IF(OR(LISTE!B86="",LISTE!I86="X"),"",LISTE!I86),"")</f>
        <v/>
      </c>
      <c r="E87" s="179"/>
      <c r="F87" s="179"/>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row>
    <row r="88" spans="1:35" x14ac:dyDescent="0.25">
      <c r="A88" s="190" t="str">
        <f>IF(MONTH(LISTE!G87)=10,IF(OR(LISTE!B87="",LISTE!I87="X"),"",LISTE!B87),"")</f>
        <v/>
      </c>
      <c r="B88" s="282" t="str">
        <f>IF(MONTH(LISTE!G87)=10,IF(OR(LISTE!B87="",LISTE!I87="X"),"",CONCATENATE(LISTE!C87,"  ",LISTE!H87," P")),"")</f>
        <v/>
      </c>
      <c r="C88" s="178" t="str">
        <f>IF(MONTH(LISTE!G87)=10,IF(OR(LISTE!B87="",LISTE!I87="X"),"",LISTE!A87),"")</f>
        <v/>
      </c>
      <c r="D88" s="283" t="str">
        <f>IF(MONTH(LISTE!G87)=10,IF(OR(LISTE!B87="",LISTE!I87="X"),"",LISTE!I87),"")</f>
        <v/>
      </c>
      <c r="E88" s="184"/>
      <c r="F88" s="184"/>
      <c r="G88" s="184"/>
      <c r="H88" s="184"/>
      <c r="I88" s="184"/>
      <c r="J88" s="184"/>
      <c r="K88" s="184"/>
      <c r="L88" s="184"/>
      <c r="M88" s="184"/>
      <c r="N88" s="184"/>
      <c r="O88" s="184"/>
      <c r="P88" s="184"/>
      <c r="Q88" s="184"/>
      <c r="R88" s="184"/>
      <c r="S88" s="184"/>
      <c r="T88" s="184"/>
      <c r="U88" s="184"/>
      <c r="V88" s="184"/>
      <c r="W88" s="184"/>
      <c r="X88" s="184"/>
      <c r="Y88" s="184"/>
      <c r="Z88" s="184"/>
      <c r="AA88" s="184"/>
      <c r="AB88" s="184"/>
      <c r="AC88" s="184"/>
      <c r="AD88" s="184"/>
      <c r="AE88" s="184"/>
      <c r="AF88" s="184"/>
      <c r="AG88" s="184"/>
      <c r="AH88" s="184"/>
      <c r="AI88" s="184"/>
    </row>
    <row r="89" spans="1:35" x14ac:dyDescent="0.25">
      <c r="A89" s="190" t="str">
        <f>IF(MONTH(LISTE!G88)=10,IF(OR(LISTE!B88="",LISTE!I88="X"),"",LISTE!B88),"")</f>
        <v/>
      </c>
      <c r="B89" s="282" t="str">
        <f>IF(MONTH(LISTE!G88)=10,IF(OR(LISTE!B88="",LISTE!I88="X"),"",CONCATENATE(LISTE!C88,"  ",LISTE!H88," P")),"")</f>
        <v/>
      </c>
      <c r="C89" s="178" t="str">
        <f>IF(MONTH(LISTE!G88)=10,IF(OR(LISTE!B88="",LISTE!I88="X"),"",LISTE!A88),"")</f>
        <v/>
      </c>
      <c r="D89" s="283" t="str">
        <f>IF(MONTH(LISTE!G88)=10,IF(OR(LISTE!B88="",LISTE!I88="X"),"",LISTE!I88),"")</f>
        <v/>
      </c>
      <c r="E89" s="184"/>
      <c r="F89" s="184"/>
      <c r="G89" s="184"/>
      <c r="H89" s="184"/>
      <c r="I89" s="184"/>
      <c r="J89" s="184"/>
      <c r="K89" s="184"/>
      <c r="L89" s="184"/>
      <c r="M89" s="184"/>
      <c r="N89" s="184"/>
      <c r="O89" s="184"/>
      <c r="P89" s="184"/>
      <c r="Q89" s="184"/>
      <c r="R89" s="184"/>
      <c r="S89" s="184"/>
      <c r="T89" s="184"/>
      <c r="U89" s="184"/>
      <c r="V89" s="184"/>
      <c r="W89" s="184"/>
      <c r="X89" s="184"/>
      <c r="Y89" s="184"/>
      <c r="Z89" s="184"/>
      <c r="AA89" s="184"/>
      <c r="AB89" s="184"/>
      <c r="AC89" s="184"/>
      <c r="AD89" s="184"/>
      <c r="AE89" s="184"/>
      <c r="AF89" s="184"/>
      <c r="AG89" s="184"/>
      <c r="AH89" s="184"/>
      <c r="AI89" s="184"/>
    </row>
    <row r="90" spans="1:35" x14ac:dyDescent="0.25">
      <c r="A90" s="190" t="str">
        <f>IF(MONTH(LISTE!G89)=10,IF(OR(LISTE!B89="",LISTE!I89="X"),"",LISTE!B89),"")</f>
        <v/>
      </c>
      <c r="B90" s="282" t="str">
        <f>IF(MONTH(LISTE!G89)=10,IF(OR(LISTE!B89="",LISTE!I89="X"),"",CONCATENATE(LISTE!C89,"  ",LISTE!H89," P")),"")</f>
        <v/>
      </c>
      <c r="C90" s="178" t="str">
        <f>IF(MONTH(LISTE!G89)=10,IF(OR(LISTE!B89="",LISTE!I89="X"),"",LISTE!A89),"")</f>
        <v/>
      </c>
      <c r="D90" s="283" t="str">
        <f>IF(MONTH(LISTE!G89)=10,IF(OR(LISTE!B89="",LISTE!I89="X"),"",LISTE!I89),"")</f>
        <v/>
      </c>
      <c r="E90" s="184"/>
      <c r="F90" s="184"/>
      <c r="G90" s="184"/>
      <c r="H90" s="184"/>
      <c r="I90" s="184"/>
      <c r="J90" s="184"/>
      <c r="K90" s="184"/>
      <c r="L90" s="184"/>
      <c r="M90" s="184"/>
      <c r="N90" s="184"/>
      <c r="O90" s="184"/>
      <c r="P90" s="184"/>
      <c r="Q90" s="184"/>
      <c r="R90" s="184"/>
      <c r="S90" s="184"/>
      <c r="T90" s="184"/>
      <c r="U90" s="184"/>
      <c r="V90" s="184"/>
      <c r="W90" s="184"/>
      <c r="X90" s="184"/>
      <c r="Y90" s="184"/>
      <c r="Z90" s="184"/>
      <c r="AA90" s="184"/>
      <c r="AB90" s="184"/>
      <c r="AC90" s="184"/>
      <c r="AD90" s="184"/>
      <c r="AE90" s="184"/>
      <c r="AF90" s="184"/>
      <c r="AG90" s="184"/>
      <c r="AH90" s="184"/>
      <c r="AI90" s="184"/>
    </row>
    <row r="91" spans="1:35" x14ac:dyDescent="0.25">
      <c r="A91" s="190" t="str">
        <f>IF(MONTH(LISTE!G90)=10,IF(OR(LISTE!B90="",LISTE!I90="X"),"",LISTE!B90),"")</f>
        <v/>
      </c>
      <c r="B91" s="282" t="str">
        <f>IF(MONTH(LISTE!G90)=10,IF(OR(LISTE!B90="",LISTE!I90="X"),"",CONCATENATE(LISTE!C90,"  ",LISTE!H90," P")),"")</f>
        <v/>
      </c>
      <c r="C91" s="178" t="str">
        <f>IF(MONTH(LISTE!G90)=10,IF(OR(LISTE!B90="",LISTE!I90="X"),"",LISTE!A90),"")</f>
        <v/>
      </c>
      <c r="D91" s="283" t="str">
        <f>IF(MONTH(LISTE!G90)=10,IF(OR(LISTE!B90="",LISTE!I90="X"),"",LISTE!I90),"")</f>
        <v/>
      </c>
      <c r="E91" s="184"/>
      <c r="F91" s="184"/>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c r="AH91" s="184"/>
      <c r="AI91" s="184"/>
    </row>
    <row r="92" spans="1:35" x14ac:dyDescent="0.25">
      <c r="A92" s="190" t="str">
        <f>IF(MONTH(LISTE!G91)=10,IF(OR(LISTE!B91="",LISTE!I91="X"),"",LISTE!B91),"")</f>
        <v/>
      </c>
      <c r="B92" s="282" t="str">
        <f>IF(MONTH(LISTE!G91)=10,IF(OR(LISTE!B91="",LISTE!I91="X"),"",CONCATENATE(LISTE!C91,"  ",LISTE!H91," P")),"")</f>
        <v/>
      </c>
      <c r="C92" s="178" t="str">
        <f>IF(MONTH(LISTE!G91)=10,IF(OR(LISTE!B91="",LISTE!I91="X"),"",LISTE!A91),"")</f>
        <v/>
      </c>
      <c r="D92" s="283" t="str">
        <f>IF(MONTH(LISTE!G91)=10,IF(OR(LISTE!B91="",LISTE!I91="X"),"",LISTE!I91),"")</f>
        <v/>
      </c>
      <c r="E92" s="184"/>
      <c r="F92" s="184"/>
      <c r="G92" s="184"/>
      <c r="H92" s="184"/>
      <c r="I92" s="184"/>
      <c r="J92" s="184"/>
      <c r="K92" s="184"/>
      <c r="L92" s="184"/>
      <c r="M92" s="184"/>
      <c r="N92" s="184"/>
      <c r="O92" s="184"/>
      <c r="P92" s="184"/>
      <c r="Q92" s="184"/>
      <c r="R92" s="184"/>
      <c r="S92" s="184"/>
      <c r="T92" s="184"/>
      <c r="U92" s="184"/>
      <c r="V92" s="184"/>
      <c r="W92" s="184"/>
      <c r="X92" s="184"/>
      <c r="Y92" s="184"/>
      <c r="Z92" s="184"/>
      <c r="AA92" s="184"/>
      <c r="AB92" s="184"/>
      <c r="AC92" s="184"/>
      <c r="AD92" s="184"/>
      <c r="AE92" s="184"/>
      <c r="AF92" s="184"/>
      <c r="AG92" s="184"/>
      <c r="AH92" s="184"/>
      <c r="AI92" s="184"/>
    </row>
    <row r="93" spans="1:35" x14ac:dyDescent="0.25">
      <c r="A93" s="190" t="str">
        <f>IF(MONTH(LISTE!G92)=10,IF(OR(LISTE!B92="",LISTE!I92="X"),"",LISTE!B92),"")</f>
        <v/>
      </c>
      <c r="B93" s="282" t="str">
        <f>IF(MONTH(LISTE!G92)=10,IF(OR(LISTE!B92="",LISTE!I92="X"),"",CONCATENATE(LISTE!C92,"  ",LISTE!H92," P")),"")</f>
        <v/>
      </c>
      <c r="C93" s="178" t="str">
        <f>IF(MONTH(LISTE!G92)=10,IF(OR(LISTE!B92="",LISTE!I92="X"),"",LISTE!A92),"")</f>
        <v/>
      </c>
      <c r="D93" s="283" t="str">
        <f>IF(MONTH(LISTE!G92)=10,IF(OR(LISTE!B92="",LISTE!I92="X"),"",LISTE!I92),"")</f>
        <v/>
      </c>
      <c r="E93" s="184"/>
      <c r="F93" s="184"/>
      <c r="G93" s="184"/>
      <c r="H93" s="184"/>
      <c r="I93" s="184"/>
      <c r="J93" s="184"/>
      <c r="K93" s="184"/>
      <c r="L93" s="184"/>
      <c r="M93" s="184"/>
      <c r="N93" s="184"/>
      <c r="O93" s="184"/>
      <c r="P93" s="184"/>
      <c r="Q93" s="184"/>
      <c r="R93" s="184"/>
      <c r="S93" s="184"/>
      <c r="T93" s="184"/>
      <c r="U93" s="184"/>
      <c r="V93" s="184"/>
      <c r="W93" s="184"/>
      <c r="X93" s="184"/>
      <c r="Y93" s="184"/>
      <c r="Z93" s="184"/>
      <c r="AA93" s="184"/>
      <c r="AB93" s="184"/>
      <c r="AC93" s="184"/>
      <c r="AD93" s="184"/>
      <c r="AE93" s="184"/>
      <c r="AF93" s="184"/>
      <c r="AG93" s="184"/>
      <c r="AH93" s="184"/>
      <c r="AI93" s="184"/>
    </row>
    <row r="94" spans="1:35" x14ac:dyDescent="0.25">
      <c r="A94" s="190" t="str">
        <f>IF(MONTH(LISTE!G93)=10,IF(OR(LISTE!B93="",LISTE!I93="X"),"",LISTE!B93),"")</f>
        <v/>
      </c>
      <c r="B94" s="282" t="str">
        <f>IF(MONTH(LISTE!G93)=10,IF(OR(LISTE!B93="",LISTE!I93="X"),"",CONCATENATE(LISTE!C93,"  ",LISTE!H93," P")),"")</f>
        <v/>
      </c>
      <c r="C94" s="178" t="str">
        <f>IF(MONTH(LISTE!G93)=10,IF(OR(LISTE!B93="",LISTE!I93="X"),"",LISTE!A93),"")</f>
        <v/>
      </c>
      <c r="D94" s="283" t="str">
        <f>IF(MONTH(LISTE!G93)=10,IF(OR(LISTE!B93="",LISTE!I93="X"),"",LISTE!I93),"")</f>
        <v/>
      </c>
      <c r="E94" s="184"/>
      <c r="F94" s="184"/>
      <c r="G94" s="184"/>
      <c r="H94" s="184"/>
      <c r="I94" s="184"/>
      <c r="J94" s="184"/>
      <c r="K94" s="184"/>
      <c r="L94" s="184"/>
      <c r="M94" s="184"/>
      <c r="N94" s="184"/>
      <c r="O94" s="184"/>
      <c r="P94" s="184"/>
      <c r="Q94" s="184"/>
      <c r="R94" s="184"/>
      <c r="S94" s="184"/>
      <c r="T94" s="184"/>
      <c r="U94" s="184"/>
      <c r="V94" s="184"/>
      <c r="W94" s="184"/>
      <c r="X94" s="184"/>
      <c r="Y94" s="184"/>
      <c r="Z94" s="184"/>
      <c r="AA94" s="184"/>
      <c r="AB94" s="184"/>
      <c r="AC94" s="184"/>
      <c r="AD94" s="184"/>
      <c r="AE94" s="184"/>
      <c r="AF94" s="184"/>
      <c r="AG94" s="184"/>
      <c r="AH94" s="184"/>
      <c r="AI94" s="184"/>
    </row>
    <row r="95" spans="1:35" x14ac:dyDescent="0.25">
      <c r="A95" s="190" t="str">
        <f>IF(MONTH(LISTE!G94)=10,IF(OR(LISTE!B94="",LISTE!I94="X"),"",LISTE!B94),"")</f>
        <v/>
      </c>
      <c r="B95" s="282" t="str">
        <f>IF(MONTH(LISTE!G94)=10,IF(OR(LISTE!B94="",LISTE!I94="X"),"",CONCATENATE(LISTE!C94,"  ",LISTE!H94," P")),"")</f>
        <v/>
      </c>
      <c r="C95" s="178" t="str">
        <f>IF(MONTH(LISTE!G94)=10,IF(OR(LISTE!B94="",LISTE!I94="X"),"",LISTE!A94),"")</f>
        <v/>
      </c>
      <c r="D95" s="283" t="str">
        <f>IF(MONTH(LISTE!G94)=10,IF(OR(LISTE!B94="",LISTE!I94="X"),"",LISTE!I94),"")</f>
        <v/>
      </c>
      <c r="E95" s="184"/>
      <c r="F95" s="184"/>
      <c r="G95" s="184"/>
      <c r="H95" s="184"/>
      <c r="I95" s="184"/>
      <c r="J95" s="184"/>
      <c r="K95" s="184"/>
      <c r="L95" s="184"/>
      <c r="M95" s="184"/>
      <c r="N95" s="184"/>
      <c r="O95" s="184"/>
      <c r="P95" s="184"/>
      <c r="Q95" s="184"/>
      <c r="R95" s="184"/>
      <c r="S95" s="184"/>
      <c r="T95" s="184"/>
      <c r="U95" s="184"/>
      <c r="V95" s="184"/>
      <c r="W95" s="184"/>
      <c r="X95" s="184"/>
      <c r="Y95" s="184"/>
      <c r="Z95" s="184"/>
      <c r="AA95" s="184"/>
      <c r="AB95" s="184"/>
      <c r="AC95" s="184"/>
      <c r="AD95" s="184"/>
      <c r="AE95" s="184"/>
      <c r="AF95" s="184"/>
      <c r="AG95" s="184"/>
      <c r="AH95" s="184"/>
      <c r="AI95" s="184"/>
    </row>
    <row r="96" spans="1:35" x14ac:dyDescent="0.25">
      <c r="A96" s="190" t="str">
        <f>IF(MONTH(LISTE!G95)=10,IF(OR(LISTE!B95="",LISTE!I95="X"),"",LISTE!B95),"")</f>
        <v/>
      </c>
      <c r="B96" s="282" t="str">
        <f>IF(MONTH(LISTE!G95)=10,IF(OR(LISTE!B95="",LISTE!I95="X"),"",CONCATENATE(LISTE!C95,"  ",LISTE!H95," P")),"")</f>
        <v/>
      </c>
      <c r="C96" s="178" t="str">
        <f>IF(MONTH(LISTE!G95)=10,IF(OR(LISTE!B95="",LISTE!I95="X"),"",LISTE!A95),"")</f>
        <v/>
      </c>
      <c r="D96" s="283" t="str">
        <f>IF(MONTH(LISTE!G95)=10,IF(OR(LISTE!B95="",LISTE!I95="X"),"",LISTE!I95),"")</f>
        <v/>
      </c>
      <c r="E96" s="184"/>
      <c r="F96" s="184"/>
      <c r="G96" s="184"/>
      <c r="H96" s="184"/>
      <c r="I96" s="184"/>
      <c r="J96" s="184"/>
      <c r="K96" s="184"/>
      <c r="L96" s="184"/>
      <c r="M96" s="184"/>
      <c r="N96" s="184"/>
      <c r="O96" s="184"/>
      <c r="P96" s="184"/>
      <c r="Q96" s="184"/>
      <c r="R96" s="184"/>
      <c r="S96" s="184"/>
      <c r="T96" s="184"/>
      <c r="U96" s="184"/>
      <c r="V96" s="184"/>
      <c r="W96" s="184"/>
      <c r="X96" s="184"/>
      <c r="Y96" s="184"/>
      <c r="Z96" s="184"/>
      <c r="AA96" s="184"/>
      <c r="AB96" s="184"/>
      <c r="AC96" s="184"/>
      <c r="AD96" s="184"/>
      <c r="AE96" s="184"/>
      <c r="AF96" s="184"/>
      <c r="AG96" s="184"/>
      <c r="AH96" s="184"/>
      <c r="AI96" s="184"/>
    </row>
    <row r="97" spans="1:35" x14ac:dyDescent="0.25">
      <c r="A97" s="190" t="str">
        <f>IF(MONTH(LISTE!G96)=10,IF(OR(LISTE!B96="",LISTE!I96="X"),"",LISTE!B96),"")</f>
        <v/>
      </c>
      <c r="B97" s="282" t="str">
        <f>IF(MONTH(LISTE!G96)=10,IF(OR(LISTE!B96="",LISTE!I96="X"),"",CONCATENATE(LISTE!C96,"  ",LISTE!H96," P")),"")</f>
        <v/>
      </c>
      <c r="C97" s="178" t="str">
        <f>IF(MONTH(LISTE!G96)=10,IF(OR(LISTE!B96="",LISTE!I96="X"),"",LISTE!A96),"")</f>
        <v/>
      </c>
      <c r="D97" s="283" t="str">
        <f>IF(MONTH(LISTE!G96)=10,IF(OR(LISTE!B96="",LISTE!I96="X"),"",LISTE!I96),"")</f>
        <v/>
      </c>
      <c r="E97" s="184"/>
      <c r="F97" s="184"/>
      <c r="G97" s="184"/>
      <c r="H97" s="184"/>
      <c r="I97" s="184"/>
      <c r="J97" s="184"/>
      <c r="K97" s="184"/>
      <c r="L97" s="184"/>
      <c r="M97" s="184"/>
      <c r="N97" s="184"/>
      <c r="O97" s="184"/>
      <c r="P97" s="184"/>
      <c r="Q97" s="184"/>
      <c r="R97" s="184"/>
      <c r="S97" s="184"/>
      <c r="T97" s="184"/>
      <c r="U97" s="184"/>
      <c r="V97" s="184"/>
      <c r="W97" s="184"/>
      <c r="X97" s="184"/>
      <c r="Y97" s="184"/>
      <c r="Z97" s="184"/>
      <c r="AA97" s="184"/>
      <c r="AB97" s="184"/>
      <c r="AC97" s="184"/>
      <c r="AD97" s="184"/>
      <c r="AE97" s="184"/>
      <c r="AF97" s="184"/>
      <c r="AG97" s="184"/>
      <c r="AH97" s="184"/>
      <c r="AI97" s="184"/>
    </row>
    <row r="98" spans="1:35" x14ac:dyDescent="0.25">
      <c r="A98" s="190" t="str">
        <f>IF(MONTH(LISTE!G97)=10,IF(OR(LISTE!B97="",LISTE!I97="X"),"",LISTE!B97),"")</f>
        <v/>
      </c>
      <c r="B98" s="282" t="str">
        <f>IF(MONTH(LISTE!G97)=10,IF(OR(LISTE!B97="",LISTE!I97="X"),"",CONCATENATE(LISTE!C97,"  ",LISTE!H97," P")),"")</f>
        <v/>
      </c>
      <c r="C98" s="178" t="str">
        <f>IF(MONTH(LISTE!G97)=10,IF(OR(LISTE!B97="",LISTE!I97="X"),"",LISTE!A97),"")</f>
        <v/>
      </c>
      <c r="D98" s="283" t="str">
        <f>IF(MONTH(LISTE!G97)=10,IF(OR(LISTE!B97="",LISTE!I97="X"),"",LISTE!I97),"")</f>
        <v/>
      </c>
      <c r="E98" s="184"/>
      <c r="F98" s="184"/>
      <c r="G98" s="184"/>
      <c r="H98" s="184"/>
      <c r="I98" s="184"/>
      <c r="J98" s="184"/>
      <c r="K98" s="184"/>
      <c r="L98" s="184"/>
      <c r="M98" s="184"/>
      <c r="N98" s="184"/>
      <c r="O98" s="184"/>
      <c r="P98" s="184"/>
      <c r="Q98" s="184"/>
      <c r="R98" s="184"/>
      <c r="S98" s="184"/>
      <c r="T98" s="184"/>
      <c r="U98" s="184"/>
      <c r="V98" s="184"/>
      <c r="W98" s="184"/>
      <c r="X98" s="184"/>
      <c r="Y98" s="184"/>
      <c r="Z98" s="184"/>
      <c r="AA98" s="184"/>
      <c r="AB98" s="184"/>
      <c r="AC98" s="184"/>
      <c r="AD98" s="184"/>
      <c r="AE98" s="184"/>
      <c r="AF98" s="184"/>
      <c r="AG98" s="184"/>
      <c r="AH98" s="184"/>
      <c r="AI98" s="184"/>
    </row>
    <row r="99" spans="1:35" x14ac:dyDescent="0.25">
      <c r="A99" s="190" t="str">
        <f>IF(MONTH(LISTE!G98)=10,IF(OR(LISTE!B98="",LISTE!I98="X"),"",LISTE!B98),"")</f>
        <v/>
      </c>
      <c r="B99" s="282" t="str">
        <f>IF(MONTH(LISTE!G98)=10,IF(OR(LISTE!B98="",LISTE!I98="X"),"",CONCATENATE(LISTE!C98,"  ",LISTE!H98," P")),"")</f>
        <v/>
      </c>
      <c r="C99" s="178" t="str">
        <f>IF(MONTH(LISTE!G98)=10,IF(OR(LISTE!B98="",LISTE!I98="X"),"",LISTE!A98),"")</f>
        <v/>
      </c>
      <c r="D99" s="283" t="str">
        <f>IF(MONTH(LISTE!G98)=10,IF(OR(LISTE!B98="",LISTE!I98="X"),"",LISTE!I98),"")</f>
        <v/>
      </c>
      <c r="E99" s="184"/>
      <c r="F99" s="184"/>
      <c r="G99" s="184"/>
      <c r="H99" s="184"/>
      <c r="I99" s="184"/>
      <c r="J99" s="184"/>
      <c r="K99" s="184"/>
      <c r="L99" s="184"/>
      <c r="M99" s="184"/>
      <c r="N99" s="184"/>
      <c r="O99" s="184"/>
      <c r="P99" s="184"/>
      <c r="Q99" s="184"/>
      <c r="R99" s="184"/>
      <c r="S99" s="184"/>
      <c r="T99" s="184"/>
      <c r="U99" s="184"/>
      <c r="V99" s="184"/>
      <c r="W99" s="184"/>
      <c r="X99" s="184"/>
      <c r="Y99" s="184"/>
      <c r="Z99" s="184"/>
      <c r="AA99" s="184"/>
      <c r="AB99" s="184"/>
      <c r="AC99" s="184"/>
      <c r="AD99" s="184"/>
      <c r="AE99" s="184"/>
      <c r="AF99" s="184"/>
      <c r="AG99" s="184"/>
      <c r="AH99" s="184"/>
      <c r="AI99" s="184"/>
    </row>
    <row r="100" spans="1:35" x14ac:dyDescent="0.25">
      <c r="A100" s="190" t="str">
        <f>IF(MONTH(LISTE!G99)=10,IF(OR(LISTE!B99="",LISTE!I99="X"),"",LISTE!B99),"")</f>
        <v/>
      </c>
      <c r="B100" s="282" t="str">
        <f>IF(MONTH(LISTE!G99)=10,IF(OR(LISTE!B99="",LISTE!I99="X"),"",CONCATENATE(LISTE!C99,"  ",LISTE!H99," P")),"")</f>
        <v/>
      </c>
      <c r="C100" s="178" t="str">
        <f>IF(MONTH(LISTE!G99)=10,IF(OR(LISTE!B99="",LISTE!I99="X"),"",LISTE!A99),"")</f>
        <v/>
      </c>
      <c r="D100" s="283" t="str">
        <f>IF(MONTH(LISTE!G99)=10,IF(OR(LISTE!B99="",LISTE!I99="X"),"",LISTE!I99),"")</f>
        <v/>
      </c>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184"/>
      <c r="AB100" s="184"/>
      <c r="AC100" s="184"/>
      <c r="AD100" s="184"/>
      <c r="AE100" s="184"/>
      <c r="AF100" s="184"/>
      <c r="AG100" s="184"/>
      <c r="AH100" s="184"/>
      <c r="AI100" s="184"/>
    </row>
    <row r="101" spans="1:35" x14ac:dyDescent="0.25">
      <c r="A101" s="190" t="str">
        <f>IF(MONTH(LISTE!G100)=10,IF(OR(LISTE!B100="",LISTE!I100="X"),"",LISTE!B100),"")</f>
        <v/>
      </c>
      <c r="B101" s="282" t="str">
        <f>IF(MONTH(LISTE!G100)=10,IF(OR(LISTE!B100="",LISTE!I100="X"),"",CONCATENATE(LISTE!C100,"  ",LISTE!H100," P")),"")</f>
        <v/>
      </c>
      <c r="C101" s="178" t="str">
        <f>IF(MONTH(LISTE!G100)=10,IF(OR(LISTE!B100="",LISTE!I100="X"),"",LISTE!A100),"")</f>
        <v/>
      </c>
      <c r="D101" s="283" t="str">
        <f>IF(MONTH(LISTE!G100)=10,IF(OR(LISTE!B100="",LISTE!I100="X"),"",LISTE!I100),"")</f>
        <v/>
      </c>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184"/>
      <c r="AB101" s="184"/>
      <c r="AC101" s="184"/>
      <c r="AD101" s="184"/>
      <c r="AE101" s="184"/>
      <c r="AF101" s="184"/>
      <c r="AG101" s="184"/>
      <c r="AH101" s="184"/>
      <c r="AI101" s="184"/>
    </row>
    <row r="102" spans="1:35" x14ac:dyDescent="0.25">
      <c r="A102" s="190" t="str">
        <f>IF(MONTH(LISTE!G101)=10,IF(OR(LISTE!B101="",LISTE!I101="X"),"",LISTE!B101),"")</f>
        <v/>
      </c>
      <c r="B102" s="282" t="str">
        <f>IF(MONTH(LISTE!G101)=10,IF(OR(LISTE!B101="",LISTE!I101="X"),"",CONCATENATE(LISTE!C101,"  ",LISTE!H101," P")),"")</f>
        <v/>
      </c>
      <c r="C102" s="178" t="str">
        <f>IF(MONTH(LISTE!G101)=10,IF(OR(LISTE!B101="",LISTE!I101="X"),"",LISTE!A101),"")</f>
        <v/>
      </c>
      <c r="D102" s="283" t="str">
        <f>IF(MONTH(LISTE!G101)=10,IF(OR(LISTE!B101="",LISTE!I101="X"),"",LISTE!I101),"")</f>
        <v/>
      </c>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184"/>
      <c r="AB102" s="184"/>
      <c r="AC102" s="184"/>
      <c r="AD102" s="184"/>
      <c r="AE102" s="184"/>
      <c r="AF102" s="184"/>
      <c r="AG102" s="184"/>
      <c r="AH102" s="184"/>
      <c r="AI102" s="184"/>
    </row>
    <row r="103" spans="1:35" x14ac:dyDescent="0.25">
      <c r="A103" s="190" t="str">
        <f>IF(MONTH(LISTE!G102)=10,IF(OR(LISTE!B102="",LISTE!I102="X"),"",LISTE!B102),"")</f>
        <v/>
      </c>
      <c r="B103" s="282" t="str">
        <f>IF(MONTH(LISTE!G102)=10,IF(OR(LISTE!B102="",LISTE!I102="X"),"",CONCATENATE(LISTE!C102,"  ",LISTE!H102," P")),"")</f>
        <v/>
      </c>
      <c r="C103" s="178" t="str">
        <f>IF(MONTH(LISTE!G102)=10,IF(OR(LISTE!B102="",LISTE!I102="X"),"",LISTE!A102),"")</f>
        <v/>
      </c>
      <c r="D103" s="283" t="str">
        <f>IF(MONTH(LISTE!G102)=10,IF(OR(LISTE!B102="",LISTE!I102="X"),"",LISTE!I102),"")</f>
        <v/>
      </c>
      <c r="E103" s="184"/>
      <c r="F103" s="184"/>
      <c r="G103" s="184"/>
      <c r="H103" s="184"/>
      <c r="I103" s="184"/>
      <c r="J103" s="184"/>
      <c r="K103" s="184"/>
      <c r="L103" s="184"/>
      <c r="M103" s="184"/>
      <c r="N103" s="184"/>
      <c r="O103" s="184"/>
      <c r="P103" s="184"/>
      <c r="Q103" s="184"/>
      <c r="R103" s="184"/>
      <c r="S103" s="184"/>
      <c r="T103" s="184"/>
      <c r="U103" s="184"/>
      <c r="V103" s="184"/>
      <c r="W103" s="184"/>
      <c r="X103" s="184"/>
      <c r="Y103" s="184"/>
      <c r="Z103" s="184"/>
      <c r="AA103" s="184"/>
      <c r="AB103" s="184"/>
      <c r="AC103" s="184"/>
      <c r="AD103" s="184"/>
      <c r="AE103" s="184"/>
      <c r="AF103" s="184"/>
      <c r="AG103" s="184"/>
      <c r="AH103" s="184"/>
      <c r="AI103" s="184"/>
    </row>
    <row r="104" spans="1:35" x14ac:dyDescent="0.25">
      <c r="A104" s="190" t="str">
        <f>IF(MONTH(LISTE!G103)=10,IF(OR(LISTE!B103="",LISTE!I103="X"),"",LISTE!B103),"")</f>
        <v/>
      </c>
      <c r="B104" s="282" t="str">
        <f>IF(MONTH(LISTE!G103)=10,IF(OR(LISTE!B103="",LISTE!I103="X"),"",CONCATENATE(LISTE!C103,"  ",LISTE!H103," P")),"")</f>
        <v/>
      </c>
      <c r="C104" s="178" t="str">
        <f>IF(MONTH(LISTE!G103)=10,IF(OR(LISTE!B103="",LISTE!I103="X"),"",LISTE!A103),"")</f>
        <v/>
      </c>
      <c r="D104" s="283" t="str">
        <f>IF(MONTH(LISTE!G103)=10,IF(OR(LISTE!B103="",LISTE!I103="X"),"",LISTE!I103),"")</f>
        <v/>
      </c>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184"/>
      <c r="AB104" s="184"/>
      <c r="AC104" s="184"/>
      <c r="AD104" s="184"/>
      <c r="AE104" s="184"/>
      <c r="AF104" s="184"/>
      <c r="AG104" s="184"/>
      <c r="AH104" s="184"/>
      <c r="AI104" s="184"/>
    </row>
    <row r="105" spans="1:35" x14ac:dyDescent="0.25">
      <c r="A105" s="190" t="str">
        <f>IF(MONTH(LISTE!G104)=10,IF(OR(LISTE!B104="",LISTE!I104="X"),"",LISTE!B104),"")</f>
        <v/>
      </c>
      <c r="B105" s="282" t="str">
        <f>IF(MONTH(LISTE!G104)=10,IF(OR(LISTE!B104="",LISTE!I104="X"),"",CONCATENATE(LISTE!C104,"  ",LISTE!H104," P")),"")</f>
        <v/>
      </c>
      <c r="C105" s="178" t="str">
        <f>IF(MONTH(LISTE!G104)=10,IF(OR(LISTE!B104="",LISTE!I104="X"),"",LISTE!A104),"")</f>
        <v/>
      </c>
      <c r="D105" s="283" t="str">
        <f>IF(MONTH(LISTE!G104)=10,IF(OR(LISTE!B104="",LISTE!I104="X"),"",LISTE!I104),"")</f>
        <v/>
      </c>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84"/>
      <c r="AG105" s="184"/>
      <c r="AH105" s="184"/>
      <c r="AI105" s="184"/>
    </row>
    <row r="106" spans="1:35" x14ac:dyDescent="0.25">
      <c r="A106" s="190" t="str">
        <f>IF(MONTH(LISTE!G105)=10,IF(OR(LISTE!B105="",LISTE!I105="X"),"",LISTE!B105),"")</f>
        <v/>
      </c>
      <c r="B106" s="282" t="str">
        <f>IF(MONTH(LISTE!G105)=10,IF(OR(LISTE!B105="",LISTE!I105="X"),"",CONCATENATE(LISTE!C105,"  ",LISTE!H105," P")),"")</f>
        <v/>
      </c>
      <c r="C106" s="178" t="str">
        <f>IF(MONTH(LISTE!G105)=10,IF(OR(LISTE!B105="",LISTE!I105="X"),"",LISTE!A105),"")</f>
        <v/>
      </c>
      <c r="D106" s="283" t="str">
        <f>IF(MONTH(LISTE!G105)=10,IF(OR(LISTE!B105="",LISTE!I105="X"),"",LISTE!I105),"")</f>
        <v/>
      </c>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184"/>
      <c r="AB106" s="184"/>
      <c r="AC106" s="184"/>
      <c r="AD106" s="184"/>
      <c r="AE106" s="184"/>
      <c r="AF106" s="184"/>
      <c r="AG106" s="184"/>
      <c r="AH106" s="184"/>
      <c r="AI106" s="184"/>
    </row>
    <row r="107" spans="1:35" x14ac:dyDescent="0.25">
      <c r="A107" s="190" t="str">
        <f>IF(MONTH(LISTE!G106)=10,IF(OR(LISTE!B106="",LISTE!I106="X"),"",LISTE!B106),"")</f>
        <v/>
      </c>
      <c r="B107" s="282" t="str">
        <f>IF(MONTH(LISTE!G106)=10,IF(OR(LISTE!B106="",LISTE!I106="X"),"",CONCATENATE(LISTE!C106,"  ",LISTE!H106," P")),"")</f>
        <v/>
      </c>
      <c r="C107" s="178" t="str">
        <f>IF(MONTH(LISTE!G106)=10,IF(OR(LISTE!B106="",LISTE!I106="X"),"",LISTE!A106),"")</f>
        <v/>
      </c>
      <c r="D107" s="283" t="str">
        <f>IF(MONTH(LISTE!G106)=10,IF(OR(LISTE!B106="",LISTE!I106="X"),"",LISTE!I106),"")</f>
        <v/>
      </c>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4"/>
      <c r="AA107" s="184"/>
      <c r="AB107" s="184"/>
      <c r="AC107" s="184"/>
      <c r="AD107" s="184"/>
      <c r="AE107" s="184"/>
      <c r="AF107" s="184"/>
      <c r="AG107" s="184"/>
      <c r="AH107" s="184"/>
      <c r="AI107" s="184"/>
    </row>
    <row r="108" spans="1:35" x14ac:dyDescent="0.25">
      <c r="A108" s="190" t="str">
        <f>IF(MONTH(LISTE!G108)=10,IF(OR(LISTE!B108="",LISTE!I108="X"),"",LISTE!B108),"")</f>
        <v/>
      </c>
      <c r="B108" s="282" t="str">
        <f>IF(MONTH(LISTE!G108)=10,IF(OR(LISTE!B108="",LISTE!I108="X"),"",CONCATENATE(LISTE!C108,"  ",LISTE!H108," P")),"")</f>
        <v/>
      </c>
      <c r="C108" s="178" t="str">
        <f>IF(MONTH(LISTE!G108)=10,IF(OR(LISTE!B108="",LISTE!I108="X"),"",LISTE!A108),"")</f>
        <v/>
      </c>
      <c r="D108" s="283" t="str">
        <f>IF(MONTH(LISTE!G108)=10,IF(OR(LISTE!B108="",LISTE!I108="X"),"",LISTE!I108),"")</f>
        <v/>
      </c>
      <c r="E108" s="184"/>
      <c r="F108" s="184"/>
      <c r="G108" s="184"/>
      <c r="H108" s="184"/>
      <c r="I108" s="184"/>
      <c r="J108" s="184"/>
      <c r="K108" s="184"/>
      <c r="L108" s="184"/>
      <c r="M108" s="184"/>
      <c r="N108" s="184"/>
      <c r="O108" s="184"/>
      <c r="P108" s="184"/>
      <c r="Q108" s="184"/>
      <c r="R108" s="184"/>
      <c r="S108" s="184"/>
      <c r="T108" s="184"/>
      <c r="U108" s="184"/>
      <c r="V108" s="184"/>
      <c r="W108" s="184"/>
      <c r="X108" s="184"/>
      <c r="Y108" s="184"/>
      <c r="Z108" s="184"/>
      <c r="AA108" s="184"/>
      <c r="AB108" s="184"/>
      <c r="AC108" s="184"/>
      <c r="AD108" s="184"/>
      <c r="AE108" s="184"/>
      <c r="AF108" s="184"/>
      <c r="AG108" s="184"/>
      <c r="AH108" s="184"/>
      <c r="AI108" s="184"/>
    </row>
    <row r="109" spans="1:35" x14ac:dyDescent="0.25">
      <c r="A109" s="190" t="str">
        <f>IF(MONTH(LISTE!G111)=10,IF(OR(LISTE!B111="",LISTE!I111="X"),"",LISTE!B111),"")</f>
        <v/>
      </c>
      <c r="B109" s="282" t="str">
        <f>IF(MONTH(LISTE!G111)=10,IF(OR(LISTE!B111="",LISTE!I111="X"),"",CONCATENATE(LISTE!C111,"  ",LISTE!H111," P")),"")</f>
        <v/>
      </c>
      <c r="C109" s="178" t="str">
        <f>IF(MONTH(LISTE!G111)=10,IF(OR(LISTE!B111="",LISTE!I111="X"),"",LISTE!A111),"")</f>
        <v/>
      </c>
      <c r="D109" s="283" t="str">
        <f>IF(MONTH(LISTE!G111)=10,IF(OR(LISTE!B111="",LISTE!I111="X"),"",LISTE!I111),"")</f>
        <v/>
      </c>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c r="AG109" s="184"/>
      <c r="AH109" s="184"/>
      <c r="AI109" s="184"/>
    </row>
    <row r="110" spans="1:35" x14ac:dyDescent="0.25">
      <c r="A110" s="190" t="str">
        <f>IF(MONTH(LISTE!G113)=10,IF(OR(LISTE!B113="",LISTE!I113="X"),"",LISTE!B113),"")</f>
        <v/>
      </c>
      <c r="B110" s="282" t="str">
        <f>IF(MONTH(LISTE!G113)=10,IF(OR(LISTE!B113="",LISTE!I113="X"),"",CONCATENATE(LISTE!C113,"  ",LISTE!H113," P")),"")</f>
        <v/>
      </c>
      <c r="C110" s="178" t="str">
        <f>IF(MONTH(LISTE!G113)=10,IF(OR(LISTE!B113="",LISTE!I113="X"),"",LISTE!A113),"")</f>
        <v/>
      </c>
      <c r="D110" s="283" t="str">
        <f>IF(MONTH(LISTE!G113)=10,IF(OR(LISTE!B113="",LISTE!I113="X"),"",LISTE!I113),"")</f>
        <v/>
      </c>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184"/>
      <c r="AB110" s="184"/>
      <c r="AC110" s="184"/>
      <c r="AD110" s="184"/>
      <c r="AE110" s="184"/>
      <c r="AF110" s="184"/>
      <c r="AG110" s="184"/>
      <c r="AH110" s="184"/>
      <c r="AI110" s="184"/>
    </row>
    <row r="111" spans="1:35" x14ac:dyDescent="0.25">
      <c r="A111" s="190" t="str">
        <f>IF(MONTH(LISTE!G115)=10,IF(OR(LISTE!B115="",LISTE!I115="X"),"",LISTE!B115),"")</f>
        <v/>
      </c>
      <c r="B111" s="282" t="str">
        <f>IF(MONTH(LISTE!G115)=10,IF(OR(LISTE!B115="",LISTE!I115="X"),"",CONCATENATE(LISTE!C115,"  ",LISTE!H115," P")),"")</f>
        <v/>
      </c>
      <c r="C111" s="178" t="str">
        <f>IF(MONTH(LISTE!G115)=10,IF(OR(LISTE!B115="",LISTE!I115="X"),"",LISTE!A115),"")</f>
        <v/>
      </c>
      <c r="D111" s="283" t="str">
        <f>IF(MONTH(LISTE!G115)=10,IF(OR(LISTE!B115="",LISTE!I115="X"),"",LISTE!I115),"")</f>
        <v/>
      </c>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184"/>
      <c r="AB111" s="184"/>
      <c r="AC111" s="184"/>
      <c r="AD111" s="184"/>
      <c r="AE111" s="184"/>
      <c r="AF111" s="184"/>
      <c r="AG111" s="184"/>
      <c r="AH111" s="184"/>
      <c r="AI111" s="184"/>
    </row>
    <row r="112" spans="1:35" x14ac:dyDescent="0.25">
      <c r="A112" s="190" t="str">
        <f>IF(MONTH(LISTE!G116)=10,IF(OR(LISTE!B116="",LISTE!I116="X"),"",LISTE!B116),"")</f>
        <v/>
      </c>
      <c r="B112" s="282" t="str">
        <f>IF(MONTH(LISTE!G116)=10,IF(OR(LISTE!B116="",LISTE!I116="X"),"",CONCATENATE(LISTE!C116,"  ",LISTE!H116," P")),"")</f>
        <v/>
      </c>
      <c r="C112" s="178" t="str">
        <f>IF(MONTH(LISTE!G116)=10,IF(OR(LISTE!B116="",LISTE!I116="X"),"",LISTE!A116),"")</f>
        <v/>
      </c>
      <c r="D112" s="283" t="str">
        <f>IF(MONTH(LISTE!G116)=10,IF(OR(LISTE!B116="",LISTE!I116="X"),"",LISTE!I116),"")</f>
        <v/>
      </c>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184"/>
      <c r="AB112" s="184"/>
      <c r="AC112" s="184"/>
      <c r="AD112" s="184"/>
      <c r="AE112" s="184"/>
      <c r="AF112" s="184"/>
      <c r="AG112" s="184"/>
      <c r="AH112" s="184"/>
      <c r="AI112" s="184"/>
    </row>
    <row r="113" spans="1:35" x14ac:dyDescent="0.25">
      <c r="A113" s="190" t="str">
        <f>IF(MONTH(LISTE!G117)=10,IF(OR(LISTE!B117="",LISTE!I117="X"),"",LISTE!B117),"")</f>
        <v/>
      </c>
      <c r="B113" s="282" t="str">
        <f>IF(MONTH(LISTE!G117)=10,IF(OR(LISTE!B117="",LISTE!I117="X"),"",CONCATENATE(LISTE!C117,"  ",LISTE!H117," P")),"")</f>
        <v/>
      </c>
      <c r="C113" s="178" t="str">
        <f>IF(MONTH(LISTE!G117)=10,IF(OR(LISTE!B117="",LISTE!I117="X"),"",LISTE!A117),"")</f>
        <v/>
      </c>
      <c r="D113" s="283" t="str">
        <f>IF(MONTH(LISTE!G117)=10,IF(OR(LISTE!B117="",LISTE!I117="X"),"",LISTE!I117),"")</f>
        <v/>
      </c>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184"/>
      <c r="AB113" s="184"/>
      <c r="AC113" s="184"/>
      <c r="AD113" s="184"/>
      <c r="AE113" s="184"/>
      <c r="AF113" s="184"/>
      <c r="AG113" s="184"/>
      <c r="AH113" s="184"/>
      <c r="AI113" s="184"/>
    </row>
    <row r="114" spans="1:35" x14ac:dyDescent="0.25">
      <c r="A114" s="190" t="str">
        <f>IF(MONTH(LISTE!G118)=10,IF(OR(LISTE!B118="",LISTE!I118="X"),"",LISTE!B118),"")</f>
        <v/>
      </c>
      <c r="B114" s="282" t="str">
        <f>IF(MONTH(LISTE!G118)=10,IF(OR(LISTE!B118="",LISTE!I118="X"),"",CONCATENATE(LISTE!C118,"  ",LISTE!H118," P")),"")</f>
        <v/>
      </c>
      <c r="C114" s="178" t="str">
        <f>IF(MONTH(LISTE!G118)=10,IF(OR(LISTE!B118="",LISTE!I118="X"),"",LISTE!A118),"")</f>
        <v/>
      </c>
      <c r="D114" s="283" t="str">
        <f>IF(MONTH(LISTE!G118)=10,IF(OR(LISTE!B118="",LISTE!I118="X"),"",LISTE!I118),"")</f>
        <v/>
      </c>
      <c r="E114" s="184"/>
      <c r="F114" s="184"/>
      <c r="G114" s="184"/>
      <c r="H114" s="184"/>
      <c r="I114" s="184"/>
      <c r="J114" s="184"/>
      <c r="K114" s="184"/>
      <c r="L114" s="184"/>
      <c r="M114" s="184"/>
      <c r="N114" s="184"/>
      <c r="O114" s="184"/>
      <c r="P114" s="184"/>
      <c r="Q114" s="184"/>
      <c r="R114" s="184"/>
      <c r="S114" s="184"/>
      <c r="T114" s="184"/>
      <c r="U114" s="184"/>
      <c r="V114" s="184"/>
      <c r="W114" s="184"/>
      <c r="X114" s="184"/>
      <c r="Y114" s="184"/>
      <c r="Z114" s="184"/>
      <c r="AA114" s="184"/>
      <c r="AB114" s="184"/>
      <c r="AC114" s="184"/>
      <c r="AD114" s="184"/>
      <c r="AE114" s="184"/>
      <c r="AF114" s="184"/>
      <c r="AG114" s="184"/>
      <c r="AH114" s="184"/>
      <c r="AI114" s="184"/>
    </row>
    <row r="115" spans="1:35" x14ac:dyDescent="0.25">
      <c r="A115" s="190" t="str">
        <f>IF(MONTH(LISTE!G119)=10,IF(OR(LISTE!B119="",LISTE!I119="X"),"",LISTE!B119),"")</f>
        <v/>
      </c>
      <c r="B115" s="282" t="str">
        <f>IF(MONTH(LISTE!G119)=10,IF(OR(LISTE!B119="",LISTE!I119="X"),"",CONCATENATE(LISTE!C119,"  ",LISTE!H119," P")),"")</f>
        <v/>
      </c>
      <c r="C115" s="178" t="str">
        <f>IF(MONTH(LISTE!G119)=10,IF(OR(LISTE!B119="",LISTE!I119="X"),"",LISTE!A119),"")</f>
        <v/>
      </c>
      <c r="D115" s="283" t="str">
        <f>IF(MONTH(LISTE!G119)=10,IF(OR(LISTE!B119="",LISTE!I119="X"),"",LISTE!I119),"")</f>
        <v/>
      </c>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184"/>
      <c r="AB115" s="184"/>
      <c r="AC115" s="184"/>
      <c r="AD115" s="184"/>
      <c r="AE115" s="184"/>
      <c r="AF115" s="184"/>
      <c r="AG115" s="184"/>
      <c r="AH115" s="184"/>
      <c r="AI115" s="184"/>
    </row>
    <row r="116" spans="1:35" x14ac:dyDescent="0.25">
      <c r="A116" s="190" t="str">
        <f>IF(MONTH(LISTE!G120)=10,IF(OR(LISTE!B120="",LISTE!I120="X"),"",LISTE!B120),"")</f>
        <v/>
      </c>
      <c r="B116" s="282" t="str">
        <f>IF(MONTH(LISTE!G120)=10,IF(OR(LISTE!B120="",LISTE!I120="X"),"",CONCATENATE(LISTE!C120,"  ",LISTE!H120," P")),"")</f>
        <v/>
      </c>
      <c r="C116" s="178" t="str">
        <f>IF(MONTH(LISTE!G120)=10,IF(OR(LISTE!B120="",LISTE!I120="X"),"",LISTE!A120),"")</f>
        <v/>
      </c>
      <c r="D116" s="283" t="str">
        <f>IF(MONTH(LISTE!G120)=10,IF(OR(LISTE!B120="",LISTE!I120="X"),"",LISTE!I120),"")</f>
        <v/>
      </c>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184"/>
      <c r="AB116" s="184"/>
      <c r="AC116" s="184"/>
      <c r="AD116" s="184"/>
      <c r="AE116" s="184"/>
      <c r="AF116" s="184"/>
      <c r="AG116" s="184"/>
      <c r="AH116" s="184"/>
      <c r="AI116" s="184"/>
    </row>
    <row r="117" spans="1:35" x14ac:dyDescent="0.25">
      <c r="A117" s="190" t="str">
        <f>IF(MONTH(LISTE!G121)=10,IF(OR(LISTE!B121="",LISTE!I121="X"),"",LISTE!B121),"")</f>
        <v/>
      </c>
      <c r="B117" s="282" t="str">
        <f>IF(MONTH(LISTE!G121)=10,IF(OR(LISTE!B121="",LISTE!I121="X"),"",CONCATENATE(LISTE!C121,"  ",LISTE!H121," P")),"")</f>
        <v/>
      </c>
      <c r="C117" s="178" t="str">
        <f>IF(MONTH(LISTE!G121)=10,IF(OR(LISTE!B121="",LISTE!I121="X"),"",LISTE!A121),"")</f>
        <v/>
      </c>
      <c r="D117" s="283" t="str">
        <f>IF(MONTH(LISTE!G121)=10,IF(OR(LISTE!B121="",LISTE!I121="X"),"",LISTE!I121),"")</f>
        <v/>
      </c>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184"/>
      <c r="AB117" s="184"/>
      <c r="AC117" s="184"/>
      <c r="AD117" s="184"/>
      <c r="AE117" s="184"/>
      <c r="AF117" s="184"/>
      <c r="AG117" s="184"/>
      <c r="AH117" s="184"/>
      <c r="AI117" s="184"/>
    </row>
    <row r="118" spans="1:35" x14ac:dyDescent="0.25">
      <c r="A118" s="190" t="str">
        <f>IF(MONTH(LISTE!G122)=10,IF(OR(LISTE!B122="",LISTE!I122="X"),"",LISTE!B122),"")</f>
        <v/>
      </c>
      <c r="B118" s="282" t="str">
        <f>IF(MONTH(LISTE!G122)=10,IF(OR(LISTE!B122="",LISTE!I122="X"),"",CONCATENATE(LISTE!C122,"  ",LISTE!H122," P")),"")</f>
        <v/>
      </c>
      <c r="C118" s="178" t="str">
        <f>IF(MONTH(LISTE!G122)=10,IF(OR(LISTE!B122="",LISTE!I122="X"),"",LISTE!A122),"")</f>
        <v/>
      </c>
      <c r="D118" s="283" t="str">
        <f>IF(MONTH(LISTE!G122)=10,IF(OR(LISTE!B122="",LISTE!I122="X"),"",LISTE!I122),"")</f>
        <v/>
      </c>
      <c r="E118" s="184"/>
      <c r="F118" s="184"/>
      <c r="G118" s="184"/>
      <c r="H118" s="184"/>
      <c r="I118" s="184"/>
      <c r="J118" s="184"/>
      <c r="K118" s="184"/>
      <c r="L118" s="184"/>
      <c r="M118" s="184"/>
      <c r="N118" s="184"/>
      <c r="O118" s="184"/>
      <c r="P118" s="184"/>
      <c r="Q118" s="184"/>
      <c r="R118" s="184"/>
      <c r="S118" s="184"/>
      <c r="T118" s="184"/>
      <c r="U118" s="184"/>
      <c r="V118" s="184"/>
      <c r="W118" s="184"/>
      <c r="X118" s="184"/>
      <c r="Y118" s="184"/>
      <c r="Z118" s="184"/>
      <c r="AA118" s="184"/>
      <c r="AB118" s="184"/>
      <c r="AC118" s="184"/>
      <c r="AD118" s="184"/>
      <c r="AE118" s="184"/>
      <c r="AF118" s="184"/>
      <c r="AG118" s="184"/>
      <c r="AH118" s="184"/>
      <c r="AI118" s="184"/>
    </row>
    <row r="119" spans="1:35" x14ac:dyDescent="0.25">
      <c r="A119" s="190" t="str">
        <f>IF(MONTH(LISTE!G123)=10,IF(OR(LISTE!B123="",LISTE!I123="X"),"",LISTE!B123),"")</f>
        <v/>
      </c>
      <c r="B119" s="282" t="str">
        <f>IF(MONTH(LISTE!G123)=10,IF(OR(LISTE!B123="",LISTE!I123="X"),"",CONCATENATE(LISTE!C123,"  ",LISTE!H123," P")),"")</f>
        <v/>
      </c>
      <c r="C119" s="178" t="str">
        <f>IF(MONTH(LISTE!G123)=10,IF(OR(LISTE!B123="",LISTE!I123="X"),"",LISTE!A123),"")</f>
        <v/>
      </c>
      <c r="D119" s="283" t="str">
        <f>IF(MONTH(LISTE!G123)=10,IF(OR(LISTE!B123="",LISTE!I123="X"),"",LISTE!I123),"")</f>
        <v/>
      </c>
      <c r="E119" s="184"/>
      <c r="F119" s="184"/>
      <c r="G119" s="184"/>
      <c r="H119" s="184"/>
      <c r="I119" s="184"/>
      <c r="J119" s="184"/>
      <c r="K119" s="184"/>
      <c r="L119" s="184"/>
      <c r="M119" s="184"/>
      <c r="N119" s="184"/>
      <c r="O119" s="184"/>
      <c r="P119" s="184"/>
      <c r="Q119" s="184"/>
      <c r="R119" s="184"/>
      <c r="S119" s="184"/>
      <c r="T119" s="184"/>
      <c r="U119" s="184"/>
      <c r="V119" s="184"/>
      <c r="W119" s="184"/>
      <c r="X119" s="184"/>
      <c r="Y119" s="184"/>
      <c r="Z119" s="184"/>
      <c r="AA119" s="184"/>
      <c r="AB119" s="184"/>
      <c r="AC119" s="184"/>
      <c r="AD119" s="184"/>
      <c r="AE119" s="184"/>
      <c r="AF119" s="184"/>
      <c r="AG119" s="184"/>
      <c r="AH119" s="184"/>
      <c r="AI119" s="184"/>
    </row>
    <row r="120" spans="1:35" x14ac:dyDescent="0.25">
      <c r="A120" s="190" t="str">
        <f>IF(MONTH(LISTE!G124)=10,IF(OR(LISTE!B124="",LISTE!I124="X"),"",LISTE!B124),"")</f>
        <v/>
      </c>
      <c r="B120" s="282" t="str">
        <f>IF(MONTH(LISTE!G124)=10,IF(OR(LISTE!B124="",LISTE!I124="X"),"",CONCATENATE(LISTE!C124,"  ",LISTE!H124," P")),"")</f>
        <v/>
      </c>
      <c r="C120" s="178" t="str">
        <f>IF(MONTH(LISTE!G124)=10,IF(OR(LISTE!B124="",LISTE!I124="X"),"",LISTE!A124),"")</f>
        <v/>
      </c>
      <c r="D120" s="283" t="str">
        <f>IF(MONTH(LISTE!G124)=10,IF(OR(LISTE!B124="",LISTE!I124="X"),"",LISTE!I124),"")</f>
        <v/>
      </c>
      <c r="E120" s="184"/>
      <c r="F120" s="184"/>
      <c r="G120" s="184"/>
      <c r="H120" s="184"/>
      <c r="I120" s="184"/>
      <c r="J120" s="184"/>
      <c r="K120" s="184"/>
      <c r="L120" s="184"/>
      <c r="M120" s="184"/>
      <c r="N120" s="184"/>
      <c r="O120" s="184"/>
      <c r="P120" s="184"/>
      <c r="Q120" s="184"/>
      <c r="R120" s="184"/>
      <c r="S120" s="184"/>
      <c r="T120" s="184"/>
      <c r="U120" s="184"/>
      <c r="V120" s="184"/>
      <c r="W120" s="184"/>
      <c r="X120" s="184"/>
      <c r="Y120" s="184"/>
      <c r="Z120" s="184"/>
      <c r="AA120" s="184"/>
      <c r="AB120" s="184"/>
      <c r="AC120" s="184"/>
      <c r="AD120" s="184"/>
      <c r="AE120" s="184"/>
      <c r="AF120" s="184"/>
      <c r="AG120" s="184"/>
      <c r="AH120" s="184"/>
      <c r="AI120" s="184"/>
    </row>
    <row r="121" spans="1:35" x14ac:dyDescent="0.25">
      <c r="A121" s="190" t="str">
        <f>IF(MONTH(LISTE!G125)=10,IF(OR(LISTE!B125="",LISTE!I125="X"),"",LISTE!B125),"")</f>
        <v/>
      </c>
      <c r="B121" s="282" t="str">
        <f>IF(MONTH(LISTE!G125)=10,IF(OR(LISTE!B125="",LISTE!I125="X"),"",CONCATENATE(LISTE!C125,"  ",LISTE!H125," P")),"")</f>
        <v/>
      </c>
      <c r="C121" s="178" t="str">
        <f>IF(MONTH(LISTE!G125)=10,IF(OR(LISTE!B125="",LISTE!I125="X"),"",LISTE!A125),"")</f>
        <v/>
      </c>
      <c r="D121" s="283" t="str">
        <f>IF(MONTH(LISTE!G125)=10,IF(OR(LISTE!B125="",LISTE!I125="X"),"",LISTE!I125),"")</f>
        <v/>
      </c>
      <c r="E121" s="184"/>
      <c r="F121" s="184"/>
      <c r="G121" s="184"/>
      <c r="H121" s="184"/>
      <c r="I121" s="184"/>
      <c r="J121" s="184"/>
      <c r="K121" s="184"/>
      <c r="L121" s="184"/>
      <c r="M121" s="184"/>
      <c r="N121" s="184"/>
      <c r="O121" s="184"/>
      <c r="P121" s="184"/>
      <c r="Q121" s="184"/>
      <c r="R121" s="184"/>
      <c r="S121" s="184"/>
      <c r="T121" s="184"/>
      <c r="U121" s="184"/>
      <c r="V121" s="184"/>
      <c r="W121" s="184"/>
      <c r="X121" s="184"/>
      <c r="Y121" s="184"/>
      <c r="Z121" s="184"/>
      <c r="AA121" s="184"/>
      <c r="AB121" s="184"/>
      <c r="AC121" s="184"/>
      <c r="AD121" s="184"/>
      <c r="AE121" s="184"/>
      <c r="AF121" s="184"/>
      <c r="AG121" s="184"/>
      <c r="AH121" s="184"/>
      <c r="AI121" s="184"/>
    </row>
    <row r="122" spans="1:35" x14ac:dyDescent="0.25">
      <c r="A122" s="190" t="str">
        <f>IF(MONTH(LISTE!G126)=10,IF(OR(LISTE!B126="",LISTE!I126="X"),"",LISTE!B126),"")</f>
        <v/>
      </c>
      <c r="B122" s="282" t="str">
        <f>IF(MONTH(LISTE!G126)=10,IF(OR(LISTE!B126="",LISTE!I126="X"),"",CONCATENATE(LISTE!C126,"  ",LISTE!H126," P")),"")</f>
        <v/>
      </c>
      <c r="C122" s="178" t="str">
        <f>IF(MONTH(LISTE!G126)=10,IF(OR(LISTE!B126="",LISTE!I126="X"),"",LISTE!A126),"")</f>
        <v/>
      </c>
      <c r="D122" s="283" t="str">
        <f>IF(MONTH(LISTE!G126)=10,IF(OR(LISTE!B126="",LISTE!I126="X"),"",LISTE!I126),"")</f>
        <v/>
      </c>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184"/>
      <c r="AD122" s="184"/>
      <c r="AE122" s="184"/>
      <c r="AF122" s="184"/>
      <c r="AG122" s="184"/>
      <c r="AH122" s="184"/>
      <c r="AI122" s="184"/>
    </row>
    <row r="123" spans="1:35" x14ac:dyDescent="0.25">
      <c r="A123" s="190" t="str">
        <f>IF(MONTH(LISTE!G127)=10,IF(OR(LISTE!B127="",LISTE!I127="X"),"",LISTE!B127),"")</f>
        <v/>
      </c>
      <c r="B123" s="282" t="str">
        <f>IF(MONTH(LISTE!G127)=10,IF(OR(LISTE!B127="",LISTE!I127="X"),"",CONCATENATE(LISTE!C127,"  ",LISTE!H127," P")),"")</f>
        <v/>
      </c>
      <c r="C123" s="178" t="str">
        <f>IF(MONTH(LISTE!G127)=10,IF(OR(LISTE!B127="",LISTE!I127="X"),"",LISTE!A127),"")</f>
        <v/>
      </c>
      <c r="D123" s="283" t="str">
        <f>IF(MONTH(LISTE!G127)=10,IF(OR(LISTE!B127="",LISTE!I127="X"),"",LISTE!I127),"")</f>
        <v/>
      </c>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184"/>
      <c r="AD123" s="184"/>
      <c r="AE123" s="184"/>
      <c r="AF123" s="184"/>
      <c r="AG123" s="184"/>
      <c r="AH123" s="184"/>
      <c r="AI123" s="184"/>
    </row>
    <row r="124" spans="1:35" x14ac:dyDescent="0.25">
      <c r="A124" s="190" t="str">
        <f>IF(MONTH(LISTE!G128)=10,IF(OR(LISTE!B128="",LISTE!I128="X"),"",LISTE!B128),"")</f>
        <v/>
      </c>
      <c r="B124" s="282" t="str">
        <f>IF(MONTH(LISTE!G128)=10,IF(OR(LISTE!B128="",LISTE!I128="X"),"",CONCATENATE(LISTE!C128,"  ",LISTE!H128," P")),"")</f>
        <v/>
      </c>
      <c r="C124" s="178" t="str">
        <f>IF(MONTH(LISTE!G128)=10,IF(OR(LISTE!B128="",LISTE!I128="X"),"",LISTE!A128),"")</f>
        <v/>
      </c>
      <c r="D124" s="283" t="str">
        <f>IF(MONTH(LISTE!G128)=10,IF(OR(LISTE!B128="",LISTE!I128="X"),"",LISTE!I128),"")</f>
        <v/>
      </c>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184"/>
      <c r="AD124" s="184"/>
      <c r="AE124" s="184"/>
      <c r="AF124" s="184"/>
      <c r="AG124" s="184"/>
      <c r="AH124" s="184"/>
      <c r="AI124" s="184"/>
    </row>
    <row r="125" spans="1:35" x14ac:dyDescent="0.25">
      <c r="A125" s="190" t="str">
        <f>IF(MONTH(LISTE!G129)=10,IF(OR(LISTE!B129="",LISTE!I129="X"),"",LISTE!B129),"")</f>
        <v/>
      </c>
      <c r="B125" s="282" t="str">
        <f>IF(MONTH(LISTE!G129)=10,IF(OR(LISTE!B129="",LISTE!I129="X"),"",CONCATENATE(LISTE!C129,"  ",LISTE!H129," P")),"")</f>
        <v/>
      </c>
      <c r="C125" s="178" t="str">
        <f>IF(MONTH(LISTE!G129)=10,IF(OR(LISTE!B129="",LISTE!I129="X"),"",LISTE!A129),"")</f>
        <v/>
      </c>
      <c r="D125" s="283" t="str">
        <f>IF(MONTH(LISTE!G129)=10,IF(OR(LISTE!B129="",LISTE!I129="X"),"",LISTE!I129),"")</f>
        <v/>
      </c>
      <c r="E125" s="184"/>
      <c r="F125" s="184"/>
      <c r="G125" s="184"/>
      <c r="H125" s="184"/>
      <c r="I125" s="184"/>
      <c r="J125" s="184"/>
      <c r="K125" s="184"/>
      <c r="L125" s="184"/>
      <c r="M125" s="184"/>
      <c r="N125" s="184"/>
      <c r="O125" s="184"/>
      <c r="P125" s="184"/>
      <c r="Q125" s="184"/>
      <c r="R125" s="184"/>
      <c r="S125" s="184"/>
      <c r="T125" s="184"/>
      <c r="U125" s="184"/>
      <c r="V125" s="184"/>
      <c r="W125" s="184"/>
      <c r="X125" s="184"/>
      <c r="Y125" s="184"/>
      <c r="Z125" s="184"/>
      <c r="AA125" s="184"/>
      <c r="AB125" s="184"/>
      <c r="AC125" s="184"/>
      <c r="AD125" s="184"/>
      <c r="AE125" s="184"/>
      <c r="AF125" s="184"/>
      <c r="AG125" s="184"/>
      <c r="AH125" s="184"/>
      <c r="AI125" s="184"/>
    </row>
    <row r="126" spans="1:35" x14ac:dyDescent="0.25">
      <c r="A126" s="190" t="str">
        <f>IF(MONTH(LISTE!G130)=10,IF(OR(LISTE!B130="",LISTE!I130="X"),"",LISTE!B130),"")</f>
        <v/>
      </c>
      <c r="B126" s="282" t="str">
        <f>IF(MONTH(LISTE!G130)=10,IF(OR(LISTE!B130="",LISTE!I130="X"),"",CONCATENATE(LISTE!C130,"  ",LISTE!H130," P")),"")</f>
        <v/>
      </c>
      <c r="C126" s="178" t="str">
        <f>IF(MONTH(LISTE!G130)=10,IF(OR(LISTE!B130="",LISTE!I130="X"),"",LISTE!A130),"")</f>
        <v/>
      </c>
      <c r="D126" s="283" t="str">
        <f>IF(MONTH(LISTE!G130)=10,IF(OR(LISTE!B130="",LISTE!I130="X"),"",LISTE!I130),"")</f>
        <v/>
      </c>
      <c r="E126" s="184"/>
      <c r="F126" s="184"/>
      <c r="G126" s="184"/>
      <c r="H126" s="184"/>
      <c r="I126" s="184"/>
      <c r="J126" s="184"/>
      <c r="K126" s="184"/>
      <c r="L126" s="184"/>
      <c r="M126" s="184"/>
      <c r="N126" s="184"/>
      <c r="O126" s="184"/>
      <c r="P126" s="184"/>
      <c r="Q126" s="184"/>
      <c r="R126" s="184"/>
      <c r="S126" s="184"/>
      <c r="T126" s="184"/>
      <c r="U126" s="184"/>
      <c r="V126" s="184"/>
      <c r="W126" s="184"/>
      <c r="X126" s="184"/>
      <c r="Y126" s="184"/>
      <c r="Z126" s="184"/>
      <c r="AA126" s="184"/>
      <c r="AB126" s="184"/>
      <c r="AC126" s="184"/>
      <c r="AD126" s="184"/>
      <c r="AE126" s="184"/>
      <c r="AF126" s="184"/>
      <c r="AG126" s="184"/>
      <c r="AH126" s="184"/>
      <c r="AI126" s="184"/>
    </row>
    <row r="127" spans="1:35" x14ac:dyDescent="0.25">
      <c r="A127" s="190" t="str">
        <f>IF(MONTH(LISTE!G131)=10,IF(OR(LISTE!B131="",LISTE!I131="X"),"",LISTE!B131),"")</f>
        <v/>
      </c>
      <c r="B127" s="282" t="str">
        <f>IF(MONTH(LISTE!G131)=10,IF(OR(LISTE!B131="",LISTE!I131="X"),"",CONCATENATE(LISTE!C131,"  ",LISTE!H131," P")),"")</f>
        <v/>
      </c>
      <c r="C127" s="178" t="str">
        <f>IF(MONTH(LISTE!G131)=10,IF(OR(LISTE!B131="",LISTE!I131="X"),"",LISTE!A131),"")</f>
        <v/>
      </c>
      <c r="D127" s="283" t="str">
        <f>IF(MONTH(LISTE!G131)=10,IF(OR(LISTE!B131="",LISTE!I131="X"),"",LISTE!I131),"")</f>
        <v/>
      </c>
      <c r="E127" s="184"/>
      <c r="F127" s="184"/>
      <c r="G127" s="184"/>
      <c r="H127" s="184"/>
      <c r="I127" s="184"/>
      <c r="J127" s="184"/>
      <c r="K127" s="184"/>
      <c r="L127" s="184"/>
      <c r="M127" s="184"/>
      <c r="N127" s="184"/>
      <c r="O127" s="184"/>
      <c r="P127" s="184"/>
      <c r="Q127" s="184"/>
      <c r="R127" s="184"/>
      <c r="S127" s="184"/>
      <c r="T127" s="184"/>
      <c r="U127" s="184"/>
      <c r="V127" s="184"/>
      <c r="W127" s="184"/>
      <c r="X127" s="184"/>
      <c r="Y127" s="184"/>
      <c r="Z127" s="184"/>
      <c r="AA127" s="184"/>
      <c r="AB127" s="184"/>
      <c r="AC127" s="184"/>
      <c r="AD127" s="184"/>
      <c r="AE127" s="184"/>
      <c r="AF127" s="184"/>
      <c r="AG127" s="184"/>
      <c r="AH127" s="184"/>
      <c r="AI127" s="184"/>
    </row>
    <row r="128" spans="1:35" x14ac:dyDescent="0.25">
      <c r="A128" s="190" t="str">
        <f>IF(MONTH(LISTE!G132)=10,IF(OR(LISTE!B132="",LISTE!I132="X"),"",LISTE!B132),"")</f>
        <v/>
      </c>
      <c r="B128" s="282" t="str">
        <f>IF(MONTH(LISTE!G132)=10,IF(OR(LISTE!B132="",LISTE!I132="X"),"",CONCATENATE(LISTE!C132,"  ",LISTE!H132," P")),"")</f>
        <v/>
      </c>
      <c r="C128" s="178" t="str">
        <f>IF(MONTH(LISTE!G132)=10,IF(OR(LISTE!B132="",LISTE!I132="X"),"",LISTE!A132),"")</f>
        <v/>
      </c>
      <c r="D128" s="283" t="str">
        <f>IF(MONTH(LISTE!G132)=10,IF(OR(LISTE!B132="",LISTE!I132="X"),"",LISTE!I132),"")</f>
        <v/>
      </c>
      <c r="E128" s="184"/>
      <c r="F128" s="184"/>
      <c r="G128" s="184"/>
      <c r="H128" s="184"/>
      <c r="I128" s="184"/>
      <c r="J128" s="184"/>
      <c r="K128" s="184"/>
      <c r="L128" s="184"/>
      <c r="M128" s="184"/>
      <c r="N128" s="184"/>
      <c r="O128" s="184"/>
      <c r="P128" s="184"/>
      <c r="Q128" s="184"/>
      <c r="R128" s="184"/>
      <c r="S128" s="184"/>
      <c r="T128" s="184"/>
      <c r="U128" s="184"/>
      <c r="V128" s="184"/>
      <c r="W128" s="184"/>
      <c r="X128" s="184"/>
      <c r="Y128" s="184"/>
      <c r="Z128" s="184"/>
      <c r="AA128" s="184"/>
      <c r="AB128" s="184"/>
      <c r="AC128" s="184"/>
      <c r="AD128" s="184"/>
      <c r="AE128" s="184"/>
      <c r="AF128" s="184"/>
      <c r="AG128" s="184"/>
      <c r="AH128" s="184"/>
      <c r="AI128" s="184"/>
    </row>
    <row r="129" spans="1:35" x14ac:dyDescent="0.25">
      <c r="A129" s="190" t="str">
        <f>IF(MONTH(LISTE!G133)=10,IF(OR(LISTE!B133="",LISTE!I133="X"),"",LISTE!B133),"")</f>
        <v/>
      </c>
      <c r="B129" s="282" t="str">
        <f>IF(MONTH(LISTE!G133)=10,IF(OR(LISTE!B133="",LISTE!I133="X"),"",CONCATENATE(LISTE!C133,"  ",LISTE!H133," P")),"")</f>
        <v/>
      </c>
      <c r="C129" s="178" t="str">
        <f>IF(MONTH(LISTE!G133)=10,IF(OR(LISTE!B133="",LISTE!I133="X"),"",LISTE!A133),"")</f>
        <v/>
      </c>
      <c r="D129" s="283" t="str">
        <f>IF(MONTH(LISTE!G133)=10,IF(OR(LISTE!B133="",LISTE!I133="X"),"",LISTE!I133),"")</f>
        <v/>
      </c>
      <c r="E129" s="184"/>
      <c r="F129" s="184"/>
      <c r="G129" s="184"/>
      <c r="H129" s="184"/>
      <c r="I129" s="184"/>
      <c r="J129" s="184"/>
      <c r="K129" s="184"/>
      <c r="L129" s="184"/>
      <c r="M129" s="184"/>
      <c r="N129" s="184"/>
      <c r="O129" s="184"/>
      <c r="P129" s="184"/>
      <c r="Q129" s="184"/>
      <c r="R129" s="184"/>
      <c r="S129" s="184"/>
      <c r="T129" s="184"/>
      <c r="U129" s="184"/>
      <c r="V129" s="184"/>
      <c r="W129" s="184"/>
      <c r="X129" s="184"/>
      <c r="Y129" s="184"/>
      <c r="Z129" s="184"/>
      <c r="AA129" s="184"/>
      <c r="AB129" s="184"/>
      <c r="AC129" s="184"/>
      <c r="AD129" s="184"/>
      <c r="AE129" s="184"/>
      <c r="AF129" s="184"/>
      <c r="AG129" s="184"/>
      <c r="AH129" s="184"/>
      <c r="AI129" s="184"/>
    </row>
    <row r="130" spans="1:35" x14ac:dyDescent="0.25">
      <c r="A130" s="190" t="str">
        <f>IF(MONTH(LISTE!G134)=10,IF(OR(LISTE!B134="",LISTE!I134="X"),"",LISTE!B134),"")</f>
        <v/>
      </c>
      <c r="B130" s="282" t="str">
        <f>IF(MONTH(LISTE!G134)=10,IF(OR(LISTE!B134="",LISTE!I134="X"),"",CONCATENATE(LISTE!C134,"  ",LISTE!H134," P")),"")</f>
        <v/>
      </c>
      <c r="C130" s="178" t="str">
        <f>IF(MONTH(LISTE!G134)=10,IF(OR(LISTE!B134="",LISTE!I134="X"),"",LISTE!A134),"")</f>
        <v/>
      </c>
      <c r="D130" s="283" t="str">
        <f>IF(MONTH(LISTE!G134)=10,IF(OR(LISTE!B134="",LISTE!I134="X"),"",LISTE!I134),"")</f>
        <v/>
      </c>
      <c r="E130" s="184"/>
      <c r="F130" s="184"/>
      <c r="G130" s="184"/>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row>
    <row r="131" spans="1:35" x14ac:dyDescent="0.25">
      <c r="A131" s="190" t="str">
        <f>IF(MONTH(LISTE!G135)=10,IF(OR(LISTE!B135="",LISTE!I135="X"),"",LISTE!B135),"")</f>
        <v/>
      </c>
      <c r="B131" s="282" t="str">
        <f>IF(MONTH(LISTE!G135)=10,IF(OR(LISTE!B135="",LISTE!I135="X"),"",CONCATENATE(LISTE!C135,"  ",LISTE!H135," P")),"")</f>
        <v/>
      </c>
      <c r="C131" s="178" t="str">
        <f>IF(MONTH(LISTE!G135)=10,IF(OR(LISTE!B135="",LISTE!I135="X"),"",LISTE!A135),"")</f>
        <v/>
      </c>
      <c r="D131" s="283" t="str">
        <f>IF(MONTH(LISTE!G135)=10,IF(OR(LISTE!B135="",LISTE!I135="X"),"",LISTE!I135),"")</f>
        <v/>
      </c>
      <c r="E131" s="184"/>
      <c r="F131" s="184"/>
      <c r="G131" s="184"/>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c r="AG131" s="184"/>
      <c r="AH131" s="184"/>
      <c r="AI131" s="184"/>
    </row>
    <row r="132" spans="1:35" x14ac:dyDescent="0.25">
      <c r="A132" s="190" t="str">
        <f>IF(MONTH(LISTE!G136)=10,IF(OR(LISTE!B136="",LISTE!I136="X"),"",LISTE!B136),"")</f>
        <v/>
      </c>
      <c r="B132" s="282" t="str">
        <f>IF(MONTH(LISTE!G136)=10,IF(OR(LISTE!B136="",LISTE!I136="X"),"",CONCATENATE(LISTE!C136,"  ",LISTE!H136," P")),"")</f>
        <v/>
      </c>
      <c r="C132" s="178" t="str">
        <f>IF(MONTH(LISTE!G136)=10,IF(OR(LISTE!B136="",LISTE!I136="X"),"",LISTE!A136),"")</f>
        <v/>
      </c>
      <c r="D132" s="283" t="str">
        <f>IF(MONTH(LISTE!G136)=10,IF(OR(LISTE!B136="",LISTE!I136="X"),"",LISTE!I136),"")</f>
        <v/>
      </c>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184"/>
      <c r="AD132" s="184"/>
      <c r="AE132" s="184"/>
      <c r="AF132" s="184"/>
      <c r="AG132" s="184"/>
      <c r="AH132" s="184"/>
      <c r="AI132" s="184"/>
    </row>
    <row r="133" spans="1:35" x14ac:dyDescent="0.25">
      <c r="A133" s="190" t="str">
        <f>IF(MONTH(LISTE!G137)=10,IF(OR(LISTE!B137="",LISTE!I137="X"),"",LISTE!B137),"")</f>
        <v/>
      </c>
      <c r="B133" s="282" t="str">
        <f>IF(MONTH(LISTE!G137)=10,IF(OR(LISTE!B137="",LISTE!I137="X"),"",CONCATENATE(LISTE!C137,"  ",LISTE!H137," P")),"")</f>
        <v/>
      </c>
      <c r="C133" s="178" t="str">
        <f>IF(MONTH(LISTE!G137)=10,IF(OR(LISTE!B137="",LISTE!I137="X"),"",LISTE!A137),"")</f>
        <v/>
      </c>
      <c r="D133" s="283" t="str">
        <f>IF(MONTH(LISTE!G137)=10,IF(OR(LISTE!B137="",LISTE!I137="X"),"",LISTE!I137),"")</f>
        <v/>
      </c>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184"/>
      <c r="AD133" s="184"/>
      <c r="AE133" s="184"/>
      <c r="AF133" s="184"/>
      <c r="AG133" s="184"/>
      <c r="AH133" s="184"/>
      <c r="AI133" s="184"/>
    </row>
    <row r="134" spans="1:35" x14ac:dyDescent="0.25">
      <c r="A134" s="190" t="str">
        <f>IF(MONTH(LISTE!G138)=10,IF(OR(LISTE!B138="",LISTE!I138="X"),"",LISTE!B138),"")</f>
        <v/>
      </c>
      <c r="B134" s="282" t="str">
        <f>IF(MONTH(LISTE!G138)=10,IF(OR(LISTE!B138="",LISTE!I138="X"),"",CONCATENATE(LISTE!C138,"  ",LISTE!H138," P")),"")</f>
        <v/>
      </c>
      <c r="C134" s="178" t="str">
        <f>IF(MONTH(LISTE!G138)=10,IF(OR(LISTE!B138="",LISTE!I138="X"),"",LISTE!A138),"")</f>
        <v/>
      </c>
      <c r="D134" s="283" t="str">
        <f>IF(MONTH(LISTE!G138)=10,IF(OR(LISTE!B138="",LISTE!I138="X"),"",LISTE!I138),"")</f>
        <v/>
      </c>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184"/>
      <c r="AD134" s="184"/>
      <c r="AE134" s="184"/>
      <c r="AF134" s="184"/>
      <c r="AG134" s="184"/>
      <c r="AH134" s="184"/>
      <c r="AI134" s="184"/>
    </row>
    <row r="135" spans="1:35" x14ac:dyDescent="0.25">
      <c r="A135" s="190" t="str">
        <f>IF(MONTH(LISTE!G139)=10,IF(OR(LISTE!B139="",LISTE!I139="X"),"",LISTE!B139),"")</f>
        <v/>
      </c>
      <c r="B135" s="282" t="str">
        <f>IF(MONTH(LISTE!G139)=10,IF(OR(LISTE!B139="",LISTE!I139="X"),"",CONCATENATE(LISTE!C139,"  ",LISTE!H139," P")),"")</f>
        <v/>
      </c>
      <c r="C135" s="178" t="str">
        <f>IF(MONTH(LISTE!G139)=10,IF(OR(LISTE!B139="",LISTE!I139="X"),"",LISTE!A139),"")</f>
        <v/>
      </c>
      <c r="D135" s="283" t="str">
        <f>IF(MONTH(LISTE!G139)=10,IF(OR(LISTE!B139="",LISTE!I139="X"),"",LISTE!I139),"")</f>
        <v/>
      </c>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184"/>
      <c r="AD135" s="184"/>
      <c r="AE135" s="184"/>
      <c r="AF135" s="184"/>
      <c r="AG135" s="184"/>
      <c r="AH135" s="184"/>
      <c r="AI135" s="184"/>
    </row>
    <row r="136" spans="1:35" x14ac:dyDescent="0.25">
      <c r="A136" s="190" t="str">
        <f>IF(MONTH(LISTE!G140)=10,IF(OR(LISTE!B140="",LISTE!I140="X"),"",LISTE!B140),"")</f>
        <v/>
      </c>
      <c r="B136" s="282" t="str">
        <f>IF(MONTH(LISTE!G140)=10,IF(OR(LISTE!B140="",LISTE!I140="X"),"",CONCATENATE(LISTE!C140,"  ",LISTE!H140," P")),"")</f>
        <v/>
      </c>
      <c r="C136" s="178" t="str">
        <f>IF(MONTH(LISTE!G140)=10,IF(OR(LISTE!B140="",LISTE!I140="X"),"",LISTE!A140),"")</f>
        <v/>
      </c>
      <c r="D136" s="283" t="str">
        <f>IF(MONTH(LISTE!G140)=10,IF(OR(LISTE!B140="",LISTE!I140="X"),"",LISTE!I140),"")</f>
        <v/>
      </c>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c r="AA136" s="184"/>
      <c r="AB136" s="184"/>
      <c r="AC136" s="184"/>
      <c r="AD136" s="184"/>
      <c r="AE136" s="184"/>
      <c r="AF136" s="184"/>
      <c r="AG136" s="184"/>
      <c r="AH136" s="184"/>
      <c r="AI136" s="184"/>
    </row>
    <row r="137" spans="1:35" x14ac:dyDescent="0.25">
      <c r="A137" s="190" t="str">
        <f>IF(MONTH(LISTE!G141)=10,IF(OR(LISTE!B141="",LISTE!I141="X"),"",LISTE!B141),"")</f>
        <v/>
      </c>
      <c r="B137" s="282" t="str">
        <f>IF(MONTH(LISTE!G141)=10,IF(OR(LISTE!B141="",LISTE!I141="X"),"",CONCATENATE(LISTE!C141,"  ",LISTE!H141," P")),"")</f>
        <v/>
      </c>
      <c r="C137" s="178" t="str">
        <f>IF(MONTH(LISTE!G141)=10,IF(OR(LISTE!B141="",LISTE!I141="X"),"",LISTE!A141),"")</f>
        <v/>
      </c>
      <c r="D137" s="283" t="str">
        <f>IF(MONTH(LISTE!G141)=10,IF(OR(LISTE!B141="",LISTE!I141="X"),"",LISTE!I141),"")</f>
        <v/>
      </c>
      <c r="E137" s="184"/>
      <c r="F137" s="184"/>
      <c r="G137" s="184"/>
      <c r="H137" s="184"/>
      <c r="I137" s="184"/>
      <c r="J137" s="184"/>
      <c r="K137" s="184"/>
      <c r="L137" s="184"/>
      <c r="M137" s="184"/>
      <c r="N137" s="184"/>
      <c r="O137" s="184"/>
      <c r="P137" s="184"/>
      <c r="Q137" s="184"/>
      <c r="R137" s="184"/>
      <c r="S137" s="184"/>
      <c r="T137" s="184"/>
      <c r="U137" s="184"/>
      <c r="V137" s="184"/>
      <c r="W137" s="184"/>
      <c r="X137" s="184"/>
      <c r="Y137" s="184"/>
      <c r="Z137" s="184"/>
      <c r="AA137" s="184"/>
      <c r="AB137" s="184"/>
      <c r="AC137" s="184"/>
      <c r="AD137" s="184"/>
      <c r="AE137" s="184"/>
      <c r="AF137" s="184"/>
      <c r="AG137" s="184"/>
      <c r="AH137" s="184"/>
      <c r="AI137" s="184"/>
    </row>
    <row r="138" spans="1:35" x14ac:dyDescent="0.25">
      <c r="A138" s="190" t="str">
        <f>IF(MONTH(LISTE!G142)=10,IF(OR(LISTE!B142="",LISTE!I142="X"),"",LISTE!B142),"")</f>
        <v/>
      </c>
      <c r="B138" s="282" t="str">
        <f>IF(MONTH(LISTE!G142)=10,IF(OR(LISTE!B142="",LISTE!I142="X"),"",CONCATENATE(LISTE!C142,"  ",LISTE!H142," P")),"")</f>
        <v/>
      </c>
      <c r="C138" s="178" t="str">
        <f>IF(MONTH(LISTE!G142)=10,IF(OR(LISTE!B142="",LISTE!I142="X"),"",LISTE!A142),"")</f>
        <v/>
      </c>
      <c r="D138" s="283" t="str">
        <f>IF(MONTH(LISTE!G142)=10,IF(OR(LISTE!B142="",LISTE!I142="X"),"",LISTE!I142),"")</f>
        <v/>
      </c>
      <c r="E138" s="184"/>
      <c r="F138" s="184"/>
      <c r="G138" s="184"/>
      <c r="H138" s="184"/>
      <c r="I138" s="184"/>
      <c r="J138" s="184"/>
      <c r="K138" s="184"/>
      <c r="L138" s="184"/>
      <c r="M138" s="184"/>
      <c r="N138" s="184"/>
      <c r="O138" s="184"/>
      <c r="P138" s="184"/>
      <c r="Q138" s="184"/>
      <c r="R138" s="184"/>
      <c r="S138" s="184"/>
      <c r="T138" s="184"/>
      <c r="U138" s="184"/>
      <c r="V138" s="184"/>
      <c r="W138" s="184"/>
      <c r="X138" s="184"/>
      <c r="Y138" s="184"/>
      <c r="Z138" s="184"/>
      <c r="AA138" s="184"/>
      <c r="AB138" s="184"/>
      <c r="AC138" s="184"/>
      <c r="AD138" s="184"/>
      <c r="AE138" s="184"/>
      <c r="AF138" s="184"/>
      <c r="AG138" s="184"/>
      <c r="AH138" s="184"/>
      <c r="AI138" s="184"/>
    </row>
    <row r="139" spans="1:35" x14ac:dyDescent="0.25">
      <c r="A139" s="190" t="str">
        <f>IF(MONTH(LISTE!G143)=10,IF(OR(LISTE!B143="",LISTE!I143="X"),"",LISTE!B143),"")</f>
        <v/>
      </c>
      <c r="B139" s="282" t="str">
        <f>IF(MONTH(LISTE!G143)=10,IF(OR(LISTE!B143="",LISTE!I143="X"),"",CONCATENATE(LISTE!C143,"  ",LISTE!H143," P")),"")</f>
        <v/>
      </c>
      <c r="C139" s="178" t="str">
        <f>IF(MONTH(LISTE!G143)=10,IF(OR(LISTE!B143="",LISTE!I143="X"),"",LISTE!A143),"")</f>
        <v/>
      </c>
      <c r="D139" s="283" t="str">
        <f>IF(MONTH(LISTE!G143)=10,IF(OR(LISTE!B143="",LISTE!I143="X"),"",LISTE!I143),"")</f>
        <v/>
      </c>
      <c r="E139" s="184"/>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184"/>
      <c r="AD139" s="184"/>
      <c r="AE139" s="184"/>
      <c r="AF139" s="184"/>
      <c r="AG139" s="184"/>
      <c r="AH139" s="184"/>
      <c r="AI139" s="184"/>
    </row>
    <row r="140" spans="1:35" x14ac:dyDescent="0.25">
      <c r="A140" s="190" t="str">
        <f>IF(MONTH(LISTE!G144)=10,IF(OR(LISTE!B144="",LISTE!I144="X"),"",LISTE!B144),"")</f>
        <v/>
      </c>
      <c r="B140" s="282" t="str">
        <f>IF(MONTH(LISTE!G144)=10,IF(OR(LISTE!B144="",LISTE!I144="X"),"",CONCATENATE(LISTE!C144,"  ",LISTE!H144," P")),"")</f>
        <v/>
      </c>
      <c r="C140" s="178" t="str">
        <f>IF(MONTH(LISTE!G144)=10,IF(OR(LISTE!B144="",LISTE!I144="X"),"",LISTE!A144),"")</f>
        <v/>
      </c>
      <c r="D140" s="283" t="str">
        <f>IF(MONTH(LISTE!G144)=10,IF(OR(LISTE!B144="",LISTE!I144="X"),"",LISTE!I144),"")</f>
        <v/>
      </c>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184"/>
      <c r="AA140" s="184"/>
      <c r="AB140" s="184"/>
      <c r="AC140" s="184"/>
      <c r="AD140" s="184"/>
      <c r="AE140" s="184"/>
      <c r="AF140" s="184"/>
      <c r="AG140" s="184"/>
      <c r="AH140" s="184"/>
      <c r="AI140" s="184"/>
    </row>
    <row r="141" spans="1:35" x14ac:dyDescent="0.25">
      <c r="A141" s="190" t="str">
        <f>IF(MONTH(LISTE!G145)=10,IF(OR(LISTE!B145="",LISTE!I145="X"),"",LISTE!B145),"")</f>
        <v/>
      </c>
      <c r="B141" s="282" t="str">
        <f>IF(MONTH(LISTE!G145)=10,IF(OR(LISTE!B145="",LISTE!I145="X"),"",CONCATENATE(LISTE!C145,"  ",LISTE!H145," P")),"")</f>
        <v/>
      </c>
      <c r="C141" s="178" t="str">
        <f>IF(MONTH(LISTE!G145)=10,IF(OR(LISTE!B145="",LISTE!I145="X"),"",LISTE!A145),"")</f>
        <v/>
      </c>
      <c r="D141" s="283" t="str">
        <f>IF(MONTH(LISTE!G145)=10,IF(OR(LISTE!B145="",LISTE!I145="X"),"",LISTE!I145),"")</f>
        <v/>
      </c>
      <c r="E141" s="184"/>
      <c r="F141" s="184"/>
      <c r="G141" s="184"/>
      <c r="H141" s="184"/>
      <c r="I141" s="184"/>
      <c r="J141" s="184"/>
      <c r="K141" s="184"/>
      <c r="L141" s="184"/>
      <c r="M141" s="184"/>
      <c r="N141" s="184"/>
      <c r="O141" s="184"/>
      <c r="P141" s="184"/>
      <c r="Q141" s="184"/>
      <c r="R141" s="184"/>
      <c r="S141" s="184"/>
      <c r="T141" s="184"/>
      <c r="U141" s="184"/>
      <c r="V141" s="184"/>
      <c r="W141" s="184"/>
      <c r="X141" s="184"/>
      <c r="Y141" s="184"/>
      <c r="Z141" s="184"/>
      <c r="AA141" s="184"/>
      <c r="AB141" s="184"/>
      <c r="AC141" s="184"/>
      <c r="AD141" s="184"/>
      <c r="AE141" s="184"/>
      <c r="AF141" s="184"/>
      <c r="AG141" s="184"/>
      <c r="AH141" s="184"/>
      <c r="AI141" s="184"/>
    </row>
    <row r="142" spans="1:35" x14ac:dyDescent="0.25">
      <c r="A142" s="190" t="str">
        <f>IF(MONTH(LISTE!G146)=10,IF(OR(LISTE!B146="",LISTE!I146="X"),"",LISTE!B146),"")</f>
        <v/>
      </c>
      <c r="B142" s="282" t="str">
        <f>IF(MONTH(LISTE!G146)=10,IF(OR(LISTE!B146="",LISTE!I146="X"),"",CONCATENATE(LISTE!C146,"  ",LISTE!H146," P")),"")</f>
        <v/>
      </c>
      <c r="C142" s="178" t="str">
        <f>IF(MONTH(LISTE!G146)=10,IF(OR(LISTE!B146="",LISTE!I146="X"),"",LISTE!A146),"")</f>
        <v/>
      </c>
      <c r="D142" s="283" t="str">
        <f>IF(MONTH(LISTE!G146)=10,IF(OR(LISTE!B146="",LISTE!I146="X"),"",LISTE!I146),"")</f>
        <v/>
      </c>
      <c r="E142" s="184"/>
      <c r="F142" s="184"/>
      <c r="G142" s="184"/>
      <c r="H142" s="184"/>
      <c r="I142" s="184"/>
      <c r="J142" s="184"/>
      <c r="K142" s="184"/>
      <c r="L142" s="184"/>
      <c r="M142" s="184"/>
      <c r="N142" s="184"/>
      <c r="O142" s="184"/>
      <c r="P142" s="184"/>
      <c r="Q142" s="184"/>
      <c r="R142" s="184"/>
      <c r="S142" s="184"/>
      <c r="T142" s="184"/>
      <c r="U142" s="184"/>
      <c r="V142" s="184"/>
      <c r="W142" s="184"/>
      <c r="X142" s="184"/>
      <c r="Y142" s="184"/>
      <c r="Z142" s="184"/>
      <c r="AA142" s="184"/>
      <c r="AB142" s="184"/>
      <c r="AC142" s="184"/>
      <c r="AD142" s="184"/>
      <c r="AE142" s="184"/>
      <c r="AF142" s="184"/>
      <c r="AG142" s="184"/>
      <c r="AH142" s="184"/>
      <c r="AI142" s="184"/>
    </row>
    <row r="143" spans="1:35" x14ac:dyDescent="0.25">
      <c r="A143" s="190" t="str">
        <f>IF(MONTH(LISTE!G147)=10,IF(OR(LISTE!B147="",LISTE!I147="X"),"",LISTE!B147),"")</f>
        <v/>
      </c>
      <c r="B143" s="282" t="str">
        <f>IF(MONTH(LISTE!G147)=10,IF(OR(LISTE!B147="",LISTE!I147="X"),"",CONCATENATE(LISTE!C147,"  ",LISTE!H147," P")),"")</f>
        <v/>
      </c>
      <c r="C143" s="178" t="str">
        <f>IF(MONTH(LISTE!G147)=10,IF(OR(LISTE!B147="",LISTE!I147="X"),"",LISTE!A147),"")</f>
        <v/>
      </c>
      <c r="D143" s="283" t="str">
        <f>IF(MONTH(LISTE!G147)=10,IF(OR(LISTE!B147="",LISTE!I147="X"),"",LISTE!I147),"")</f>
        <v/>
      </c>
      <c r="E143" s="184"/>
      <c r="F143" s="184"/>
      <c r="G143" s="184"/>
      <c r="H143" s="184"/>
      <c r="I143" s="184"/>
      <c r="J143" s="184"/>
      <c r="K143" s="184"/>
      <c r="L143" s="184"/>
      <c r="M143" s="184"/>
      <c r="N143" s="184"/>
      <c r="O143" s="184"/>
      <c r="P143" s="184"/>
      <c r="Q143" s="184"/>
      <c r="R143" s="184"/>
      <c r="S143" s="184"/>
      <c r="T143" s="184"/>
      <c r="U143" s="184"/>
      <c r="V143" s="184"/>
      <c r="W143" s="184"/>
      <c r="X143" s="184"/>
      <c r="Y143" s="184"/>
      <c r="Z143" s="184"/>
      <c r="AA143" s="184"/>
      <c r="AB143" s="184"/>
      <c r="AC143" s="184"/>
      <c r="AD143" s="184"/>
      <c r="AE143" s="184"/>
      <c r="AF143" s="184"/>
      <c r="AG143" s="184"/>
      <c r="AH143" s="184"/>
      <c r="AI143" s="184"/>
    </row>
    <row r="144" spans="1:35" x14ac:dyDescent="0.25">
      <c r="A144" s="190" t="str">
        <f>IF(MONTH(LISTE!G148)=10,IF(OR(LISTE!B148="",LISTE!I148="X"),"",LISTE!B148),"")</f>
        <v/>
      </c>
      <c r="B144" s="282" t="str">
        <f>IF(MONTH(LISTE!G148)=10,IF(OR(LISTE!B148="",LISTE!I148="X"),"",CONCATENATE(LISTE!C148,"  ",LISTE!H148," P")),"")</f>
        <v/>
      </c>
      <c r="C144" s="178" t="str">
        <f>IF(MONTH(LISTE!G148)=10,IF(OR(LISTE!B148="",LISTE!I148="X"),"",LISTE!A148),"")</f>
        <v/>
      </c>
      <c r="D144" s="283" t="str">
        <f>IF(MONTH(LISTE!G148)=10,IF(OR(LISTE!B148="",LISTE!I148="X"),"",LISTE!I148),"")</f>
        <v/>
      </c>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184"/>
      <c r="AD144" s="184"/>
      <c r="AE144" s="184"/>
      <c r="AF144" s="184"/>
      <c r="AG144" s="184"/>
      <c r="AH144" s="184"/>
      <c r="AI144" s="184"/>
    </row>
    <row r="145" spans="1:35" x14ac:dyDescent="0.25">
      <c r="A145" s="190" t="str">
        <f>IF(MONTH(LISTE!G149)=10,IF(OR(LISTE!B149="",LISTE!I149="X"),"",LISTE!B149),"")</f>
        <v/>
      </c>
      <c r="B145" s="282" t="str">
        <f>IF(MONTH(LISTE!G149)=10,IF(OR(LISTE!B149="",LISTE!I149="X"),"",CONCATENATE(LISTE!C149,"  ",LISTE!H149," P")),"")</f>
        <v/>
      </c>
      <c r="C145" s="178" t="str">
        <f>IF(MONTH(LISTE!G149)=10,IF(OR(LISTE!B149="",LISTE!I149="X"),"",LISTE!A149),"")</f>
        <v/>
      </c>
      <c r="D145" s="283" t="str">
        <f>IF(MONTH(LISTE!G149)=10,IF(OR(LISTE!B149="",LISTE!I149="X"),"",LISTE!I149),"")</f>
        <v/>
      </c>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184"/>
      <c r="AD145" s="184"/>
      <c r="AE145" s="184"/>
      <c r="AF145" s="184"/>
      <c r="AG145" s="184"/>
      <c r="AH145" s="184"/>
      <c r="AI145" s="184"/>
    </row>
    <row r="146" spans="1:35" x14ac:dyDescent="0.25">
      <c r="A146" s="190" t="str">
        <f>IF(MONTH(LISTE!G150)=10,IF(OR(LISTE!B150="",LISTE!I150="X"),"",LISTE!B150),"")</f>
        <v/>
      </c>
      <c r="B146" s="282" t="str">
        <f>IF(MONTH(LISTE!G150)=10,IF(OR(LISTE!B150="",LISTE!I150="X"),"",CONCATENATE(LISTE!C150,"  ",LISTE!H150," P")),"")</f>
        <v/>
      </c>
      <c r="C146" s="178" t="str">
        <f>IF(MONTH(LISTE!G150)=10,IF(OR(LISTE!B150="",LISTE!I150="X"),"",LISTE!A150),"")</f>
        <v/>
      </c>
      <c r="D146" s="283" t="str">
        <f>IF(MONTH(LISTE!G150)=10,IF(OR(LISTE!B150="",LISTE!I150="X"),"",LISTE!I150),"")</f>
        <v/>
      </c>
      <c r="E146" s="184"/>
      <c r="F146" s="184"/>
      <c r="G146" s="184"/>
      <c r="H146" s="184"/>
      <c r="I146" s="184"/>
      <c r="J146" s="184"/>
      <c r="K146" s="184"/>
      <c r="L146" s="184"/>
      <c r="M146" s="184"/>
      <c r="N146" s="184"/>
      <c r="O146" s="184"/>
      <c r="P146" s="184"/>
      <c r="Q146" s="184"/>
      <c r="R146" s="184"/>
      <c r="S146" s="184"/>
      <c r="T146" s="184"/>
      <c r="U146" s="184"/>
      <c r="V146" s="184"/>
      <c r="W146" s="184"/>
      <c r="X146" s="184"/>
      <c r="Y146" s="184"/>
      <c r="Z146" s="184"/>
      <c r="AA146" s="184"/>
      <c r="AB146" s="184"/>
      <c r="AC146" s="184"/>
      <c r="AD146" s="184"/>
      <c r="AE146" s="184"/>
      <c r="AF146" s="184"/>
      <c r="AG146" s="184"/>
      <c r="AH146" s="184"/>
      <c r="AI146" s="184"/>
    </row>
    <row r="147" spans="1:35" x14ac:dyDescent="0.25">
      <c r="A147" s="190" t="str">
        <f>IF(MONTH(LISTE!G151)=10,IF(OR(LISTE!B151="",LISTE!I151="X"),"",LISTE!B151),"")</f>
        <v/>
      </c>
      <c r="B147" s="282" t="str">
        <f>IF(MONTH(LISTE!G151)=10,IF(OR(LISTE!B151="",LISTE!I151="X"),"",CONCATENATE(LISTE!C151,"  ",LISTE!H151," P")),"")</f>
        <v/>
      </c>
      <c r="C147" s="178" t="str">
        <f>IF(MONTH(LISTE!G151)=10,IF(OR(LISTE!B151="",LISTE!I151="X"),"",LISTE!A151),"")</f>
        <v/>
      </c>
      <c r="D147" s="283" t="str">
        <f>IF(MONTH(LISTE!G151)=10,IF(OR(LISTE!B151="",LISTE!I151="X"),"",LISTE!I151),"")</f>
        <v/>
      </c>
      <c r="E147" s="184"/>
      <c r="F147" s="184"/>
      <c r="G147" s="184"/>
      <c r="H147" s="184"/>
      <c r="I147" s="184"/>
      <c r="J147" s="184"/>
      <c r="K147" s="184"/>
      <c r="L147" s="184"/>
      <c r="M147" s="184"/>
      <c r="N147" s="184"/>
      <c r="O147" s="184"/>
      <c r="P147" s="184"/>
      <c r="Q147" s="184"/>
      <c r="R147" s="184"/>
      <c r="S147" s="184"/>
      <c r="T147" s="184"/>
      <c r="U147" s="184"/>
      <c r="V147" s="184"/>
      <c r="W147" s="184"/>
      <c r="X147" s="184"/>
      <c r="Y147" s="184"/>
      <c r="Z147" s="184"/>
      <c r="AA147" s="184"/>
      <c r="AB147" s="184"/>
      <c r="AC147" s="184"/>
      <c r="AD147" s="184"/>
      <c r="AE147" s="184"/>
      <c r="AF147" s="184"/>
      <c r="AG147" s="184"/>
      <c r="AH147" s="184"/>
      <c r="AI147" s="184"/>
    </row>
    <row r="148" spans="1:35" x14ac:dyDescent="0.25">
      <c r="A148" s="190" t="str">
        <f>IF(MONTH(LISTE!G152)=10,IF(OR(LISTE!B152="",LISTE!I152="X"),"",LISTE!B152),"")</f>
        <v/>
      </c>
      <c r="B148" s="282" t="str">
        <f>IF(MONTH(LISTE!G152)=10,IF(OR(LISTE!B152="",LISTE!I152="X"),"",CONCATENATE(LISTE!C152,"  ",LISTE!H152," P")),"")</f>
        <v/>
      </c>
      <c r="C148" s="178" t="str">
        <f>IF(MONTH(LISTE!G152)=10,IF(OR(LISTE!B152="",LISTE!I152="X"),"",LISTE!A152),"")</f>
        <v/>
      </c>
      <c r="D148" s="283" t="str">
        <f>IF(MONTH(LISTE!G152)=10,IF(OR(LISTE!B152="",LISTE!I152="X"),"",LISTE!I152),"")</f>
        <v/>
      </c>
      <c r="E148" s="184"/>
      <c r="F148" s="184"/>
      <c r="G148" s="184"/>
      <c r="H148" s="184"/>
      <c r="I148" s="184"/>
      <c r="J148" s="184"/>
      <c r="K148" s="184"/>
      <c r="L148" s="184"/>
      <c r="M148" s="184"/>
      <c r="N148" s="184"/>
      <c r="O148" s="184"/>
      <c r="P148" s="184"/>
      <c r="Q148" s="184"/>
      <c r="R148" s="184"/>
      <c r="S148" s="184"/>
      <c r="T148" s="184"/>
      <c r="U148" s="184"/>
      <c r="V148" s="184"/>
      <c r="W148" s="184"/>
      <c r="X148" s="184"/>
      <c r="Y148" s="184"/>
      <c r="Z148" s="184"/>
      <c r="AA148" s="184"/>
      <c r="AB148" s="184"/>
      <c r="AC148" s="184"/>
      <c r="AD148" s="184"/>
      <c r="AE148" s="184"/>
      <c r="AF148" s="184"/>
      <c r="AG148" s="184"/>
      <c r="AH148" s="184"/>
      <c r="AI148" s="184"/>
    </row>
    <row r="149" spans="1:35" x14ac:dyDescent="0.25">
      <c r="A149" s="190" t="str">
        <f>IF(MONTH(LISTE!G153)=10,IF(OR(LISTE!B153="",LISTE!I153="X"),"",LISTE!B153),"")</f>
        <v/>
      </c>
      <c r="B149" s="282" t="str">
        <f>IF(MONTH(LISTE!G153)=10,IF(OR(LISTE!B153="",LISTE!I153="X"),"",CONCATENATE(LISTE!C153,"  ",LISTE!H153," P")),"")</f>
        <v/>
      </c>
      <c r="C149" s="178" t="str">
        <f>IF(MONTH(LISTE!G153)=10,IF(OR(LISTE!B153="",LISTE!I153="X"),"",LISTE!A153),"")</f>
        <v/>
      </c>
      <c r="D149" s="283" t="str">
        <f>IF(MONTH(LISTE!G153)=10,IF(OR(LISTE!B153="",LISTE!I153="X"),"",LISTE!I153),"")</f>
        <v/>
      </c>
      <c r="E149" s="184"/>
      <c r="F149" s="184"/>
      <c r="G149" s="184"/>
      <c r="H149" s="184"/>
      <c r="I149" s="184"/>
      <c r="J149" s="184"/>
      <c r="K149" s="184"/>
      <c r="L149" s="184"/>
      <c r="M149" s="184"/>
      <c r="N149" s="184"/>
      <c r="O149" s="184"/>
      <c r="P149" s="184"/>
      <c r="Q149" s="184"/>
      <c r="R149" s="184"/>
      <c r="S149" s="184"/>
      <c r="T149" s="184"/>
      <c r="U149" s="184"/>
      <c r="V149" s="184"/>
      <c r="W149" s="184"/>
      <c r="X149" s="184"/>
      <c r="Y149" s="184"/>
      <c r="Z149" s="184"/>
      <c r="AA149" s="184"/>
      <c r="AB149" s="184"/>
      <c r="AC149" s="184"/>
      <c r="AD149" s="184"/>
      <c r="AE149" s="184"/>
      <c r="AF149" s="184"/>
      <c r="AG149" s="184"/>
      <c r="AH149" s="184"/>
      <c r="AI149" s="184"/>
    </row>
    <row r="150" spans="1:35" x14ac:dyDescent="0.25">
      <c r="A150" s="190" t="str">
        <f>IF(MONTH(LISTE!G154)=10,IF(OR(LISTE!B154="",LISTE!I154="X"),"",LISTE!B154),"")</f>
        <v/>
      </c>
      <c r="B150" s="282" t="str">
        <f>IF(MONTH(LISTE!G154)=10,IF(OR(LISTE!B154="",LISTE!I154="X"),"",CONCATENATE(LISTE!C154,"  ",LISTE!H154," P")),"")</f>
        <v/>
      </c>
      <c r="C150" s="178" t="str">
        <f>IF(MONTH(LISTE!G154)=10,IF(OR(LISTE!B154="",LISTE!I154="X"),"",LISTE!A154),"")</f>
        <v/>
      </c>
      <c r="D150" s="283" t="str">
        <f>IF(MONTH(LISTE!G154)=10,IF(OR(LISTE!B154="",LISTE!I154="X"),"",LISTE!I154),"")</f>
        <v/>
      </c>
      <c r="E150" s="184"/>
      <c r="F150" s="184"/>
      <c r="G150" s="184"/>
      <c r="H150" s="184"/>
      <c r="I150" s="184"/>
      <c r="J150" s="184"/>
      <c r="K150" s="184"/>
      <c r="L150" s="184"/>
      <c r="M150" s="184"/>
      <c r="N150" s="184"/>
      <c r="O150" s="184"/>
      <c r="P150" s="184"/>
      <c r="Q150" s="184"/>
      <c r="R150" s="184"/>
      <c r="S150" s="184"/>
      <c r="T150" s="184"/>
      <c r="U150" s="184"/>
      <c r="V150" s="184"/>
      <c r="W150" s="184"/>
      <c r="X150" s="184"/>
      <c r="Y150" s="184"/>
      <c r="Z150" s="184"/>
      <c r="AA150" s="184"/>
      <c r="AB150" s="184"/>
      <c r="AC150" s="184"/>
      <c r="AD150" s="184"/>
      <c r="AE150" s="184"/>
      <c r="AF150" s="184"/>
      <c r="AG150" s="184"/>
      <c r="AH150" s="184"/>
      <c r="AI150" s="184"/>
    </row>
    <row r="151" spans="1:35" x14ac:dyDescent="0.25">
      <c r="A151" s="190" t="str">
        <f>IF(MONTH(LISTE!G155)=10,IF(OR(LISTE!B155="",LISTE!I155="X"),"",LISTE!B155),"")</f>
        <v/>
      </c>
      <c r="B151" s="282" t="str">
        <f>IF(MONTH(LISTE!G155)=10,IF(OR(LISTE!B155="",LISTE!I155="X"),"",CONCATENATE(LISTE!C155,"  ",LISTE!H155," P")),"")</f>
        <v/>
      </c>
      <c r="C151" s="178" t="str">
        <f>IF(MONTH(LISTE!G155)=10,IF(OR(LISTE!B155="",LISTE!I155="X"),"",LISTE!A155),"")</f>
        <v/>
      </c>
      <c r="D151" s="283" t="str">
        <f>IF(MONTH(LISTE!G155)=10,IF(OR(LISTE!B155="",LISTE!I155="X"),"",LISTE!I155),"")</f>
        <v/>
      </c>
      <c r="E151" s="184"/>
      <c r="F151" s="184"/>
      <c r="G151" s="184"/>
      <c r="H151" s="184"/>
      <c r="I151" s="184"/>
      <c r="J151" s="184"/>
      <c r="K151" s="184"/>
      <c r="L151" s="184"/>
      <c r="M151" s="184"/>
      <c r="N151" s="184"/>
      <c r="O151" s="184"/>
      <c r="P151" s="184"/>
      <c r="Q151" s="184"/>
      <c r="R151" s="184"/>
      <c r="S151" s="184"/>
      <c r="T151" s="184"/>
      <c r="U151" s="184"/>
      <c r="V151" s="184"/>
      <c r="W151" s="184"/>
      <c r="X151" s="184"/>
      <c r="Y151" s="184"/>
      <c r="Z151" s="184"/>
      <c r="AA151" s="184"/>
      <c r="AB151" s="184"/>
      <c r="AC151" s="184"/>
      <c r="AD151" s="184"/>
      <c r="AE151" s="184"/>
      <c r="AF151" s="184"/>
      <c r="AG151" s="184"/>
      <c r="AH151" s="184"/>
      <c r="AI151" s="184"/>
    </row>
    <row r="152" spans="1:35" x14ac:dyDescent="0.25">
      <c r="A152" s="190" t="str">
        <f>IF(MONTH(LISTE!G156)=10,IF(OR(LISTE!B156="",LISTE!I156="X"),"",LISTE!B156),"")</f>
        <v/>
      </c>
      <c r="B152" s="282" t="str">
        <f>IF(MONTH(LISTE!G156)=10,IF(OR(LISTE!B156="",LISTE!I156="X"),"",CONCATENATE(LISTE!C156,"  ",LISTE!H156," P")),"")</f>
        <v/>
      </c>
      <c r="C152" s="178" t="str">
        <f>IF(MONTH(LISTE!G156)=10,IF(OR(LISTE!B156="",LISTE!I156="X"),"",LISTE!A156),"")</f>
        <v/>
      </c>
      <c r="D152" s="283" t="str">
        <f>IF(MONTH(LISTE!G156)=10,IF(OR(LISTE!B156="",LISTE!I156="X"),"",LISTE!I156),"")</f>
        <v/>
      </c>
      <c r="E152" s="184"/>
      <c r="F152" s="184"/>
      <c r="G152" s="184"/>
      <c r="H152" s="184"/>
      <c r="I152" s="184"/>
      <c r="J152" s="184"/>
      <c r="K152" s="184"/>
      <c r="L152" s="184"/>
      <c r="M152" s="184"/>
      <c r="N152" s="184"/>
      <c r="O152" s="184"/>
      <c r="P152" s="184"/>
      <c r="Q152" s="184"/>
      <c r="R152" s="184"/>
      <c r="S152" s="184"/>
      <c r="T152" s="184"/>
      <c r="U152" s="184"/>
      <c r="V152" s="184"/>
      <c r="W152" s="184"/>
      <c r="X152" s="184"/>
      <c r="Y152" s="184"/>
      <c r="Z152" s="184"/>
      <c r="AA152" s="184"/>
      <c r="AB152" s="184"/>
      <c r="AC152" s="184"/>
      <c r="AD152" s="184"/>
      <c r="AE152" s="184"/>
      <c r="AF152" s="184"/>
      <c r="AG152" s="184"/>
      <c r="AH152" s="184"/>
      <c r="AI152" s="184"/>
    </row>
    <row r="153" spans="1:35" x14ac:dyDescent="0.25">
      <c r="A153" s="190" t="str">
        <f>IF(MONTH(LISTE!G157)=10,IF(OR(LISTE!B157="",LISTE!I157="X"),"",LISTE!B157),"")</f>
        <v/>
      </c>
      <c r="B153" s="282" t="str">
        <f>IF(MONTH(LISTE!G157)=10,IF(OR(LISTE!B157="",LISTE!I157="X"),"",CONCATENATE(LISTE!C157,"  ",LISTE!H157," P")),"")</f>
        <v/>
      </c>
      <c r="C153" s="178" t="str">
        <f>IF(MONTH(LISTE!G157)=10,IF(OR(LISTE!B157="",LISTE!I157="X"),"",LISTE!A157),"")</f>
        <v/>
      </c>
      <c r="D153" s="283" t="str">
        <f>IF(MONTH(LISTE!G157)=10,IF(OR(LISTE!B157="",LISTE!I157="X"),"",LISTE!I157),"")</f>
        <v/>
      </c>
      <c r="E153" s="184"/>
      <c r="F153" s="184"/>
      <c r="G153" s="184"/>
      <c r="H153" s="184"/>
      <c r="I153" s="184"/>
      <c r="J153" s="184"/>
      <c r="K153" s="184"/>
      <c r="L153" s="184"/>
      <c r="M153" s="184"/>
      <c r="N153" s="184"/>
      <c r="O153" s="184"/>
      <c r="P153" s="184"/>
      <c r="Q153" s="184"/>
      <c r="R153" s="184"/>
      <c r="S153" s="184"/>
      <c r="T153" s="184"/>
      <c r="U153" s="184"/>
      <c r="V153" s="184"/>
      <c r="W153" s="184"/>
      <c r="X153" s="184"/>
      <c r="Y153" s="184"/>
      <c r="Z153" s="184"/>
      <c r="AA153" s="184"/>
      <c r="AB153" s="184"/>
      <c r="AC153" s="184"/>
      <c r="AD153" s="184"/>
      <c r="AE153" s="184"/>
      <c r="AF153" s="184"/>
      <c r="AG153" s="184"/>
      <c r="AH153" s="184"/>
      <c r="AI153" s="184"/>
    </row>
    <row r="154" spans="1:35" x14ac:dyDescent="0.25">
      <c r="A154" s="190" t="str">
        <f>IF(MONTH(LISTE!G158)=10,IF(OR(LISTE!B158="",LISTE!I158="X"),"",LISTE!B158),"")</f>
        <v/>
      </c>
      <c r="B154" s="282" t="str">
        <f>IF(MONTH(LISTE!G158)=10,IF(OR(LISTE!B158="",LISTE!I158="X"),"",CONCATENATE(LISTE!C158,"  ",LISTE!H158," P")),"")</f>
        <v/>
      </c>
      <c r="C154" s="178" t="str">
        <f>IF(MONTH(LISTE!G158)=10,IF(OR(LISTE!B158="",LISTE!I158="X"),"",LISTE!A158),"")</f>
        <v/>
      </c>
      <c r="D154" s="283" t="str">
        <f>IF(MONTH(LISTE!G158)=10,IF(OR(LISTE!B158="",LISTE!I158="X"),"",LISTE!I158),"")</f>
        <v/>
      </c>
      <c r="E154" s="184"/>
      <c r="F154" s="184"/>
      <c r="G154" s="184"/>
      <c r="H154" s="184"/>
      <c r="I154" s="184"/>
      <c r="J154" s="184"/>
      <c r="K154" s="184"/>
      <c r="L154" s="184"/>
      <c r="M154" s="184"/>
      <c r="N154" s="184"/>
      <c r="O154" s="184"/>
      <c r="P154" s="184"/>
      <c r="Q154" s="184"/>
      <c r="R154" s="184"/>
      <c r="S154" s="184"/>
      <c r="T154" s="184"/>
      <c r="U154" s="184"/>
      <c r="V154" s="184"/>
      <c r="W154" s="184"/>
      <c r="X154" s="184"/>
      <c r="Y154" s="184"/>
      <c r="Z154" s="184"/>
      <c r="AA154" s="184"/>
      <c r="AB154" s="184"/>
      <c r="AC154" s="184"/>
      <c r="AD154" s="184"/>
      <c r="AE154" s="184"/>
      <c r="AF154" s="184"/>
      <c r="AG154" s="184"/>
      <c r="AH154" s="184"/>
      <c r="AI154" s="184"/>
    </row>
    <row r="155" spans="1:35" x14ac:dyDescent="0.25">
      <c r="A155" s="190" t="str">
        <f>IF(MONTH(LISTE!G159)=10,IF(OR(LISTE!B159="",LISTE!I159="X"),"",LISTE!B159),"")</f>
        <v/>
      </c>
      <c r="B155" s="282" t="str">
        <f>IF(MONTH(LISTE!G159)=10,IF(OR(LISTE!B159="",LISTE!I159="X"),"",CONCATENATE(LISTE!C159,"  ",LISTE!H159," P")),"")</f>
        <v/>
      </c>
      <c r="C155" s="178" t="str">
        <f>IF(MONTH(LISTE!G159)=10,IF(OR(LISTE!B159="",LISTE!I159="X"),"",LISTE!A159),"")</f>
        <v/>
      </c>
      <c r="D155" s="283" t="str">
        <f>IF(MONTH(LISTE!G159)=10,IF(OR(LISTE!B159="",LISTE!I159="X"),"",LISTE!I159),"")</f>
        <v/>
      </c>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184"/>
      <c r="AD155" s="184"/>
      <c r="AE155" s="184"/>
      <c r="AF155" s="184"/>
      <c r="AG155" s="184"/>
      <c r="AH155" s="184"/>
      <c r="AI155" s="184"/>
    </row>
    <row r="156" spans="1:35" x14ac:dyDescent="0.25">
      <c r="A156" s="190" t="str">
        <f>IF(MONTH(LISTE!G160)=10,IF(OR(LISTE!B160="",LISTE!I160="X"),"",LISTE!B160),"")</f>
        <v/>
      </c>
      <c r="B156" s="282" t="str">
        <f>IF(MONTH(LISTE!G160)=10,IF(OR(LISTE!B160="",LISTE!I160="X"),"",CONCATENATE(LISTE!C160,"  ",LISTE!H160," P")),"")</f>
        <v/>
      </c>
      <c r="C156" s="178" t="str">
        <f>IF(MONTH(LISTE!G160)=10,IF(OR(LISTE!B160="",LISTE!I160="X"),"",LISTE!A160),"")</f>
        <v/>
      </c>
      <c r="D156" s="283" t="str">
        <f>IF(MONTH(LISTE!G160)=10,IF(OR(LISTE!B160="",LISTE!I160="X"),"",LISTE!I160),"")</f>
        <v/>
      </c>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c r="AA156" s="184"/>
      <c r="AB156" s="184"/>
      <c r="AC156" s="184"/>
      <c r="AD156" s="184"/>
      <c r="AE156" s="184"/>
      <c r="AF156" s="184"/>
      <c r="AG156" s="184"/>
      <c r="AH156" s="184"/>
      <c r="AI156" s="184"/>
    </row>
    <row r="157" spans="1:35" x14ac:dyDescent="0.25">
      <c r="A157" s="190" t="str">
        <f>IF(MONTH(LISTE!G161)=10,IF(OR(LISTE!B161="",LISTE!I161="X"),"",LISTE!B161),"")</f>
        <v/>
      </c>
      <c r="B157" s="282" t="str">
        <f>IF(MONTH(LISTE!G161)=10,IF(OR(LISTE!B161="",LISTE!I161="X"),"",CONCATENATE(LISTE!C161,"  ",LISTE!H161," P")),"")</f>
        <v/>
      </c>
      <c r="C157" s="178" t="str">
        <f>IF(MONTH(LISTE!G161)=10,IF(OR(LISTE!B161="",LISTE!I161="X"),"",LISTE!A161),"")</f>
        <v/>
      </c>
      <c r="D157" s="283" t="str">
        <f>IF(MONTH(LISTE!G161)=10,IF(OR(LISTE!B161="",LISTE!I161="X"),"",LISTE!I161),"")</f>
        <v/>
      </c>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A157" s="184"/>
      <c r="AB157" s="184"/>
      <c r="AC157" s="184"/>
      <c r="AD157" s="184"/>
      <c r="AE157" s="184"/>
      <c r="AF157" s="184"/>
      <c r="AG157" s="184"/>
      <c r="AH157" s="184"/>
      <c r="AI157" s="184"/>
    </row>
    <row r="158" spans="1:35" x14ac:dyDescent="0.25">
      <c r="A158" s="190" t="str">
        <f>IF(MONTH(LISTE!G162)=10,IF(OR(LISTE!B162="",LISTE!I162="X"),"",LISTE!B162),"")</f>
        <v/>
      </c>
      <c r="B158" s="282" t="str">
        <f>IF(MONTH(LISTE!G162)=10,IF(OR(LISTE!B162="",LISTE!I162="X"),"",CONCATENATE(LISTE!C162,"  ",LISTE!H162," P")),"")</f>
        <v/>
      </c>
      <c r="C158" s="178" t="str">
        <f>IF(MONTH(LISTE!G162)=10,IF(OR(LISTE!B162="",LISTE!I162="X"),"",LISTE!A162),"")</f>
        <v/>
      </c>
      <c r="D158" s="283" t="str">
        <f>IF(MONTH(LISTE!G162)=10,IF(OR(LISTE!B162="",LISTE!I162="X"),"",LISTE!I162),"")</f>
        <v/>
      </c>
      <c r="E158" s="184"/>
      <c r="F158" s="184"/>
      <c r="G158" s="184"/>
      <c r="H158" s="184"/>
      <c r="I158" s="184"/>
      <c r="J158" s="184"/>
      <c r="K158" s="184"/>
      <c r="L158" s="184"/>
      <c r="M158" s="184"/>
      <c r="N158" s="184"/>
      <c r="O158" s="184"/>
      <c r="P158" s="184"/>
      <c r="Q158" s="184"/>
      <c r="R158" s="184"/>
      <c r="S158" s="184"/>
      <c r="T158" s="184"/>
      <c r="U158" s="184"/>
      <c r="V158" s="184"/>
      <c r="W158" s="184"/>
      <c r="X158" s="184"/>
      <c r="Y158" s="184"/>
      <c r="Z158" s="184"/>
      <c r="AA158" s="184"/>
      <c r="AB158" s="184"/>
      <c r="AC158" s="184"/>
      <c r="AD158" s="184"/>
      <c r="AE158" s="184"/>
      <c r="AF158" s="184"/>
      <c r="AG158" s="184"/>
      <c r="AH158" s="184"/>
      <c r="AI158" s="184"/>
    </row>
    <row r="159" spans="1:35" x14ac:dyDescent="0.25">
      <c r="A159" s="190" t="str">
        <f>IF(MONTH(LISTE!G163)=10,IF(OR(LISTE!B163="",LISTE!I163="X"),"",LISTE!B163),"")</f>
        <v/>
      </c>
      <c r="B159" s="282" t="str">
        <f>IF(MONTH(LISTE!G163)=10,IF(OR(LISTE!B163="",LISTE!I163="X"),"",CONCATENATE(LISTE!C163,"  ",LISTE!H163," P")),"")</f>
        <v/>
      </c>
      <c r="C159" s="178" t="str">
        <f>IF(MONTH(LISTE!G163)=10,IF(OR(LISTE!B163="",LISTE!I163="X"),"",LISTE!A163),"")</f>
        <v/>
      </c>
      <c r="D159" s="283" t="str">
        <f>IF(MONTH(LISTE!G163)=10,IF(OR(LISTE!B163="",LISTE!I163="X"),"",LISTE!I163),"")</f>
        <v/>
      </c>
      <c r="E159" s="184"/>
      <c r="F159" s="184"/>
      <c r="G159" s="184"/>
      <c r="H159" s="184"/>
      <c r="I159" s="184"/>
      <c r="J159" s="184"/>
      <c r="K159" s="184"/>
      <c r="L159" s="184"/>
      <c r="M159" s="184"/>
      <c r="N159" s="184"/>
      <c r="O159" s="184"/>
      <c r="P159" s="184"/>
      <c r="Q159" s="184"/>
      <c r="R159" s="184"/>
      <c r="S159" s="184"/>
      <c r="T159" s="184"/>
      <c r="U159" s="184"/>
      <c r="V159" s="184"/>
      <c r="W159" s="184"/>
      <c r="X159" s="184"/>
      <c r="Y159" s="184"/>
      <c r="Z159" s="184"/>
      <c r="AA159" s="184"/>
      <c r="AB159" s="184"/>
      <c r="AC159" s="184"/>
      <c r="AD159" s="184"/>
      <c r="AE159" s="184"/>
      <c r="AF159" s="184"/>
      <c r="AG159" s="184"/>
      <c r="AH159" s="184"/>
      <c r="AI159" s="184"/>
    </row>
    <row r="160" spans="1:35" x14ac:dyDescent="0.25">
      <c r="A160" s="190" t="str">
        <f>IF(MONTH(LISTE!G164)=10,IF(OR(LISTE!B164="",LISTE!I164="X"),"",LISTE!B164),"")</f>
        <v/>
      </c>
      <c r="B160" s="282" t="str">
        <f>IF(MONTH(LISTE!G164)=10,IF(OR(LISTE!B164="",LISTE!I164="X"),"",CONCATENATE(LISTE!C164,"  ",LISTE!H164," P")),"")</f>
        <v/>
      </c>
      <c r="C160" s="178" t="str">
        <f>IF(MONTH(LISTE!G164)=10,IF(OR(LISTE!B164="",LISTE!I164="X"),"",LISTE!A164),"")</f>
        <v/>
      </c>
      <c r="D160" s="283" t="str">
        <f>IF(MONTH(LISTE!G164)=10,IF(OR(LISTE!B164="",LISTE!I164="X"),"",LISTE!I164),"")</f>
        <v/>
      </c>
      <c r="E160" s="184"/>
      <c r="F160" s="184"/>
      <c r="G160" s="184"/>
      <c r="H160" s="184"/>
      <c r="I160" s="184"/>
      <c r="J160" s="184"/>
      <c r="K160" s="184"/>
      <c r="L160" s="184"/>
      <c r="M160" s="184"/>
      <c r="N160" s="184"/>
      <c r="O160" s="184"/>
      <c r="P160" s="184"/>
      <c r="Q160" s="184"/>
      <c r="R160" s="184"/>
      <c r="S160" s="184"/>
      <c r="T160" s="184"/>
      <c r="U160" s="184"/>
      <c r="V160" s="184"/>
      <c r="W160" s="184"/>
      <c r="X160" s="184"/>
      <c r="Y160" s="184"/>
      <c r="Z160" s="184"/>
      <c r="AA160" s="184"/>
      <c r="AB160" s="184"/>
      <c r="AC160" s="184"/>
      <c r="AD160" s="184"/>
      <c r="AE160" s="184"/>
      <c r="AF160" s="184"/>
      <c r="AG160" s="184"/>
      <c r="AH160" s="184"/>
      <c r="AI160" s="184"/>
    </row>
    <row r="161" spans="1:35" x14ac:dyDescent="0.25">
      <c r="A161" s="190" t="str">
        <f>IF(MONTH(LISTE!G165)=10,IF(OR(LISTE!B165="",LISTE!I165="X"),"",LISTE!B165),"")</f>
        <v/>
      </c>
      <c r="B161" s="282" t="str">
        <f>IF(MONTH(LISTE!G165)=10,IF(OR(LISTE!B165="",LISTE!I165="X"),"",CONCATENATE(LISTE!C165,"  ",LISTE!H165," P")),"")</f>
        <v/>
      </c>
      <c r="C161" s="178" t="str">
        <f>IF(MONTH(LISTE!G165)=10,IF(OR(LISTE!B165="",LISTE!I165="X"),"",LISTE!A165),"")</f>
        <v/>
      </c>
      <c r="D161" s="283" t="str">
        <f>IF(MONTH(LISTE!G165)=10,IF(OR(LISTE!B165="",LISTE!I165="X"),"",LISTE!I165),"")</f>
        <v/>
      </c>
      <c r="E161" s="184"/>
      <c r="F161" s="184"/>
      <c r="G161" s="184"/>
      <c r="H161" s="184"/>
      <c r="I161" s="184"/>
      <c r="J161" s="184"/>
      <c r="K161" s="184"/>
      <c r="L161" s="184"/>
      <c r="M161" s="184"/>
      <c r="N161" s="184"/>
      <c r="O161" s="184"/>
      <c r="P161" s="184"/>
      <c r="Q161" s="184"/>
      <c r="R161" s="184"/>
      <c r="S161" s="184"/>
      <c r="T161" s="184"/>
      <c r="U161" s="184"/>
      <c r="V161" s="184"/>
      <c r="W161" s="184"/>
      <c r="X161" s="184"/>
      <c r="Y161" s="184"/>
      <c r="Z161" s="184"/>
      <c r="AA161" s="184"/>
      <c r="AB161" s="184"/>
      <c r="AC161" s="184"/>
      <c r="AD161" s="184"/>
      <c r="AE161" s="184"/>
      <c r="AF161" s="184"/>
      <c r="AG161" s="184"/>
      <c r="AH161" s="184"/>
      <c r="AI161" s="184"/>
    </row>
    <row r="162" spans="1:35" x14ac:dyDescent="0.25">
      <c r="A162" s="190" t="str">
        <f>IF(MONTH(LISTE!G166)=10,IF(OR(LISTE!B166="",LISTE!I166="X"),"",LISTE!B166),"")</f>
        <v/>
      </c>
      <c r="B162" s="282" t="str">
        <f>IF(MONTH(LISTE!G166)=10,IF(OR(LISTE!B166="",LISTE!I166="X"),"",CONCATENATE(LISTE!C166,"  ",LISTE!H166," P")),"")</f>
        <v/>
      </c>
      <c r="C162" s="178" t="str">
        <f>IF(MONTH(LISTE!G166)=10,IF(OR(LISTE!B166="",LISTE!I166="X"),"",LISTE!A166),"")</f>
        <v/>
      </c>
      <c r="D162" s="283" t="str">
        <f>IF(MONTH(LISTE!G166)=10,IF(OR(LISTE!B166="",LISTE!I166="X"),"",LISTE!I166),"")</f>
        <v/>
      </c>
      <c r="E162" s="184"/>
      <c r="F162" s="184"/>
      <c r="G162" s="184"/>
      <c r="H162" s="184"/>
      <c r="I162" s="184"/>
      <c r="J162" s="184"/>
      <c r="K162" s="184"/>
      <c r="L162" s="184"/>
      <c r="M162" s="184"/>
      <c r="N162" s="184"/>
      <c r="O162" s="184"/>
      <c r="P162" s="184"/>
      <c r="Q162" s="184"/>
      <c r="R162" s="184"/>
      <c r="S162" s="184"/>
      <c r="T162" s="184"/>
      <c r="U162" s="184"/>
      <c r="V162" s="184"/>
      <c r="W162" s="184"/>
      <c r="X162" s="184"/>
      <c r="Y162" s="184"/>
      <c r="Z162" s="184"/>
      <c r="AA162" s="184"/>
      <c r="AB162" s="184"/>
      <c r="AC162" s="184"/>
      <c r="AD162" s="184"/>
      <c r="AE162" s="184"/>
      <c r="AF162" s="184"/>
      <c r="AG162" s="184"/>
      <c r="AH162" s="184"/>
      <c r="AI162" s="184"/>
    </row>
    <row r="163" spans="1:35" x14ac:dyDescent="0.25">
      <c r="A163" s="190" t="str">
        <f>IF(MONTH(LISTE!G167)=10,IF(OR(LISTE!B167="",LISTE!I167="X"),"",LISTE!B167),"")</f>
        <v/>
      </c>
      <c r="B163" s="282" t="str">
        <f>IF(MONTH(LISTE!G167)=10,IF(OR(LISTE!B167="",LISTE!I167="X"),"",CONCATENATE(LISTE!C167,"  ",LISTE!H167," P")),"")</f>
        <v/>
      </c>
      <c r="C163" s="178" t="str">
        <f>IF(MONTH(LISTE!G167)=10,IF(OR(LISTE!B167="",LISTE!I167="X"),"",LISTE!A167),"")</f>
        <v/>
      </c>
      <c r="D163" s="283" t="str">
        <f>IF(MONTH(LISTE!G167)=10,IF(OR(LISTE!B167="",LISTE!I167="X"),"",LISTE!I167),"")</f>
        <v/>
      </c>
      <c r="E163" s="184"/>
      <c r="F163" s="184"/>
      <c r="G163" s="184"/>
      <c r="H163" s="184"/>
      <c r="I163" s="184"/>
      <c r="J163" s="184"/>
      <c r="K163" s="184"/>
      <c r="L163" s="184"/>
      <c r="M163" s="184"/>
      <c r="N163" s="184"/>
      <c r="O163" s="184"/>
      <c r="P163" s="184"/>
      <c r="Q163" s="184"/>
      <c r="R163" s="184"/>
      <c r="S163" s="184"/>
      <c r="T163" s="184"/>
      <c r="U163" s="184"/>
      <c r="V163" s="184"/>
      <c r="W163" s="184"/>
      <c r="X163" s="184"/>
      <c r="Y163" s="184"/>
      <c r="Z163" s="184"/>
      <c r="AA163" s="184"/>
      <c r="AB163" s="184"/>
      <c r="AC163" s="184"/>
      <c r="AD163" s="184"/>
      <c r="AE163" s="184"/>
      <c r="AF163" s="184"/>
      <c r="AG163" s="184"/>
      <c r="AH163" s="184"/>
      <c r="AI163" s="184"/>
    </row>
    <row r="164" spans="1:35" x14ac:dyDescent="0.25">
      <c r="A164" s="190" t="str">
        <f>IF(MONTH(LISTE!G168)=10,IF(OR(LISTE!B168="",LISTE!I168="X"),"",LISTE!B168),"")</f>
        <v/>
      </c>
      <c r="B164" s="282" t="str">
        <f>IF(MONTH(LISTE!G168)=10,IF(OR(LISTE!B168="",LISTE!I168="X"),"",CONCATENATE(LISTE!C168,"  ",LISTE!H168," P")),"")</f>
        <v/>
      </c>
      <c r="C164" s="178" t="str">
        <f>IF(MONTH(LISTE!G168)=10,IF(OR(LISTE!B168="",LISTE!I168="X"),"",LISTE!A168),"")</f>
        <v/>
      </c>
      <c r="D164" s="283" t="str">
        <f>IF(MONTH(LISTE!G168)=10,IF(OR(LISTE!B168="",LISTE!I168="X"),"",LISTE!I168),"")</f>
        <v/>
      </c>
      <c r="E164" s="184"/>
      <c r="F164" s="184"/>
      <c r="G164" s="184"/>
      <c r="H164" s="184"/>
      <c r="I164" s="184"/>
      <c r="J164" s="184"/>
      <c r="K164" s="184"/>
      <c r="L164" s="184"/>
      <c r="M164" s="184"/>
      <c r="N164" s="184"/>
      <c r="O164" s="184"/>
      <c r="P164" s="184"/>
      <c r="Q164" s="184"/>
      <c r="R164" s="184"/>
      <c r="S164" s="184"/>
      <c r="T164" s="184"/>
      <c r="U164" s="184"/>
      <c r="V164" s="184"/>
      <c r="W164" s="184"/>
      <c r="X164" s="184"/>
      <c r="Y164" s="184"/>
      <c r="Z164" s="184"/>
      <c r="AA164" s="184"/>
      <c r="AB164" s="184"/>
      <c r="AC164" s="184"/>
      <c r="AD164" s="184"/>
      <c r="AE164" s="184"/>
      <c r="AF164" s="184"/>
      <c r="AG164" s="184"/>
      <c r="AH164" s="184"/>
      <c r="AI164" s="184"/>
    </row>
    <row r="165" spans="1:35" x14ac:dyDescent="0.25">
      <c r="A165" s="190" t="str">
        <f>IF(MONTH(LISTE!G169)=10,IF(OR(LISTE!B169="",LISTE!I169="X"),"",LISTE!B169),"")</f>
        <v/>
      </c>
      <c r="B165" s="282" t="str">
        <f>IF(MONTH(LISTE!G169)=10,IF(OR(LISTE!B169="",LISTE!I169="X"),"",CONCATENATE(LISTE!C169,"  ",LISTE!H169," P")),"")</f>
        <v/>
      </c>
      <c r="C165" s="178" t="str">
        <f>IF(MONTH(LISTE!G169)=10,IF(OR(LISTE!B169="",LISTE!I169="X"),"",LISTE!A169),"")</f>
        <v/>
      </c>
      <c r="D165" s="283" t="str">
        <f>IF(MONTH(LISTE!G169)=10,IF(OR(LISTE!B169="",LISTE!I169="X"),"",LISTE!I169),"")</f>
        <v/>
      </c>
      <c r="E165" s="184"/>
      <c r="F165" s="184"/>
      <c r="G165" s="184"/>
      <c r="H165" s="184"/>
      <c r="I165" s="184"/>
      <c r="J165" s="184"/>
      <c r="K165" s="184"/>
      <c r="L165" s="184"/>
      <c r="M165" s="184"/>
      <c r="N165" s="184"/>
      <c r="O165" s="184"/>
      <c r="P165" s="184"/>
      <c r="Q165" s="184"/>
      <c r="R165" s="184"/>
      <c r="S165" s="184"/>
      <c r="T165" s="184"/>
      <c r="U165" s="184"/>
      <c r="V165" s="184"/>
      <c r="W165" s="184"/>
      <c r="X165" s="184"/>
      <c r="Y165" s="184"/>
      <c r="Z165" s="184"/>
      <c r="AA165" s="184"/>
      <c r="AB165" s="184"/>
      <c r="AC165" s="184"/>
      <c r="AD165" s="184"/>
      <c r="AE165" s="184"/>
      <c r="AF165" s="184"/>
      <c r="AG165" s="184"/>
      <c r="AH165" s="184"/>
      <c r="AI165" s="184"/>
    </row>
    <row r="166" spans="1:35" x14ac:dyDescent="0.25">
      <c r="A166" s="190" t="str">
        <f>IF(MONTH(LISTE!G170)=10,IF(OR(LISTE!B170="",LISTE!I170="X"),"",LISTE!B170),"")</f>
        <v/>
      </c>
      <c r="B166" s="282" t="str">
        <f>IF(MONTH(LISTE!G170)=10,IF(OR(LISTE!B170="",LISTE!I170="X"),"",CONCATENATE(LISTE!C170,"  ",LISTE!H170," P")),"")</f>
        <v/>
      </c>
      <c r="C166" s="178" t="str">
        <f>IF(MONTH(LISTE!G170)=10,IF(OR(LISTE!B170="",LISTE!I170="X"),"",LISTE!A170),"")</f>
        <v/>
      </c>
      <c r="D166" s="283" t="str">
        <f>IF(MONTH(LISTE!G170)=10,IF(OR(LISTE!B170="",LISTE!I170="X"),"",LISTE!I170),"")</f>
        <v/>
      </c>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184"/>
      <c r="AD166" s="184"/>
      <c r="AE166" s="184"/>
      <c r="AF166" s="184"/>
      <c r="AG166" s="184"/>
      <c r="AH166" s="184"/>
      <c r="AI166" s="184"/>
    </row>
    <row r="167" spans="1:35" x14ac:dyDescent="0.25">
      <c r="A167" s="190" t="str">
        <f>IF(MONTH(LISTE!G171)=10,IF(OR(LISTE!B171="",LISTE!I171="X"),"",LISTE!B171),"")</f>
        <v/>
      </c>
      <c r="B167" s="282" t="str">
        <f>IF(MONTH(LISTE!G171)=10,IF(OR(LISTE!B171="",LISTE!I171="X"),"",CONCATENATE(LISTE!C171,"  ",LISTE!H171," P")),"")</f>
        <v/>
      </c>
      <c r="C167" s="178" t="str">
        <f>IF(MONTH(LISTE!G171)=10,IF(OR(LISTE!B171="",LISTE!I171="X"),"",LISTE!A171),"")</f>
        <v/>
      </c>
      <c r="D167" s="283" t="str">
        <f>IF(MONTH(LISTE!G171)=10,IF(OR(LISTE!B171="",LISTE!I171="X"),"",LISTE!I171),"")</f>
        <v/>
      </c>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c r="AA167" s="184"/>
      <c r="AB167" s="184"/>
      <c r="AC167" s="184"/>
      <c r="AD167" s="184"/>
      <c r="AE167" s="184"/>
      <c r="AF167" s="184"/>
      <c r="AG167" s="184"/>
      <c r="AH167" s="184"/>
      <c r="AI167" s="184"/>
    </row>
    <row r="168" spans="1:35" x14ac:dyDescent="0.25">
      <c r="A168" s="190" t="str">
        <f>IF(MONTH(LISTE!G172)=10,IF(OR(LISTE!B172="",LISTE!I172="X"),"",LISTE!B172),"")</f>
        <v/>
      </c>
      <c r="B168" s="282" t="str">
        <f>IF(MONTH(LISTE!G172)=10,IF(OR(LISTE!B172="",LISTE!I172="X"),"",CONCATENATE(LISTE!C172,"  ",LISTE!H172," P")),"")</f>
        <v/>
      </c>
      <c r="C168" s="178" t="str">
        <f>IF(MONTH(LISTE!G172)=10,IF(OR(LISTE!B172="",LISTE!I172="X"),"",LISTE!A172),"")</f>
        <v/>
      </c>
      <c r="D168" s="283" t="str">
        <f>IF(MONTH(LISTE!G172)=10,IF(OR(LISTE!B172="",LISTE!I172="X"),"",LISTE!I172),"")</f>
        <v/>
      </c>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c r="AA168" s="184"/>
      <c r="AB168" s="184"/>
      <c r="AC168" s="184"/>
      <c r="AD168" s="184"/>
      <c r="AE168" s="184"/>
      <c r="AF168" s="184"/>
      <c r="AG168" s="184"/>
      <c r="AH168" s="184"/>
      <c r="AI168" s="184"/>
    </row>
    <row r="169" spans="1:35" x14ac:dyDescent="0.25">
      <c r="A169" s="190" t="str">
        <f>IF(MONTH(LISTE!G173)=10,IF(OR(LISTE!B173="",LISTE!I173="X"),"",LISTE!B173),"")</f>
        <v/>
      </c>
      <c r="B169" s="282" t="str">
        <f>IF(MONTH(LISTE!G173)=10,IF(OR(LISTE!B173="",LISTE!I173="X"),"",CONCATENATE(LISTE!C173,"  ",LISTE!H173," P")),"")</f>
        <v/>
      </c>
      <c r="C169" s="178" t="str">
        <f>IF(MONTH(LISTE!G173)=10,IF(OR(LISTE!B173="",LISTE!I173="X"),"",LISTE!A173),"")</f>
        <v/>
      </c>
      <c r="D169" s="283" t="str">
        <f>IF(MONTH(LISTE!G173)=10,IF(OR(LISTE!B173="",LISTE!I173="X"),"",LISTE!I173),"")</f>
        <v/>
      </c>
      <c r="E169" s="184"/>
      <c r="F169" s="184"/>
      <c r="G169" s="184"/>
      <c r="H169" s="184"/>
      <c r="I169" s="184"/>
      <c r="J169" s="184"/>
      <c r="K169" s="184"/>
      <c r="L169" s="184"/>
      <c r="M169" s="184"/>
      <c r="N169" s="184"/>
      <c r="O169" s="184"/>
      <c r="P169" s="184"/>
      <c r="Q169" s="184"/>
      <c r="R169" s="184"/>
      <c r="S169" s="184"/>
      <c r="T169" s="184"/>
      <c r="U169" s="184"/>
      <c r="V169" s="184"/>
      <c r="W169" s="184"/>
      <c r="X169" s="184"/>
      <c r="Y169" s="184"/>
      <c r="Z169" s="184"/>
      <c r="AA169" s="184"/>
      <c r="AB169" s="184"/>
      <c r="AC169" s="184"/>
      <c r="AD169" s="184"/>
      <c r="AE169" s="184"/>
      <c r="AF169" s="184"/>
      <c r="AG169" s="184"/>
      <c r="AH169" s="184"/>
      <c r="AI169" s="184"/>
    </row>
    <row r="170" spans="1:35" x14ac:dyDescent="0.25">
      <c r="A170" s="190" t="str">
        <f>IF(MONTH(LISTE!G174)=10,IF(OR(LISTE!B174="",LISTE!I174="X"),"",LISTE!B174),"")</f>
        <v/>
      </c>
      <c r="B170" s="282" t="str">
        <f>IF(MONTH(LISTE!G174)=10,IF(OR(LISTE!B174="",LISTE!I174="X"),"",CONCATENATE(LISTE!C174,"  ",LISTE!H174," P")),"")</f>
        <v/>
      </c>
      <c r="C170" s="178" t="str">
        <f>IF(MONTH(LISTE!G174)=10,IF(OR(LISTE!B174="",LISTE!I174="X"),"",LISTE!A174),"")</f>
        <v/>
      </c>
      <c r="D170" s="283" t="str">
        <f>IF(MONTH(LISTE!G174)=10,IF(OR(LISTE!B174="",LISTE!I174="X"),"",LISTE!I174),"")</f>
        <v/>
      </c>
      <c r="E170" s="184"/>
      <c r="F170" s="184"/>
      <c r="G170" s="184"/>
      <c r="H170" s="184"/>
      <c r="I170" s="184"/>
      <c r="J170" s="184"/>
      <c r="K170" s="184"/>
      <c r="L170" s="184"/>
      <c r="M170" s="184"/>
      <c r="N170" s="184"/>
      <c r="O170" s="184"/>
      <c r="P170" s="184"/>
      <c r="Q170" s="184"/>
      <c r="R170" s="184"/>
      <c r="S170" s="184"/>
      <c r="T170" s="184"/>
      <c r="U170" s="184"/>
      <c r="V170" s="184"/>
      <c r="W170" s="184"/>
      <c r="X170" s="184"/>
      <c r="Y170" s="184"/>
      <c r="Z170" s="184"/>
      <c r="AA170" s="184"/>
      <c r="AB170" s="184"/>
      <c r="AC170" s="184"/>
      <c r="AD170" s="184"/>
      <c r="AE170" s="184"/>
      <c r="AF170" s="184"/>
      <c r="AG170" s="184"/>
      <c r="AH170" s="184"/>
      <c r="AI170" s="184"/>
    </row>
    <row r="171" spans="1:35" x14ac:dyDescent="0.25">
      <c r="A171" s="190" t="str">
        <f>IF(MONTH(LISTE!G175)=10,IF(OR(LISTE!B175="",LISTE!I175="X"),"",LISTE!B175),"")</f>
        <v/>
      </c>
      <c r="B171" s="282" t="str">
        <f>IF(MONTH(LISTE!G175)=10,IF(OR(LISTE!B175="",LISTE!I175="X"),"",CONCATENATE(LISTE!C175,"  ",LISTE!H175," P")),"")</f>
        <v/>
      </c>
      <c r="C171" s="178" t="str">
        <f>IF(MONTH(LISTE!G175)=10,IF(OR(LISTE!B175="",LISTE!I175="X"),"",LISTE!A175),"")</f>
        <v/>
      </c>
      <c r="D171" s="283" t="str">
        <f>IF(MONTH(LISTE!G175)=10,IF(OR(LISTE!B175="",LISTE!I175="X"),"",LISTE!I175),"")</f>
        <v/>
      </c>
      <c r="E171" s="184"/>
      <c r="F171" s="184"/>
      <c r="G171" s="184"/>
      <c r="H171" s="184"/>
      <c r="I171" s="184"/>
      <c r="J171" s="184"/>
      <c r="K171" s="184"/>
      <c r="L171" s="184"/>
      <c r="M171" s="184"/>
      <c r="N171" s="184"/>
      <c r="O171" s="184"/>
      <c r="P171" s="184"/>
      <c r="Q171" s="184"/>
      <c r="R171" s="184"/>
      <c r="S171" s="184"/>
      <c r="T171" s="184"/>
      <c r="U171" s="184"/>
      <c r="V171" s="184"/>
      <c r="W171" s="184"/>
      <c r="X171" s="184"/>
      <c r="Y171" s="184"/>
      <c r="Z171" s="184"/>
      <c r="AA171" s="184"/>
      <c r="AB171" s="184"/>
      <c r="AC171" s="184"/>
      <c r="AD171" s="184"/>
      <c r="AE171" s="184"/>
      <c r="AF171" s="184"/>
      <c r="AG171" s="184"/>
      <c r="AH171" s="184"/>
      <c r="AI171" s="184"/>
    </row>
    <row r="172" spans="1:35" x14ac:dyDescent="0.25">
      <c r="A172" s="190" t="str">
        <f>IF(MONTH(LISTE!G176)=10,IF(OR(LISTE!B176="",LISTE!I176="X"),"",LISTE!B176),"")</f>
        <v/>
      </c>
      <c r="B172" s="282" t="str">
        <f>IF(MONTH(LISTE!G176)=10,IF(OR(LISTE!B176="",LISTE!I176="X"),"",CONCATENATE(LISTE!C176,"  ",LISTE!H176," P")),"")</f>
        <v/>
      </c>
      <c r="C172" s="178" t="str">
        <f>IF(MONTH(LISTE!G176)=10,IF(OR(LISTE!B176="",LISTE!I176="X"),"",LISTE!A176),"")</f>
        <v/>
      </c>
      <c r="D172" s="283" t="str">
        <f>IF(MONTH(LISTE!G176)=10,IF(OR(LISTE!B176="",LISTE!I176="X"),"",LISTE!I176),"")</f>
        <v/>
      </c>
      <c r="E172" s="184"/>
      <c r="F172" s="184"/>
      <c r="G172" s="184"/>
      <c r="H172" s="184"/>
      <c r="I172" s="184"/>
      <c r="J172" s="184"/>
      <c r="K172" s="184"/>
      <c r="L172" s="184"/>
      <c r="M172" s="184"/>
      <c r="N172" s="184"/>
      <c r="O172" s="184"/>
      <c r="P172" s="184"/>
      <c r="Q172" s="184"/>
      <c r="R172" s="184"/>
      <c r="S172" s="184"/>
      <c r="T172" s="184"/>
      <c r="U172" s="184"/>
      <c r="V172" s="184"/>
      <c r="W172" s="184"/>
      <c r="X172" s="184"/>
      <c r="Y172" s="184"/>
      <c r="Z172" s="184"/>
      <c r="AA172" s="184"/>
      <c r="AB172" s="184"/>
      <c r="AC172" s="184"/>
      <c r="AD172" s="184"/>
      <c r="AE172" s="184"/>
      <c r="AF172" s="184"/>
      <c r="AG172" s="184"/>
      <c r="AH172" s="184"/>
      <c r="AI172" s="184"/>
    </row>
    <row r="173" spans="1:35" x14ac:dyDescent="0.25">
      <c r="A173" s="190" t="str">
        <f>IF(MONTH(LISTE!G177)=10,IF(OR(LISTE!B177="",LISTE!I177="X"),"",LISTE!B177),"")</f>
        <v/>
      </c>
      <c r="B173" s="282" t="str">
        <f>IF(MONTH(LISTE!G177)=10,IF(OR(LISTE!B177="",LISTE!I177="X"),"",CONCATENATE(LISTE!C177,"  ",LISTE!H177," P")),"")</f>
        <v/>
      </c>
      <c r="C173" s="178" t="str">
        <f>IF(MONTH(LISTE!G177)=10,IF(OR(LISTE!B177="",LISTE!I177="X"),"",LISTE!A177),"")</f>
        <v/>
      </c>
      <c r="D173" s="283" t="str">
        <f>IF(MONTH(LISTE!G177)=10,IF(OR(LISTE!B177="",LISTE!I177="X"),"",LISTE!I177),"")</f>
        <v/>
      </c>
      <c r="E173" s="184"/>
      <c r="F173" s="184"/>
      <c r="G173" s="184"/>
      <c r="H173" s="184"/>
      <c r="I173" s="184"/>
      <c r="J173" s="184"/>
      <c r="K173" s="184"/>
      <c r="L173" s="184"/>
      <c r="M173" s="184"/>
      <c r="N173" s="184"/>
      <c r="O173" s="184"/>
      <c r="P173" s="184"/>
      <c r="Q173" s="184"/>
      <c r="R173" s="184"/>
      <c r="S173" s="184"/>
      <c r="T173" s="184"/>
      <c r="U173" s="184"/>
      <c r="V173" s="184"/>
      <c r="W173" s="184"/>
      <c r="X173" s="184"/>
      <c r="Y173" s="184"/>
      <c r="Z173" s="184"/>
      <c r="AA173" s="184"/>
      <c r="AB173" s="184"/>
      <c r="AC173" s="184"/>
      <c r="AD173" s="184"/>
      <c r="AE173" s="184"/>
      <c r="AF173" s="184"/>
      <c r="AG173" s="184"/>
      <c r="AH173" s="184"/>
      <c r="AI173" s="184"/>
    </row>
    <row r="174" spans="1:35" x14ac:dyDescent="0.25">
      <c r="A174" s="190" t="str">
        <f>IF(MONTH(LISTE!G178)=10,IF(OR(LISTE!B178="",LISTE!I178="X"),"",LISTE!B178),"")</f>
        <v/>
      </c>
      <c r="B174" s="282" t="str">
        <f>IF(MONTH(LISTE!G178)=10,IF(OR(LISTE!B178="",LISTE!I178="X"),"",CONCATENATE(LISTE!C178,"  ",LISTE!H178," P")),"")</f>
        <v/>
      </c>
      <c r="C174" s="178" t="str">
        <f>IF(MONTH(LISTE!G178)=10,IF(OR(LISTE!B178="",LISTE!I178="X"),"",LISTE!A178),"")</f>
        <v/>
      </c>
      <c r="D174" s="283" t="str">
        <f>IF(MONTH(LISTE!G178)=10,IF(OR(LISTE!B178="",LISTE!I178="X"),"",LISTE!I178),"")</f>
        <v/>
      </c>
      <c r="E174" s="184"/>
      <c r="F174" s="184"/>
      <c r="G174" s="184"/>
      <c r="H174" s="184"/>
      <c r="I174" s="184"/>
      <c r="J174" s="184"/>
      <c r="K174" s="184"/>
      <c r="L174" s="184"/>
      <c r="M174" s="184"/>
      <c r="N174" s="184"/>
      <c r="O174" s="184"/>
      <c r="P174" s="184"/>
      <c r="Q174" s="184"/>
      <c r="R174" s="184"/>
      <c r="S174" s="184"/>
      <c r="T174" s="184"/>
      <c r="U174" s="184"/>
      <c r="V174" s="184"/>
      <c r="W174" s="184"/>
      <c r="X174" s="184"/>
      <c r="Y174" s="184"/>
      <c r="Z174" s="184"/>
      <c r="AA174" s="184"/>
      <c r="AB174" s="184"/>
      <c r="AC174" s="184"/>
      <c r="AD174" s="184"/>
      <c r="AE174" s="184"/>
      <c r="AF174" s="184"/>
      <c r="AG174" s="184"/>
      <c r="AH174" s="184"/>
      <c r="AI174" s="184"/>
    </row>
    <row r="175" spans="1:35" x14ac:dyDescent="0.25">
      <c r="A175" s="190" t="str">
        <f>IF(MONTH(LISTE!G179)=10,IF(OR(LISTE!B179="",LISTE!I179="X"),"",LISTE!B179),"")</f>
        <v/>
      </c>
      <c r="B175" s="282" t="str">
        <f>IF(MONTH(LISTE!G179)=10,IF(OR(LISTE!B179="",LISTE!I179="X"),"",CONCATENATE(LISTE!C179,"  ",LISTE!H179," P")),"")</f>
        <v/>
      </c>
      <c r="C175" s="178" t="str">
        <f>IF(MONTH(LISTE!G179)=10,IF(OR(LISTE!B179="",LISTE!I179="X"),"",LISTE!A179),"")</f>
        <v/>
      </c>
      <c r="D175" s="283" t="str">
        <f>IF(MONTH(LISTE!G179)=10,IF(OR(LISTE!B179="",LISTE!I179="X"),"",LISTE!I179),"")</f>
        <v/>
      </c>
      <c r="E175" s="184"/>
      <c r="F175" s="184"/>
      <c r="G175" s="184"/>
      <c r="H175" s="184"/>
      <c r="I175" s="184"/>
      <c r="J175" s="184"/>
      <c r="K175" s="184"/>
      <c r="L175" s="184"/>
      <c r="M175" s="184"/>
      <c r="N175" s="184"/>
      <c r="O175" s="184"/>
      <c r="P175" s="184"/>
      <c r="Q175" s="184"/>
      <c r="R175" s="184"/>
      <c r="S175" s="184"/>
      <c r="T175" s="184"/>
      <c r="U175" s="184"/>
      <c r="V175" s="184"/>
      <c r="W175" s="184"/>
      <c r="X175" s="184"/>
      <c r="Y175" s="184"/>
      <c r="Z175" s="184"/>
      <c r="AA175" s="184"/>
      <c r="AB175" s="184"/>
      <c r="AC175" s="184"/>
      <c r="AD175" s="184"/>
      <c r="AE175" s="184"/>
      <c r="AF175" s="184"/>
      <c r="AG175" s="184"/>
      <c r="AH175" s="184"/>
      <c r="AI175" s="184"/>
    </row>
    <row r="176" spans="1:35" x14ac:dyDescent="0.25">
      <c r="A176" s="190" t="str">
        <f>IF(MONTH(LISTE!G180)=10,IF(OR(LISTE!B180="",LISTE!I180="X"),"",LISTE!B180),"")</f>
        <v/>
      </c>
      <c r="B176" s="282" t="str">
        <f>IF(MONTH(LISTE!G180)=10,IF(OR(LISTE!B180="",LISTE!I180="X"),"",CONCATENATE(LISTE!C180,"  ",LISTE!H180," P")),"")</f>
        <v/>
      </c>
      <c r="C176" s="178" t="str">
        <f>IF(MONTH(LISTE!G180)=10,IF(OR(LISTE!B180="",LISTE!I180="X"),"",LISTE!A180),"")</f>
        <v/>
      </c>
      <c r="D176" s="283" t="str">
        <f>IF(MONTH(LISTE!G180)=10,IF(OR(LISTE!B180="",LISTE!I180="X"),"",LISTE!I180),"")</f>
        <v/>
      </c>
      <c r="E176" s="184"/>
      <c r="F176" s="184"/>
      <c r="G176" s="184"/>
      <c r="H176" s="184"/>
      <c r="I176" s="184"/>
      <c r="J176" s="184"/>
      <c r="K176" s="184"/>
      <c r="L176" s="184"/>
      <c r="M176" s="184"/>
      <c r="N176" s="184"/>
      <c r="O176" s="184"/>
      <c r="P176" s="184"/>
      <c r="Q176" s="184"/>
      <c r="R176" s="184"/>
      <c r="S176" s="184"/>
      <c r="T176" s="184"/>
      <c r="U176" s="184"/>
      <c r="V176" s="184"/>
      <c r="W176" s="184"/>
      <c r="X176" s="184"/>
      <c r="Y176" s="184"/>
      <c r="Z176" s="184"/>
      <c r="AA176" s="184"/>
      <c r="AB176" s="184"/>
      <c r="AC176" s="184"/>
      <c r="AD176" s="184"/>
      <c r="AE176" s="184"/>
      <c r="AF176" s="184"/>
      <c r="AG176" s="184"/>
      <c r="AH176" s="184"/>
      <c r="AI176" s="184"/>
    </row>
    <row r="177" spans="1:35" x14ac:dyDescent="0.25">
      <c r="A177" s="190" t="str">
        <f>IF(MONTH(LISTE!G181)=10,IF(OR(LISTE!B181="",LISTE!I181="X"),"",LISTE!B181),"")</f>
        <v/>
      </c>
      <c r="B177" s="282" t="str">
        <f>IF(MONTH(LISTE!G181)=10,IF(OR(LISTE!B181="",LISTE!I181="X"),"",CONCATENATE(LISTE!C181,"  ",LISTE!H181," P")),"")</f>
        <v/>
      </c>
      <c r="C177" s="178" t="str">
        <f>IF(MONTH(LISTE!G181)=10,IF(OR(LISTE!B181="",LISTE!I181="X"),"",LISTE!A181),"")</f>
        <v/>
      </c>
      <c r="D177" s="283" t="str">
        <f>IF(MONTH(LISTE!G181)=10,IF(OR(LISTE!B181="",LISTE!I181="X"),"",LISTE!I181),"")</f>
        <v/>
      </c>
      <c r="E177" s="184"/>
      <c r="F177" s="184"/>
      <c r="G177" s="184"/>
      <c r="H177" s="184"/>
      <c r="I177" s="184"/>
      <c r="J177" s="184"/>
      <c r="K177" s="184"/>
      <c r="L177" s="184"/>
      <c r="M177" s="184"/>
      <c r="N177" s="184"/>
      <c r="O177" s="184"/>
      <c r="P177" s="184"/>
      <c r="Q177" s="184"/>
      <c r="R177" s="184"/>
      <c r="S177" s="184"/>
      <c r="T177" s="184"/>
      <c r="U177" s="184"/>
      <c r="V177" s="184"/>
      <c r="W177" s="184"/>
      <c r="X177" s="184"/>
      <c r="Y177" s="184"/>
      <c r="Z177" s="184"/>
      <c r="AA177" s="184"/>
      <c r="AB177" s="184"/>
      <c r="AC177" s="184"/>
      <c r="AD177" s="184"/>
      <c r="AE177" s="184"/>
      <c r="AF177" s="184"/>
      <c r="AG177" s="184"/>
      <c r="AH177" s="184"/>
      <c r="AI177" s="184"/>
    </row>
    <row r="178" spans="1:35" x14ac:dyDescent="0.25">
      <c r="A178" s="190" t="str">
        <f>IF(MONTH(LISTE!G182)=10,IF(OR(LISTE!B182="",LISTE!I182="X"),"",LISTE!B182),"")</f>
        <v/>
      </c>
      <c r="B178" s="282" t="str">
        <f>IF(MONTH(LISTE!G182)=10,IF(OR(LISTE!B182="",LISTE!I182="X"),"",CONCATENATE(LISTE!C182,"  ",LISTE!H182," P")),"")</f>
        <v/>
      </c>
      <c r="C178" s="178" t="str">
        <f>IF(MONTH(LISTE!G182)=10,IF(OR(LISTE!B182="",LISTE!I182="X"),"",LISTE!A182),"")</f>
        <v/>
      </c>
      <c r="D178" s="283" t="str">
        <f>IF(MONTH(LISTE!G182)=10,IF(OR(LISTE!B182="",LISTE!I182="X"),"",LISTE!I182),"")</f>
        <v/>
      </c>
      <c r="E178" s="184"/>
      <c r="F178" s="184"/>
      <c r="G178" s="184"/>
      <c r="H178" s="184"/>
      <c r="I178" s="184"/>
      <c r="J178" s="184"/>
      <c r="K178" s="184"/>
      <c r="L178" s="184"/>
      <c r="M178" s="184"/>
      <c r="N178" s="184"/>
      <c r="O178" s="184"/>
      <c r="P178" s="184"/>
      <c r="Q178" s="184"/>
      <c r="R178" s="184"/>
      <c r="S178" s="184"/>
      <c r="T178" s="184"/>
      <c r="U178" s="184"/>
      <c r="V178" s="184"/>
      <c r="W178" s="184"/>
      <c r="X178" s="184"/>
      <c r="Y178" s="184"/>
      <c r="Z178" s="184"/>
      <c r="AA178" s="184"/>
      <c r="AB178" s="184"/>
      <c r="AC178" s="184"/>
      <c r="AD178" s="184"/>
      <c r="AE178" s="184"/>
      <c r="AF178" s="184"/>
      <c r="AG178" s="184"/>
      <c r="AH178" s="184"/>
      <c r="AI178" s="184"/>
    </row>
    <row r="179" spans="1:35" x14ac:dyDescent="0.25">
      <c r="A179" s="190" t="str">
        <f>IF(MONTH(LISTE!G183)=10,IF(OR(LISTE!B183="",LISTE!I183="X"),"",LISTE!B183),"")</f>
        <v/>
      </c>
      <c r="B179" s="282" t="str">
        <f>IF(MONTH(LISTE!G183)=10,IF(OR(LISTE!B183="",LISTE!I183="X"),"",CONCATENATE(LISTE!C183,"  ",LISTE!H183," P")),"")</f>
        <v/>
      </c>
      <c r="C179" s="178" t="str">
        <f>IF(MONTH(LISTE!G183)=10,IF(OR(LISTE!B183="",LISTE!I183="X"),"",LISTE!A183),"")</f>
        <v/>
      </c>
      <c r="D179" s="283" t="str">
        <f>IF(MONTH(LISTE!G183)=10,IF(OR(LISTE!B183="",LISTE!I183="X"),"",LISTE!I183),"")</f>
        <v/>
      </c>
      <c r="E179" s="184"/>
      <c r="F179" s="184"/>
      <c r="G179" s="184"/>
      <c r="H179" s="184"/>
      <c r="I179" s="184"/>
      <c r="J179" s="184"/>
      <c r="K179" s="184"/>
      <c r="L179" s="184"/>
      <c r="M179" s="184"/>
      <c r="N179" s="184"/>
      <c r="O179" s="184"/>
      <c r="P179" s="184"/>
      <c r="Q179" s="184"/>
      <c r="R179" s="184"/>
      <c r="S179" s="184"/>
      <c r="T179" s="184"/>
      <c r="U179" s="184"/>
      <c r="V179" s="184"/>
      <c r="W179" s="184"/>
      <c r="X179" s="184"/>
      <c r="Y179" s="184"/>
      <c r="Z179" s="184"/>
      <c r="AA179" s="184"/>
      <c r="AB179" s="184"/>
      <c r="AC179" s="184"/>
      <c r="AD179" s="184"/>
      <c r="AE179" s="184"/>
      <c r="AF179" s="184"/>
      <c r="AG179" s="184"/>
      <c r="AH179" s="184"/>
      <c r="AI179" s="184"/>
    </row>
    <row r="180" spans="1:35" x14ac:dyDescent="0.25">
      <c r="A180" s="190" t="str">
        <f>IF(MONTH(LISTE!G184)=10,IF(OR(LISTE!B184="",LISTE!I184="X"),"",LISTE!B184),"")</f>
        <v/>
      </c>
      <c r="B180" s="282" t="str">
        <f>IF(MONTH(LISTE!G184)=10,IF(OR(LISTE!B184="",LISTE!I184="X"),"",CONCATENATE(LISTE!C184,"  ",LISTE!H184," P")),"")</f>
        <v/>
      </c>
      <c r="C180" s="178" t="str">
        <f>IF(MONTH(LISTE!G184)=10,IF(OR(LISTE!B184="",LISTE!I184="X"),"",LISTE!A184),"")</f>
        <v/>
      </c>
      <c r="D180" s="283" t="str">
        <f>IF(MONTH(LISTE!G184)=10,IF(OR(LISTE!B184="",LISTE!I184="X"),"",LISTE!I184),"")</f>
        <v/>
      </c>
      <c r="E180" s="184"/>
      <c r="F180" s="184"/>
      <c r="G180" s="184"/>
      <c r="H180" s="184"/>
      <c r="I180" s="184"/>
      <c r="J180" s="184"/>
      <c r="K180" s="184"/>
      <c r="L180" s="184"/>
      <c r="M180" s="184"/>
      <c r="N180" s="184"/>
      <c r="O180" s="184"/>
      <c r="P180" s="184"/>
      <c r="Q180" s="184"/>
      <c r="R180" s="184"/>
      <c r="S180" s="184"/>
      <c r="T180" s="184"/>
      <c r="U180" s="184"/>
      <c r="V180" s="184"/>
      <c r="W180" s="184"/>
      <c r="X180" s="184"/>
      <c r="Y180" s="184"/>
      <c r="Z180" s="184"/>
      <c r="AA180" s="184"/>
      <c r="AB180" s="184"/>
      <c r="AC180" s="184"/>
      <c r="AD180" s="184"/>
      <c r="AE180" s="184"/>
      <c r="AF180" s="184"/>
      <c r="AG180" s="184"/>
      <c r="AH180" s="184"/>
      <c r="AI180" s="184"/>
    </row>
    <row r="181" spans="1:35" x14ac:dyDescent="0.25">
      <c r="A181" s="190" t="str">
        <f>IF(MONTH(LISTE!G185)=10,IF(OR(LISTE!B185="",LISTE!I185="X"),"",LISTE!B185),"")</f>
        <v/>
      </c>
      <c r="B181" s="282" t="str">
        <f>IF(MONTH(LISTE!G185)=10,IF(OR(LISTE!B185="",LISTE!I185="X"),"",CONCATENATE(LISTE!C185,"  ",LISTE!H185," P")),"")</f>
        <v/>
      </c>
      <c r="C181" s="178" t="str">
        <f>IF(MONTH(LISTE!G185)=10,IF(OR(LISTE!B185="",LISTE!I185="X"),"",LISTE!A185),"")</f>
        <v/>
      </c>
      <c r="D181" s="283" t="str">
        <f>IF(MONTH(LISTE!G185)=10,IF(OR(LISTE!B185="",LISTE!I185="X"),"",LISTE!I185),"")</f>
        <v/>
      </c>
      <c r="E181" s="184"/>
      <c r="F181" s="184"/>
      <c r="G181" s="184"/>
      <c r="H181" s="184"/>
      <c r="I181" s="184"/>
      <c r="J181" s="184"/>
      <c r="K181" s="184"/>
      <c r="L181" s="184"/>
      <c r="M181" s="184"/>
      <c r="N181" s="184"/>
      <c r="O181" s="184"/>
      <c r="P181" s="184"/>
      <c r="Q181" s="184"/>
      <c r="R181" s="184"/>
      <c r="S181" s="184"/>
      <c r="T181" s="184"/>
      <c r="U181" s="184"/>
      <c r="V181" s="184"/>
      <c r="W181" s="184"/>
      <c r="X181" s="184"/>
      <c r="Y181" s="184"/>
      <c r="Z181" s="184"/>
      <c r="AA181" s="184"/>
      <c r="AB181" s="184"/>
      <c r="AC181" s="184"/>
      <c r="AD181" s="184"/>
      <c r="AE181" s="184"/>
      <c r="AF181" s="184"/>
      <c r="AG181" s="184"/>
      <c r="AH181" s="184"/>
      <c r="AI181" s="184"/>
    </row>
    <row r="182" spans="1:35" x14ac:dyDescent="0.25">
      <c r="A182" s="190" t="str">
        <f>IF(MONTH(LISTE!G186)=10,IF(OR(LISTE!B186="",LISTE!I186="X"),"",LISTE!B186),"")</f>
        <v/>
      </c>
      <c r="B182" s="282" t="str">
        <f>IF(MONTH(LISTE!G186)=10,IF(OR(LISTE!B186="",LISTE!I186="X"),"",CONCATENATE(LISTE!C186,"  ",LISTE!H186," P")),"")</f>
        <v/>
      </c>
      <c r="C182" s="178" t="str">
        <f>IF(MONTH(LISTE!G186)=10,IF(OR(LISTE!B186="",LISTE!I186="X"),"",LISTE!A186),"")</f>
        <v/>
      </c>
      <c r="D182" s="283" t="str">
        <f>IF(MONTH(LISTE!G186)=10,IF(OR(LISTE!B186="",LISTE!I186="X"),"",LISTE!I186),"")</f>
        <v/>
      </c>
      <c r="E182" s="184"/>
      <c r="F182" s="184"/>
      <c r="G182" s="184"/>
      <c r="H182" s="184"/>
      <c r="I182" s="184"/>
      <c r="J182" s="184"/>
      <c r="K182" s="184"/>
      <c r="L182" s="184"/>
      <c r="M182" s="184"/>
      <c r="N182" s="184"/>
      <c r="O182" s="184"/>
      <c r="P182" s="184"/>
      <c r="Q182" s="184"/>
      <c r="R182" s="184"/>
      <c r="S182" s="184"/>
      <c r="T182" s="184"/>
      <c r="U182" s="184"/>
      <c r="V182" s="184"/>
      <c r="W182" s="184"/>
      <c r="X182" s="184"/>
      <c r="Y182" s="184"/>
      <c r="Z182" s="184"/>
      <c r="AA182" s="184"/>
      <c r="AB182" s="184"/>
      <c r="AC182" s="184"/>
      <c r="AD182" s="184"/>
      <c r="AE182" s="184"/>
      <c r="AF182" s="184"/>
      <c r="AG182" s="184"/>
      <c r="AH182" s="184"/>
      <c r="AI182" s="184"/>
    </row>
    <row r="183" spans="1:35" x14ac:dyDescent="0.25">
      <c r="A183" s="190" t="str">
        <f>IF(MONTH(LISTE!G187)=10,IF(OR(LISTE!B187="",LISTE!I187="X"),"",LISTE!B187),"")</f>
        <v/>
      </c>
      <c r="B183" s="282" t="str">
        <f>IF(MONTH(LISTE!G187)=10,IF(OR(LISTE!B187="",LISTE!I187="X"),"",CONCATENATE(LISTE!C187,"  ",LISTE!H187," P")),"")</f>
        <v/>
      </c>
      <c r="C183" s="178" t="str">
        <f>IF(MONTH(LISTE!G187)=10,IF(OR(LISTE!B187="",LISTE!I187="X"),"",LISTE!A187),"")</f>
        <v/>
      </c>
      <c r="D183" s="283" t="str">
        <f>IF(MONTH(LISTE!G187)=10,IF(OR(LISTE!B187="",LISTE!I187="X"),"",LISTE!I187),"")</f>
        <v/>
      </c>
      <c r="E183" s="184"/>
      <c r="F183" s="184"/>
      <c r="G183" s="184"/>
      <c r="H183" s="184"/>
      <c r="I183" s="184"/>
      <c r="J183" s="184"/>
      <c r="K183" s="184"/>
      <c r="L183" s="184"/>
      <c r="M183" s="184"/>
      <c r="N183" s="184"/>
      <c r="O183" s="184"/>
      <c r="P183" s="184"/>
      <c r="Q183" s="184"/>
      <c r="R183" s="184"/>
      <c r="S183" s="184"/>
      <c r="T183" s="184"/>
      <c r="U183" s="184"/>
      <c r="V183" s="184"/>
      <c r="W183" s="184"/>
      <c r="X183" s="184"/>
      <c r="Y183" s="184"/>
      <c r="Z183" s="184"/>
      <c r="AA183" s="184"/>
      <c r="AB183" s="184"/>
      <c r="AC183" s="184"/>
      <c r="AD183" s="184"/>
      <c r="AE183" s="184"/>
      <c r="AF183" s="184"/>
      <c r="AG183" s="184"/>
      <c r="AH183" s="184"/>
      <c r="AI183" s="184"/>
    </row>
    <row r="184" spans="1:35" x14ac:dyDescent="0.25">
      <c r="A184" s="190" t="str">
        <f>IF(MONTH(LISTE!G188)=10,IF(OR(LISTE!B188="",LISTE!I188="X"),"",LISTE!B188),"")</f>
        <v/>
      </c>
      <c r="B184" s="282" t="str">
        <f>IF(MONTH(LISTE!G188)=10,IF(OR(LISTE!B188="",LISTE!I188="X"),"",CONCATENATE(LISTE!C188,"  ",LISTE!H188," P")),"")</f>
        <v/>
      </c>
      <c r="C184" s="178" t="str">
        <f>IF(MONTH(LISTE!G188)=10,IF(OR(LISTE!B188="",LISTE!I188="X"),"",LISTE!A188),"")</f>
        <v/>
      </c>
      <c r="D184" s="283" t="str">
        <f>IF(MONTH(LISTE!G188)=10,IF(OR(LISTE!B188="",LISTE!I188="X"),"",LISTE!I188),"")</f>
        <v/>
      </c>
      <c r="E184" s="184"/>
      <c r="F184" s="184"/>
      <c r="G184" s="184"/>
      <c r="H184" s="184"/>
      <c r="I184" s="184"/>
      <c r="J184" s="184"/>
      <c r="K184" s="184"/>
      <c r="L184" s="184"/>
      <c r="M184" s="184"/>
      <c r="N184" s="184"/>
      <c r="O184" s="184"/>
      <c r="P184" s="184"/>
      <c r="Q184" s="184"/>
      <c r="R184" s="184"/>
      <c r="S184" s="184"/>
      <c r="T184" s="184"/>
      <c r="U184" s="184"/>
      <c r="V184" s="184"/>
      <c r="W184" s="184"/>
      <c r="X184" s="184"/>
      <c r="Y184" s="184"/>
      <c r="Z184" s="184"/>
      <c r="AA184" s="184"/>
      <c r="AB184" s="184"/>
      <c r="AC184" s="184"/>
      <c r="AD184" s="184"/>
      <c r="AE184" s="184"/>
      <c r="AF184" s="184"/>
      <c r="AG184" s="184"/>
      <c r="AH184" s="184"/>
      <c r="AI184" s="184"/>
    </row>
    <row r="185" spans="1:35" x14ac:dyDescent="0.25">
      <c r="A185" s="190" t="str">
        <f>IF(MONTH(LISTE!G189)=10,IF(OR(LISTE!B189="",LISTE!I189="X"),"",LISTE!B189),"")</f>
        <v/>
      </c>
      <c r="B185" s="282" t="str">
        <f>IF(MONTH(LISTE!G189)=10,IF(OR(LISTE!B189="",LISTE!I189="X"),"",CONCATENATE(LISTE!C189,"  ",LISTE!H189," P")),"")</f>
        <v/>
      </c>
      <c r="C185" s="178" t="str">
        <f>IF(MONTH(LISTE!G189)=10,IF(OR(LISTE!B189="",LISTE!I189="X"),"",LISTE!A189),"")</f>
        <v/>
      </c>
      <c r="D185" s="283" t="str">
        <f>IF(MONTH(LISTE!G189)=10,IF(OR(LISTE!B189="",LISTE!I189="X"),"",LISTE!I189),"")</f>
        <v/>
      </c>
      <c r="E185" s="184"/>
      <c r="F185" s="184"/>
      <c r="G185" s="184"/>
      <c r="H185" s="184"/>
      <c r="I185" s="184"/>
      <c r="J185" s="184"/>
      <c r="K185" s="184"/>
      <c r="L185" s="184"/>
      <c r="M185" s="184"/>
      <c r="N185" s="184"/>
      <c r="O185" s="184"/>
      <c r="P185" s="184"/>
      <c r="Q185" s="184"/>
      <c r="R185" s="184"/>
      <c r="S185" s="184"/>
      <c r="T185" s="184"/>
      <c r="U185" s="184"/>
      <c r="V185" s="184"/>
      <c r="W185" s="184"/>
      <c r="X185" s="184"/>
      <c r="Y185" s="184"/>
      <c r="Z185" s="184"/>
      <c r="AA185" s="184"/>
      <c r="AB185" s="184"/>
      <c r="AC185" s="184"/>
      <c r="AD185" s="184"/>
      <c r="AE185" s="184"/>
      <c r="AF185" s="184"/>
      <c r="AG185" s="184"/>
      <c r="AH185" s="184"/>
      <c r="AI185" s="184"/>
    </row>
    <row r="186" spans="1:35" x14ac:dyDescent="0.25">
      <c r="A186" s="190" t="str">
        <f>IF(MONTH(LISTE!G190)=10,IF(OR(LISTE!B190="",LISTE!I190="X"),"",LISTE!B190),"")</f>
        <v/>
      </c>
      <c r="B186" s="282" t="str">
        <f>IF(MONTH(LISTE!G190)=10,IF(OR(LISTE!B190="",LISTE!I190="X"),"",CONCATENATE(LISTE!C190,"  ",LISTE!H190," P")),"")</f>
        <v/>
      </c>
      <c r="C186" s="178" t="str">
        <f>IF(MONTH(LISTE!G190)=10,IF(OR(LISTE!B190="",LISTE!I190="X"),"",LISTE!A190),"")</f>
        <v/>
      </c>
      <c r="D186" s="283" t="str">
        <f>IF(MONTH(LISTE!G190)=10,IF(OR(LISTE!B190="",LISTE!I190="X"),"",LISTE!I190),"")</f>
        <v/>
      </c>
      <c r="E186" s="184"/>
      <c r="F186" s="184"/>
      <c r="G186" s="184"/>
      <c r="H186" s="184"/>
      <c r="I186" s="184"/>
      <c r="J186" s="184"/>
      <c r="K186" s="184"/>
      <c r="L186" s="184"/>
      <c r="M186" s="184"/>
      <c r="N186" s="184"/>
      <c r="O186" s="184"/>
      <c r="P186" s="184"/>
      <c r="Q186" s="184"/>
      <c r="R186" s="184"/>
      <c r="S186" s="184"/>
      <c r="T186" s="184"/>
      <c r="U186" s="184"/>
      <c r="V186" s="184"/>
      <c r="W186" s="184"/>
      <c r="X186" s="184"/>
      <c r="Y186" s="184"/>
      <c r="Z186" s="184"/>
      <c r="AA186" s="184"/>
      <c r="AB186" s="184"/>
      <c r="AC186" s="184"/>
      <c r="AD186" s="184"/>
      <c r="AE186" s="184"/>
      <c r="AF186" s="184"/>
      <c r="AG186" s="184"/>
      <c r="AH186" s="184"/>
      <c r="AI186" s="184"/>
    </row>
    <row r="187" spans="1:35" x14ac:dyDescent="0.25">
      <c r="A187" s="190" t="str">
        <f>IF(MONTH(LISTE!G191)=10,IF(OR(LISTE!B191="",LISTE!I191="X"),"",LISTE!B191),"")</f>
        <v/>
      </c>
      <c r="B187" s="282" t="str">
        <f>IF(MONTH(LISTE!G191)=10,IF(OR(LISTE!B191="",LISTE!I191="X"),"",CONCATENATE(LISTE!C191,"  ",LISTE!H191," P")),"")</f>
        <v/>
      </c>
      <c r="C187" s="178" t="str">
        <f>IF(MONTH(LISTE!G191)=10,IF(OR(LISTE!B191="",LISTE!I191="X"),"",LISTE!A191),"")</f>
        <v/>
      </c>
      <c r="D187" s="283" t="str">
        <f>IF(MONTH(LISTE!G191)=10,IF(OR(LISTE!B191="",LISTE!I191="X"),"",LISTE!I191),"")</f>
        <v/>
      </c>
      <c r="E187" s="184"/>
      <c r="F187" s="184"/>
      <c r="G187" s="184"/>
      <c r="H187" s="184"/>
      <c r="I187" s="184"/>
      <c r="J187" s="184"/>
      <c r="K187" s="184"/>
      <c r="L187" s="184"/>
      <c r="M187" s="184"/>
      <c r="N187" s="184"/>
      <c r="O187" s="184"/>
      <c r="P187" s="184"/>
      <c r="Q187" s="184"/>
      <c r="R187" s="184"/>
      <c r="S187" s="184"/>
      <c r="T187" s="184"/>
      <c r="U187" s="184"/>
      <c r="V187" s="184"/>
      <c r="W187" s="184"/>
      <c r="X187" s="184"/>
      <c r="Y187" s="184"/>
      <c r="Z187" s="184"/>
      <c r="AA187" s="184"/>
      <c r="AB187" s="184"/>
      <c r="AC187" s="184"/>
      <c r="AD187" s="184"/>
      <c r="AE187" s="184"/>
      <c r="AF187" s="184"/>
      <c r="AG187" s="184"/>
      <c r="AH187" s="184"/>
      <c r="AI187" s="184"/>
    </row>
    <row r="188" spans="1:35" x14ac:dyDescent="0.25">
      <c r="A188" s="190" t="str">
        <f>IF(MONTH(LISTE!G192)=10,IF(OR(LISTE!B192="",LISTE!I192="X"),"",LISTE!B192),"")</f>
        <v/>
      </c>
      <c r="B188" s="282" t="str">
        <f>IF(MONTH(LISTE!G192)=10,IF(OR(LISTE!B192="",LISTE!I192="X"),"",CONCATENATE(LISTE!C192,"  ",LISTE!H192," P")),"")</f>
        <v/>
      </c>
      <c r="C188" s="178" t="str">
        <f>IF(MONTH(LISTE!G192)=10,IF(OR(LISTE!B192="",LISTE!I192="X"),"",LISTE!A192),"")</f>
        <v/>
      </c>
      <c r="D188" s="283" t="str">
        <f>IF(MONTH(LISTE!G192)=10,IF(OR(LISTE!B192="",LISTE!I192="X"),"",LISTE!I192),"")</f>
        <v/>
      </c>
      <c r="E188" s="184"/>
      <c r="F188" s="184"/>
      <c r="G188" s="184"/>
      <c r="H188" s="184"/>
      <c r="I188" s="184"/>
      <c r="J188" s="184"/>
      <c r="K188" s="184"/>
      <c r="L188" s="184"/>
      <c r="M188" s="184"/>
      <c r="N188" s="184"/>
      <c r="O188" s="184"/>
      <c r="P188" s="184"/>
      <c r="Q188" s="184"/>
      <c r="R188" s="184"/>
      <c r="S188" s="184"/>
      <c r="T188" s="184"/>
      <c r="U188" s="184"/>
      <c r="V188" s="184"/>
      <c r="W188" s="184"/>
      <c r="X188" s="184"/>
      <c r="Y188" s="184"/>
      <c r="Z188" s="184"/>
      <c r="AA188" s="184"/>
      <c r="AB188" s="184"/>
      <c r="AC188" s="184"/>
      <c r="AD188" s="184"/>
      <c r="AE188" s="184"/>
      <c r="AF188" s="184"/>
      <c r="AG188" s="184"/>
      <c r="AH188" s="184"/>
      <c r="AI188" s="184"/>
    </row>
    <row r="189" spans="1:35" x14ac:dyDescent="0.25">
      <c r="A189" s="190" t="str">
        <f>IF(MONTH(LISTE!G193)=10,IF(OR(LISTE!B193="",LISTE!I193="X"),"",LISTE!B193),"")</f>
        <v/>
      </c>
      <c r="B189" s="282" t="str">
        <f>IF(MONTH(LISTE!G193)=10,IF(OR(LISTE!B193="",LISTE!I193="X"),"",CONCATENATE(LISTE!C193,"  ",LISTE!H193," P")),"")</f>
        <v/>
      </c>
      <c r="C189" s="178" t="str">
        <f>IF(MONTH(LISTE!G193)=10,IF(OR(LISTE!B193="",LISTE!I193="X"),"",LISTE!A193),"")</f>
        <v/>
      </c>
      <c r="D189" s="283" t="str">
        <f>IF(MONTH(LISTE!G193)=10,IF(OR(LISTE!B193="",LISTE!I193="X"),"",LISTE!I193),"")</f>
        <v/>
      </c>
      <c r="E189" s="184"/>
      <c r="F189" s="184"/>
      <c r="G189" s="184"/>
      <c r="H189" s="184"/>
      <c r="I189" s="184"/>
      <c r="J189" s="184"/>
      <c r="K189" s="184"/>
      <c r="L189" s="184"/>
      <c r="M189" s="184"/>
      <c r="N189" s="184"/>
      <c r="O189" s="184"/>
      <c r="P189" s="184"/>
      <c r="Q189" s="184"/>
      <c r="R189" s="184"/>
      <c r="S189" s="184"/>
      <c r="T189" s="184"/>
      <c r="U189" s="184"/>
      <c r="V189" s="184"/>
      <c r="W189" s="184"/>
      <c r="X189" s="184"/>
      <c r="Y189" s="184"/>
      <c r="Z189" s="184"/>
      <c r="AA189" s="184"/>
      <c r="AB189" s="184"/>
      <c r="AC189" s="184"/>
      <c r="AD189" s="184"/>
      <c r="AE189" s="184"/>
      <c r="AF189" s="184"/>
      <c r="AG189" s="184"/>
      <c r="AH189" s="184"/>
      <c r="AI189" s="184"/>
    </row>
    <row r="190" spans="1:35" x14ac:dyDescent="0.25">
      <c r="A190" s="190" t="str">
        <f>IF(MONTH(LISTE!G194)=10,IF(OR(LISTE!B194="",LISTE!I194="X"),"",LISTE!B194),"")</f>
        <v/>
      </c>
      <c r="B190" s="282" t="str">
        <f>IF(MONTH(LISTE!G194)=10,IF(OR(LISTE!B194="",LISTE!I194="X"),"",CONCATENATE(LISTE!C194,"  ",LISTE!H194," P")),"")</f>
        <v/>
      </c>
      <c r="C190" s="178" t="str">
        <f>IF(MONTH(LISTE!G194)=10,IF(OR(LISTE!B194="",LISTE!I194="X"),"",LISTE!A194),"")</f>
        <v/>
      </c>
      <c r="D190" s="283" t="str">
        <f>IF(MONTH(LISTE!G194)=10,IF(OR(LISTE!B194="",LISTE!I194="X"),"",LISTE!I194),"")</f>
        <v/>
      </c>
      <c r="E190" s="184"/>
      <c r="F190" s="184"/>
      <c r="G190" s="184"/>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184"/>
      <c r="AE190" s="184"/>
      <c r="AF190" s="184"/>
      <c r="AG190" s="184"/>
      <c r="AH190" s="184"/>
      <c r="AI190" s="184"/>
    </row>
    <row r="191" spans="1:35" x14ac:dyDescent="0.25">
      <c r="A191" s="190" t="str">
        <f>IF(MONTH(LISTE!G195)=10,IF(OR(LISTE!B195="",LISTE!I195="X"),"",LISTE!B195),"")</f>
        <v/>
      </c>
      <c r="B191" s="282" t="str">
        <f>IF(MONTH(LISTE!G195)=10,IF(OR(LISTE!B195="",LISTE!I195="X"),"",CONCATENATE(LISTE!C195,"  ",LISTE!H195," P")),"")</f>
        <v/>
      </c>
      <c r="C191" s="178" t="str">
        <f>IF(MONTH(LISTE!G195)=10,IF(OR(LISTE!B195="",LISTE!I195="X"),"",LISTE!A195),"")</f>
        <v/>
      </c>
      <c r="D191" s="283" t="str">
        <f>IF(MONTH(LISTE!G195)=10,IF(OR(LISTE!B195="",LISTE!I195="X"),"",LISTE!I195),"")</f>
        <v/>
      </c>
    </row>
    <row r="192" spans="1:35" x14ac:dyDescent="0.25">
      <c r="A192" s="190" t="str">
        <f>IF(MONTH(LISTE!G196)=10,IF(OR(LISTE!B196="",LISTE!I196="X"),"",LISTE!B196),"")</f>
        <v/>
      </c>
      <c r="B192" s="282" t="str">
        <f>IF(MONTH(LISTE!G196)=10,IF(OR(LISTE!B196="",LISTE!I196="X"),"",CONCATENATE(LISTE!C196,"  ",LISTE!H196," P")),"")</f>
        <v/>
      </c>
      <c r="C192" s="178" t="str">
        <f>IF(MONTH(LISTE!G196)=10,IF(OR(LISTE!B196="",LISTE!I196="X"),"",LISTE!A196),"")</f>
        <v/>
      </c>
      <c r="D192" s="283" t="str">
        <f>IF(MONTH(LISTE!G196)=10,IF(OR(LISTE!B196="",LISTE!I196="X"),"",LISTE!I196),"")</f>
        <v/>
      </c>
    </row>
    <row r="193" spans="1:4" x14ac:dyDescent="0.25">
      <c r="A193" s="190" t="str">
        <f>IF(MONTH(LISTE!G197)=10,IF(OR(LISTE!B197="",LISTE!I197="X"),"",LISTE!B197),"")</f>
        <v/>
      </c>
      <c r="B193" s="282" t="str">
        <f>IF(MONTH(LISTE!G197)=10,IF(OR(LISTE!B197="",LISTE!I197="X"),"",CONCATENATE(LISTE!C197,"  ",LISTE!H197," P")),"")</f>
        <v/>
      </c>
      <c r="C193" s="178" t="str">
        <f>IF(MONTH(LISTE!G197)=10,IF(OR(LISTE!B197="",LISTE!I197="X"),"",LISTE!A197),"")</f>
        <v/>
      </c>
      <c r="D193" s="283" t="str">
        <f>IF(MONTH(LISTE!G197)=10,IF(OR(LISTE!B197="",LISTE!I197="X"),"",LISTE!I197),"")</f>
        <v/>
      </c>
    </row>
    <row r="194" spans="1:4" x14ac:dyDescent="0.25">
      <c r="A194" s="190" t="str">
        <f>IF(MONTH(LISTE!G198)=10,IF(OR(LISTE!B198="",LISTE!I198="X"),"",LISTE!B198),"")</f>
        <v/>
      </c>
      <c r="B194" s="282" t="str">
        <f>IF(MONTH(LISTE!G198)=10,IF(OR(LISTE!B198="",LISTE!I198="X"),"",CONCATENATE(LISTE!C198,"  ",LISTE!H198," P")),"")</f>
        <v/>
      </c>
      <c r="C194" s="178" t="str">
        <f>IF(MONTH(LISTE!G198)=10,IF(OR(LISTE!B198="",LISTE!I198="X"),"",LISTE!A198),"")</f>
        <v/>
      </c>
      <c r="D194" s="283" t="str">
        <f>IF(MONTH(LISTE!G198)=10,IF(OR(LISTE!B198="",LISTE!I198="X"),"",LISTE!I198),"")</f>
        <v/>
      </c>
    </row>
    <row r="195" spans="1:4" x14ac:dyDescent="0.25">
      <c r="A195" s="190" t="str">
        <f>IF(MONTH(LISTE!G199)=10,IF(OR(LISTE!B199="",LISTE!I199="X"),"",LISTE!B199),"")</f>
        <v/>
      </c>
      <c r="B195" s="282" t="str">
        <f>IF(MONTH(LISTE!G199)=10,IF(OR(LISTE!B199="",LISTE!I199="X"),"",CONCATENATE(LISTE!C199,"  ",LISTE!H199," P")),"")</f>
        <v/>
      </c>
      <c r="C195" s="178" t="str">
        <f>IF(MONTH(LISTE!G199)=10,IF(OR(LISTE!B199="",LISTE!I199="X"),"",LISTE!A199),"")</f>
        <v/>
      </c>
      <c r="D195" s="283" t="str">
        <f>IF(MONTH(LISTE!G199)=10,IF(OR(LISTE!B199="",LISTE!I199="X"),"",LISTE!I199),"")</f>
        <v/>
      </c>
    </row>
    <row r="196" spans="1:4" x14ac:dyDescent="0.25">
      <c r="A196" s="190" t="str">
        <f>IF(MONTH(LISTE!G200)=10,IF(OR(LISTE!B200="",LISTE!I200="X"),"",LISTE!B200),"")</f>
        <v/>
      </c>
      <c r="B196" s="282" t="str">
        <f>IF(MONTH(LISTE!G200)=10,IF(OR(LISTE!B200="",LISTE!I200="X"),"",CONCATENATE(LISTE!C200,"  ",LISTE!H200," P")),"")</f>
        <v/>
      </c>
      <c r="C196" s="178" t="str">
        <f>IF(MONTH(LISTE!G200)=10,IF(OR(LISTE!B200="",LISTE!I200="X"),"",LISTE!A200),"")</f>
        <v/>
      </c>
      <c r="D196" s="283" t="str">
        <f>IF(MONTH(LISTE!G200)=10,IF(OR(LISTE!B200="",LISTE!I200="X"),"",LISTE!I200),"")</f>
        <v/>
      </c>
    </row>
    <row r="197" spans="1:4" x14ac:dyDescent="0.25">
      <c r="A197" s="190" t="str">
        <f>IF(MONTH(LISTE!G201)=10,IF(OR(LISTE!B201="",LISTE!I201="X"),"",LISTE!B201),"")</f>
        <v/>
      </c>
      <c r="B197" s="282" t="str">
        <f>IF(MONTH(LISTE!G201)=10,IF(OR(LISTE!B201="",LISTE!I201="X"),"",CONCATENATE(LISTE!C201,"  ",LISTE!H201," P")),"")</f>
        <v/>
      </c>
      <c r="C197" s="178" t="str">
        <f>IF(MONTH(LISTE!G201)=10,IF(OR(LISTE!B201="",LISTE!I201="X"),"",LISTE!A201),"")</f>
        <v/>
      </c>
      <c r="D197" s="283" t="str">
        <f>IF(MONTH(LISTE!G201)=10,IF(OR(LISTE!B201="",LISTE!I201="X"),"",LISTE!I201),"")</f>
        <v/>
      </c>
    </row>
    <row r="198" spans="1:4" x14ac:dyDescent="0.25">
      <c r="A198" s="190" t="str">
        <f>IF(MONTH(LISTE!G202)=10,IF(OR(LISTE!B202="",LISTE!I202="X"),"",LISTE!B202),"")</f>
        <v/>
      </c>
      <c r="B198" s="282" t="str">
        <f>IF(MONTH(LISTE!G202)=10,IF(OR(LISTE!B202="",LISTE!I202="X"),"",CONCATENATE(LISTE!C202,"  ",LISTE!H202," P")),"")</f>
        <v/>
      </c>
      <c r="C198" s="178" t="str">
        <f>IF(MONTH(LISTE!G202)=10,IF(OR(LISTE!B202="",LISTE!I202="X"),"",LISTE!A202),"")</f>
        <v/>
      </c>
      <c r="D198" s="283" t="str">
        <f>IF(MONTH(LISTE!G202)=10,IF(OR(LISTE!B202="",LISTE!I202="X"),"",LISTE!I202),"")</f>
        <v/>
      </c>
    </row>
    <row r="199" spans="1:4" x14ac:dyDescent="0.25">
      <c r="A199" s="190" t="str">
        <f>IF(MONTH(LISTE!G203)=10,IF(OR(LISTE!B203="",LISTE!I203="X"),"",LISTE!B203),"")</f>
        <v/>
      </c>
      <c r="B199" s="282" t="str">
        <f>IF(MONTH(LISTE!G203)=10,IF(OR(LISTE!B203="",LISTE!I203="X"),"",CONCATENATE(LISTE!C203,"  ",LISTE!H203," P")),"")</f>
        <v/>
      </c>
      <c r="C199" s="178" t="str">
        <f>IF(MONTH(LISTE!G203)=10,IF(OR(LISTE!B203="",LISTE!I203="X"),"",LISTE!A203),"")</f>
        <v/>
      </c>
      <c r="D199" s="283" t="str">
        <f>IF(MONTH(LISTE!G203)=10,IF(OR(LISTE!B203="",LISTE!I203="X"),"",LISTE!I203),"")</f>
        <v/>
      </c>
    </row>
    <row r="200" spans="1:4" x14ac:dyDescent="0.25">
      <c r="A200" s="190" t="str">
        <f>IF(MONTH(LISTE!G204)=10,IF(OR(LISTE!B204="",LISTE!I204="X"),"",LISTE!B204),"")</f>
        <v/>
      </c>
      <c r="B200" s="282" t="str">
        <f>IF(MONTH(LISTE!G204)=10,IF(OR(LISTE!B204="",LISTE!I204="X"),"",CONCATENATE(LISTE!C204,"  ",LISTE!H204," P")),"")</f>
        <v/>
      </c>
      <c r="C200" s="178" t="str">
        <f>IF(MONTH(LISTE!G204)=10,IF(OR(LISTE!B204="",LISTE!I204="X"),"",LISTE!A204),"")</f>
        <v/>
      </c>
      <c r="D200" s="283" t="str">
        <f>IF(MONTH(LISTE!G204)=10,IF(OR(LISTE!B204="",LISTE!I204="X"),"",LISTE!I204),"")</f>
        <v/>
      </c>
    </row>
    <row r="201" spans="1:4" x14ac:dyDescent="0.25">
      <c r="A201" s="190" t="str">
        <f>IF(MONTH(LISTE!G205)=10,IF(OR(LISTE!B205="",LISTE!I205="X"),"",LISTE!B205),"")</f>
        <v/>
      </c>
      <c r="B201" s="282" t="str">
        <f>IF(MONTH(LISTE!G205)=10,IF(OR(LISTE!B205="",LISTE!I205="X"),"",CONCATENATE(LISTE!C205,"  ",LISTE!H205," P")),"")</f>
        <v/>
      </c>
      <c r="C201" s="178" t="str">
        <f>IF(MONTH(LISTE!G205)=10,IF(OR(LISTE!B205="",LISTE!I205="X"),"",LISTE!A205),"")</f>
        <v/>
      </c>
      <c r="D201" s="283" t="str">
        <f>IF(MONTH(LISTE!G205)=10,IF(OR(LISTE!B205="",LISTE!I205="X"),"",LISTE!I205),"")</f>
        <v/>
      </c>
    </row>
    <row r="202" spans="1:4" x14ac:dyDescent="0.25">
      <c r="A202" s="190" t="str">
        <f>IF(MONTH(LISTE!G206)=10,IF(OR(LISTE!B206="",LISTE!I206="X"),"",LISTE!B206),"")</f>
        <v/>
      </c>
      <c r="B202" s="282" t="str">
        <f>IF(MONTH(LISTE!G206)=10,IF(OR(LISTE!B206="",LISTE!I206="X"),"",CONCATENATE(LISTE!C206,"  ",LISTE!H206," P")),"")</f>
        <v/>
      </c>
      <c r="C202" s="178" t="str">
        <f>IF(MONTH(LISTE!G206)=10,IF(OR(LISTE!B206="",LISTE!I206="X"),"",LISTE!A206),"")</f>
        <v/>
      </c>
      <c r="D202" s="283" t="str">
        <f>IF(MONTH(LISTE!G206)=10,IF(OR(LISTE!B206="",LISTE!I206="X"),"",LISTE!I206),"")</f>
        <v/>
      </c>
    </row>
    <row r="203" spans="1:4" x14ac:dyDescent="0.25">
      <c r="A203" s="190" t="str">
        <f>IF(MONTH(LISTE!G207)=10,IF(OR(LISTE!B207="",LISTE!I207="X"),"",LISTE!B207),"")</f>
        <v/>
      </c>
      <c r="B203" s="282" t="str">
        <f>IF(MONTH(LISTE!G207)=10,IF(OR(LISTE!B207="",LISTE!I207="X"),"",CONCATENATE(LISTE!C207,"  ",LISTE!H207," P")),"")</f>
        <v/>
      </c>
      <c r="C203" s="178" t="str">
        <f>IF(MONTH(LISTE!G207)=10,IF(OR(LISTE!B207="",LISTE!I207="X"),"",LISTE!A207),"")</f>
        <v/>
      </c>
      <c r="D203" s="283" t="str">
        <f>IF(MONTH(LISTE!G207)=10,IF(OR(LISTE!B207="",LISTE!I207="X"),"",LISTE!I207),"")</f>
        <v/>
      </c>
    </row>
    <row r="204" spans="1:4" x14ac:dyDescent="0.25">
      <c r="A204" s="190" t="str">
        <f>IF(MONTH(LISTE!G208)=10,IF(OR(LISTE!B208="",LISTE!I208="X"),"",LISTE!B208),"")</f>
        <v/>
      </c>
      <c r="B204" s="282" t="str">
        <f>IF(MONTH(LISTE!G208)=10,IF(OR(LISTE!B208="",LISTE!I208="X"),"",CONCATENATE(LISTE!C208,"  ",LISTE!H208," P")),"")</f>
        <v/>
      </c>
      <c r="C204" s="178" t="str">
        <f>IF(MONTH(LISTE!G208)=10,IF(OR(LISTE!B208="",LISTE!I208="X"),"",LISTE!A208),"")</f>
        <v/>
      </c>
      <c r="D204" s="283" t="str">
        <f>IF(MONTH(LISTE!G208)=10,IF(OR(LISTE!B208="",LISTE!I208="X"),"",LISTE!I208),"")</f>
        <v/>
      </c>
    </row>
    <row r="205" spans="1:4" x14ac:dyDescent="0.25">
      <c r="A205" s="190" t="str">
        <f>IF(MONTH(LISTE!G209)=10,IF(OR(LISTE!B209="",LISTE!I209="X"),"",LISTE!B209),"")</f>
        <v/>
      </c>
      <c r="B205" s="282" t="str">
        <f>IF(MONTH(LISTE!G209)=10,IF(OR(LISTE!B209="",LISTE!I209="X"),"",CONCATENATE(LISTE!C209,"  ",LISTE!H209," P")),"")</f>
        <v/>
      </c>
      <c r="C205" s="178" t="str">
        <f>IF(MONTH(LISTE!G209)=10,IF(OR(LISTE!B209="",LISTE!I209="X"),"",LISTE!A209),"")</f>
        <v/>
      </c>
      <c r="D205" s="283" t="str">
        <f>IF(MONTH(LISTE!G209)=10,IF(OR(LISTE!B209="",LISTE!I209="X"),"",LISTE!I209),"")</f>
        <v/>
      </c>
    </row>
    <row r="206" spans="1:4" x14ac:dyDescent="0.25">
      <c r="A206" s="190" t="str">
        <f>IF(MONTH(LISTE!G210)=10,IF(OR(LISTE!B210="",LISTE!I210="X"),"",LISTE!B210),"")</f>
        <v/>
      </c>
      <c r="B206" s="282" t="str">
        <f>IF(MONTH(LISTE!G210)=10,IF(OR(LISTE!B210="",LISTE!I210="X"),"",CONCATENATE(LISTE!C210,"  ",LISTE!H210," P")),"")</f>
        <v/>
      </c>
      <c r="C206" s="178" t="str">
        <f>IF(MONTH(LISTE!G210)=10,IF(OR(LISTE!B210="",LISTE!I210="X"),"",LISTE!A210),"")</f>
        <v/>
      </c>
      <c r="D206" s="283" t="str">
        <f>IF(MONTH(LISTE!G210)=10,IF(OR(LISTE!B210="",LISTE!I210="X"),"",LISTE!I210),"")</f>
        <v/>
      </c>
    </row>
    <row r="207" spans="1:4" x14ac:dyDescent="0.25">
      <c r="A207" s="190" t="str">
        <f>IF(MONTH(LISTE!G211)=10,IF(OR(LISTE!B211="",LISTE!I211="X"),"",LISTE!B211),"")</f>
        <v/>
      </c>
      <c r="B207" s="282" t="str">
        <f>IF(MONTH(LISTE!G211)=10,IF(OR(LISTE!B211="",LISTE!I211="X"),"",CONCATENATE(LISTE!C211,"  ",LISTE!H211," P")),"")</f>
        <v/>
      </c>
      <c r="C207" s="178" t="str">
        <f>IF(MONTH(LISTE!G211)=10,IF(OR(LISTE!B211="",LISTE!I211="X"),"",LISTE!A211),"")</f>
        <v/>
      </c>
      <c r="D207" s="283" t="str">
        <f>IF(MONTH(LISTE!G211)=10,IF(OR(LISTE!B211="",LISTE!I211="X"),"",LISTE!I211),"")</f>
        <v/>
      </c>
    </row>
    <row r="208" spans="1:4" x14ac:dyDescent="0.25">
      <c r="A208" s="190" t="str">
        <f>IF(MONTH(LISTE!G212)=10,IF(OR(LISTE!B212="",LISTE!I212="X"),"",LISTE!B212),"")</f>
        <v/>
      </c>
      <c r="B208" s="282" t="str">
        <f>IF(MONTH(LISTE!G212)=10,IF(OR(LISTE!B212="",LISTE!I212="X"),"",CONCATENATE(LISTE!C212,"  ",LISTE!H212," P")),"")</f>
        <v/>
      </c>
      <c r="C208" s="178" t="str">
        <f>IF(MONTH(LISTE!G212)=10,IF(OR(LISTE!B212="",LISTE!I212="X"),"",LISTE!A212),"")</f>
        <v/>
      </c>
      <c r="D208" s="283" t="str">
        <f>IF(MONTH(LISTE!G212)=10,IF(OR(LISTE!B212="",LISTE!I212="X"),"",LISTE!I212),"")</f>
        <v/>
      </c>
    </row>
    <row r="209" spans="1:4" x14ac:dyDescent="0.25">
      <c r="A209" s="190" t="str">
        <f>IF(MONTH(LISTE!G213)=10,IF(OR(LISTE!B213="",LISTE!I213="X"),"",LISTE!B213),"")</f>
        <v/>
      </c>
      <c r="B209" s="282" t="str">
        <f>IF(MONTH(LISTE!G213)=10,IF(OR(LISTE!B213="",LISTE!I213="X"),"",CONCATENATE(LISTE!C213,"  ",LISTE!H213," P")),"")</f>
        <v/>
      </c>
      <c r="C209" s="178" t="str">
        <f>IF(MONTH(LISTE!G213)=10,IF(OR(LISTE!B213="",LISTE!I213="X"),"",LISTE!A213),"")</f>
        <v/>
      </c>
      <c r="D209" s="283" t="str">
        <f>IF(MONTH(LISTE!G213)=10,IF(OR(LISTE!B213="",LISTE!I213="X"),"",LISTE!I213),"")</f>
        <v/>
      </c>
    </row>
    <row r="210" spans="1:4" x14ac:dyDescent="0.25">
      <c r="A210" s="190" t="str">
        <f>IF(MONTH(LISTE!G215)=10,IF(OR(LISTE!B215="",LISTE!I215="X"),"",LISTE!B215),"")</f>
        <v/>
      </c>
      <c r="B210" s="282" t="str">
        <f>IF(MONTH(LISTE!G215)=10,IF(OR(LISTE!B215="",LISTE!I215="X"),"",CONCATENATE(LISTE!C215,"  ",nombrepersonne," P")),"")</f>
        <v/>
      </c>
      <c r="C210" s="178" t="str">
        <f>IF(MONTH(LISTE!G215)=10,IF(OR(LISTE!B215="",LISTE!I215="X"),"",LISTE!A215),"")</f>
        <v/>
      </c>
      <c r="D210" s="283" t="str">
        <f>IF(MONTH(LISTE!G215)=10,IF(OR(LISTE!B215="",LISTE!I215="X"),"",LISTE!I215),"")</f>
        <v/>
      </c>
    </row>
    <row r="211" spans="1:4" x14ac:dyDescent="0.25">
      <c r="A211" s="190" t="str">
        <f>IF(MONTH(LISTE!G216)=10,IF(OR(LISTE!B216="",LISTE!I216="X"),"",LISTE!B216),"")</f>
        <v/>
      </c>
      <c r="B211" s="282" t="str">
        <f>IF(MONTH(LISTE!G216)=10,IF(OR(LISTE!B216="",LISTE!I216="X"),"",CONCATENATE(LISTE!C216,"  ",nombrepersonne," P")),"")</f>
        <v/>
      </c>
      <c r="C211" s="178" t="str">
        <f>IF(MONTH(LISTE!G216)=10,IF(OR(LISTE!B216="",LISTE!I216="X"),"",LISTE!A216),"")</f>
        <v/>
      </c>
      <c r="D211" s="283" t="str">
        <f>IF(MONTH(LISTE!G216)=10,IF(OR(LISTE!B216="",LISTE!I216="X"),"",LISTE!I216),"")</f>
        <v/>
      </c>
    </row>
    <row r="212" spans="1:4" x14ac:dyDescent="0.25">
      <c r="A212" s="190" t="str">
        <f>IF(MONTH(LISTE!G217)=10,IF(OR(LISTE!B217="",LISTE!I217="X"),"",LISTE!B217),"")</f>
        <v/>
      </c>
      <c r="B212" s="282" t="str">
        <f>IF(MONTH(LISTE!G217)=10,IF(OR(LISTE!B217="",LISTE!I217="X"),"",CONCATENATE(LISTE!C217,"  ",nombrepersonne," P")),"")</f>
        <v/>
      </c>
      <c r="C212" s="178" t="str">
        <f>IF(MONTH(LISTE!G217)=10,IF(OR(LISTE!B217="",LISTE!I217="X"),"",LISTE!A217),"")</f>
        <v/>
      </c>
      <c r="D212" s="283" t="str">
        <f>IF(MONTH(LISTE!G217)=10,IF(OR(LISTE!B217="",LISTE!I217="X"),"",LISTE!I217),"")</f>
        <v/>
      </c>
    </row>
    <row r="213" spans="1:4" x14ac:dyDescent="0.25">
      <c r="A213" s="190" t="str">
        <f>IF(MONTH(LISTE!G218)=10,IF(OR(LISTE!B218="",LISTE!I218="X"),"",LISTE!B218),"")</f>
        <v/>
      </c>
      <c r="B213" s="282" t="str">
        <f>IF(MONTH(LISTE!G218)=10,IF(OR(LISTE!B218="",LISTE!I218="X"),"",CONCATENATE(LISTE!C218,"  ",nombrepersonne," P")),"")</f>
        <v/>
      </c>
      <c r="C213" s="178" t="str">
        <f>IF(MONTH(LISTE!G218)=10,IF(OR(LISTE!B218="",LISTE!I218="X"),"",LISTE!A218),"")</f>
        <v/>
      </c>
      <c r="D213" s="283" t="str">
        <f>IF(MONTH(LISTE!G218)=10,IF(OR(LISTE!B218="",LISTE!I218="X"),"",LISTE!I218),"")</f>
        <v/>
      </c>
    </row>
    <row r="214" spans="1:4" x14ac:dyDescent="0.25">
      <c r="A214" s="190" t="str">
        <f>IF(MONTH(LISTE!G219)=10,IF(OR(LISTE!B219="",LISTE!I219="X"),"",LISTE!B219),"")</f>
        <v/>
      </c>
      <c r="B214" s="282" t="str">
        <f>IF(MONTH(LISTE!G219)=10,IF(OR(LISTE!B219="",LISTE!I219="X"),"",CONCATENATE(LISTE!C219,"  ",nombrepersonne," P")),"")</f>
        <v/>
      </c>
      <c r="C214" s="178" t="str">
        <f>IF(MONTH(LISTE!G219)=10,IF(OR(LISTE!B219="",LISTE!I219="X"),"",LISTE!A219),"")</f>
        <v/>
      </c>
      <c r="D214" s="283" t="str">
        <f>IF(MONTH(LISTE!G219)=10,IF(OR(LISTE!B219="",LISTE!I219="X"),"",LISTE!I219),"")</f>
        <v/>
      </c>
    </row>
    <row r="215" spans="1:4" x14ac:dyDescent="0.25">
      <c r="A215" s="190" t="str">
        <f>IF(MONTH(LISTE!G220)=10,IF(OR(LISTE!B220="",LISTE!I220="X"),"",LISTE!B220),"")</f>
        <v/>
      </c>
      <c r="B215" s="282" t="str">
        <f>IF(MONTH(LISTE!G220)=10,IF(OR(LISTE!B220="",LISTE!I220="X"),"",CONCATENATE(LISTE!C220,"  ",nombrepersonne," P")),"")</f>
        <v/>
      </c>
      <c r="C215" s="178" t="str">
        <f>IF(MONTH(LISTE!G220)=10,IF(OR(LISTE!B220="",LISTE!I220="X"),"",LISTE!A220),"")</f>
        <v/>
      </c>
      <c r="D215" s="283" t="str">
        <f>IF(MONTH(LISTE!G220)=10,IF(OR(LISTE!B220="",LISTE!I220="X"),"",LISTE!I220),"")</f>
        <v/>
      </c>
    </row>
    <row r="216" spans="1:4" x14ac:dyDescent="0.25">
      <c r="A216" s="190" t="str">
        <f>IF(MONTH(LISTE!G221)=10,IF(OR(LISTE!B221="",LISTE!I221="X"),"",LISTE!B221),"")</f>
        <v/>
      </c>
      <c r="B216" s="282" t="str">
        <f>IF(MONTH(LISTE!G221)=10,IF(OR(LISTE!B221="",LISTE!I221="X"),"",CONCATENATE(LISTE!C221,"  ",nombrepersonne," P")),"")</f>
        <v/>
      </c>
      <c r="C216" s="178" t="str">
        <f>IF(MONTH(LISTE!G221)=10,IF(OR(LISTE!B221="",LISTE!I221="X"),"",LISTE!A221),"")</f>
        <v/>
      </c>
      <c r="D216" s="283" t="str">
        <f>IF(MONTH(LISTE!G221)=10,IF(OR(LISTE!B221="",LISTE!I221="X"),"",LISTE!I221),"")</f>
        <v/>
      </c>
    </row>
    <row r="217" spans="1:4" x14ac:dyDescent="0.25">
      <c r="A217" s="190" t="str">
        <f>IF(MONTH(LISTE!G222)=10,IF(OR(LISTE!B222="",LISTE!I222="X"),"",LISTE!B222),"")</f>
        <v/>
      </c>
      <c r="B217" s="282" t="str">
        <f>IF(MONTH(LISTE!G222)=10,IF(OR(LISTE!B222="",LISTE!I222="X"),"",CONCATENATE(LISTE!C222,"  ",nombrepersonne," P")),"")</f>
        <v/>
      </c>
      <c r="C217" s="178" t="str">
        <f>IF(MONTH(LISTE!G222)=10,IF(OR(LISTE!B222="",LISTE!I222="X"),"",LISTE!A222),"")</f>
        <v/>
      </c>
      <c r="D217" s="283" t="str">
        <f>IF(MONTH(LISTE!G222)=10,IF(OR(LISTE!B222="",LISTE!I222="X"),"",LISTE!I222),"")</f>
        <v/>
      </c>
    </row>
    <row r="218" spans="1:4" x14ac:dyDescent="0.25">
      <c r="A218" s="190" t="str">
        <f>IF(MONTH(LISTE!G223)=10,IF(OR(LISTE!B223="",LISTE!I223="X"),"",LISTE!B223),"")</f>
        <v/>
      </c>
      <c r="B218" s="282" t="str">
        <f>IF(MONTH(LISTE!G223)=10,IF(OR(LISTE!B223="",LISTE!I223="X"),"",CONCATENATE(LISTE!C223,"  ",nombrepersonne," P")),"")</f>
        <v/>
      </c>
      <c r="C218" s="178" t="str">
        <f>IF(MONTH(LISTE!G223)=10,IF(OR(LISTE!B223="",LISTE!I223="X"),"",LISTE!A223),"")</f>
        <v/>
      </c>
      <c r="D218" s="283" t="str">
        <f>IF(MONTH(LISTE!G223)=10,IF(OR(LISTE!B223="",LISTE!I223="X"),"",LISTE!I223),"")</f>
        <v/>
      </c>
    </row>
    <row r="219" spans="1:4" x14ac:dyDescent="0.25">
      <c r="A219" s="190" t="str">
        <f>IF(MONTH(LISTE!G224)=10,IF(OR(LISTE!B224="",LISTE!I224="X"),"",LISTE!B224),"")</f>
        <v/>
      </c>
      <c r="B219" s="282" t="str">
        <f>IF(MONTH(LISTE!G224)=10,IF(OR(LISTE!B224="",LISTE!I224="X"),"",CONCATENATE(LISTE!C224,"  ",nombrepersonne," P")),"")</f>
        <v/>
      </c>
      <c r="C219" s="178" t="str">
        <f>IF(MONTH(LISTE!G224)=10,IF(OR(LISTE!B224="",LISTE!I224="X"),"",LISTE!A224),"")</f>
        <v/>
      </c>
      <c r="D219" s="283" t="str">
        <f>IF(MONTH(LISTE!G224)=10,IF(OR(LISTE!B224="",LISTE!I224="X"),"",LISTE!I224),"")</f>
        <v/>
      </c>
    </row>
  </sheetData>
  <sortState xmlns:xlrd2="http://schemas.microsoft.com/office/spreadsheetml/2017/richdata2" ref="A5:AI133">
    <sortCondition ref="C5:C133"/>
  </sortState>
  <mergeCells count="1">
    <mergeCell ref="E1:AI1"/>
  </mergeCells>
  <pageMargins left="0.25" right="0.25" top="0.75" bottom="0.75" header="0.3" footer="0.3"/>
  <pageSetup paperSize="9" scale="99"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B3EA7-8950-483C-ADFA-AFBA5A02E64A}">
  <sheetPr>
    <pageSetUpPr fitToPage="1"/>
  </sheetPr>
  <dimension ref="A1:AI299"/>
  <sheetViews>
    <sheetView workbookViewId="0">
      <selection activeCell="D15" sqref="D15"/>
    </sheetView>
  </sheetViews>
  <sheetFormatPr baseColWidth="10" defaultColWidth="11.296875" defaultRowHeight="13.8" x14ac:dyDescent="0.25"/>
  <cols>
    <col min="1" max="1" width="12.69921875" style="15" customWidth="1"/>
    <col min="2" max="2" width="14.69921875" style="15" customWidth="1"/>
    <col min="3" max="3" width="3.69921875" style="15" customWidth="1"/>
    <col min="4" max="4" width="1.69921875" style="15" customWidth="1"/>
    <col min="5" max="35" width="3.19921875" customWidth="1"/>
  </cols>
  <sheetData>
    <row r="1" spans="1:35" ht="28.2" customHeight="1" x14ac:dyDescent="0.25">
      <c r="C1" s="219"/>
      <c r="E1" s="840" t="str">
        <f>CONCATENATE("MOIS DE NOVEMBRE ",annee)</f>
        <v>MOIS DE NOVEMBRE 2022</v>
      </c>
      <c r="F1" s="840"/>
      <c r="G1" s="840"/>
      <c r="H1" s="840"/>
      <c r="I1" s="840"/>
      <c r="J1" s="840"/>
      <c r="K1" s="840"/>
      <c r="L1" s="840"/>
      <c r="M1" s="840"/>
      <c r="N1" s="840"/>
      <c r="O1" s="840"/>
      <c r="P1" s="840"/>
      <c r="Q1" s="840"/>
      <c r="R1" s="840"/>
      <c r="S1" s="840"/>
      <c r="T1" s="840"/>
      <c r="U1" s="840"/>
      <c r="V1" s="840"/>
      <c r="W1" s="840"/>
      <c r="X1" s="840"/>
      <c r="Y1" s="840"/>
      <c r="Z1" s="840"/>
      <c r="AA1" s="840"/>
      <c r="AB1" s="840"/>
      <c r="AC1" s="840"/>
      <c r="AD1" s="840"/>
      <c r="AE1" s="840"/>
      <c r="AF1" s="840"/>
      <c r="AG1" s="840"/>
      <c r="AH1" s="840"/>
      <c r="AI1" s="840"/>
    </row>
    <row r="2" spans="1:35" s="15" customFormat="1" x14ac:dyDescent="0.25">
      <c r="C2" s="192" t="s">
        <v>344</v>
      </c>
      <c r="E2" s="177">
        <v>1</v>
      </c>
      <c r="F2" s="177">
        <v>2</v>
      </c>
      <c r="G2" s="177">
        <v>3</v>
      </c>
      <c r="H2" s="177">
        <v>4</v>
      </c>
      <c r="I2" s="177">
        <v>5</v>
      </c>
      <c r="J2" s="177">
        <v>6</v>
      </c>
      <c r="K2" s="177">
        <v>7</v>
      </c>
      <c r="L2" s="177">
        <v>8</v>
      </c>
      <c r="M2" s="177">
        <v>9</v>
      </c>
      <c r="N2" s="177">
        <v>10</v>
      </c>
      <c r="O2" s="177">
        <v>11</v>
      </c>
      <c r="P2" s="177">
        <v>12</v>
      </c>
      <c r="Q2" s="177">
        <v>13</v>
      </c>
      <c r="R2" s="177">
        <v>14</v>
      </c>
      <c r="S2" s="177">
        <v>15</v>
      </c>
      <c r="T2" s="177">
        <v>16</v>
      </c>
      <c r="U2" s="177">
        <v>17</v>
      </c>
      <c r="V2" s="177">
        <v>18</v>
      </c>
      <c r="W2" s="177">
        <v>19</v>
      </c>
      <c r="X2" s="177">
        <v>20</v>
      </c>
      <c r="Y2" s="177">
        <v>21</v>
      </c>
      <c r="Z2" s="177">
        <v>22</v>
      </c>
      <c r="AA2" s="177">
        <v>23</v>
      </c>
      <c r="AB2" s="177">
        <v>24</v>
      </c>
      <c r="AC2" s="177">
        <v>25</v>
      </c>
      <c r="AD2" s="177">
        <v>26</v>
      </c>
      <c r="AE2" s="177">
        <v>27</v>
      </c>
      <c r="AF2" s="177">
        <v>28</v>
      </c>
      <c r="AG2" s="177">
        <v>29</v>
      </c>
      <c r="AH2" s="177">
        <v>30</v>
      </c>
      <c r="AI2" s="177">
        <v>31</v>
      </c>
    </row>
    <row r="3" spans="1:35" s="15" customFormat="1" x14ac:dyDescent="0.25">
      <c r="C3" s="181" t="s">
        <v>345</v>
      </c>
      <c r="E3" s="177" t="s">
        <v>351</v>
      </c>
      <c r="F3" s="177" t="s">
        <v>351</v>
      </c>
      <c r="G3" s="177" t="s">
        <v>347</v>
      </c>
      <c r="H3" s="177" t="s">
        <v>348</v>
      </c>
      <c r="I3" s="177" t="s">
        <v>257</v>
      </c>
      <c r="J3" s="177" t="s">
        <v>349</v>
      </c>
      <c r="K3" s="177" t="s">
        <v>350</v>
      </c>
      <c r="L3" s="177" t="s">
        <v>351</v>
      </c>
      <c r="M3" s="177" t="s">
        <v>351</v>
      </c>
      <c r="N3" s="177" t="s">
        <v>347</v>
      </c>
      <c r="O3" s="177" t="s">
        <v>348</v>
      </c>
      <c r="P3" s="177" t="s">
        <v>257</v>
      </c>
      <c r="Q3" s="177" t="s">
        <v>349</v>
      </c>
      <c r="R3" s="177" t="s">
        <v>350</v>
      </c>
      <c r="S3" s="177" t="s">
        <v>351</v>
      </c>
      <c r="T3" s="177" t="s">
        <v>351</v>
      </c>
      <c r="U3" s="177" t="s">
        <v>347</v>
      </c>
      <c r="V3" s="177" t="s">
        <v>348</v>
      </c>
      <c r="W3" s="177" t="s">
        <v>257</v>
      </c>
      <c r="X3" s="177" t="s">
        <v>349</v>
      </c>
      <c r="Y3" s="177" t="s">
        <v>350</v>
      </c>
      <c r="Z3" s="177" t="s">
        <v>351</v>
      </c>
      <c r="AA3" s="177" t="s">
        <v>351</v>
      </c>
      <c r="AB3" s="177" t="s">
        <v>347</v>
      </c>
      <c r="AC3" s="177" t="s">
        <v>348</v>
      </c>
      <c r="AD3" s="177" t="s">
        <v>257</v>
      </c>
      <c r="AE3" s="177" t="s">
        <v>349</v>
      </c>
      <c r="AF3" s="177" t="s">
        <v>350</v>
      </c>
      <c r="AG3" s="177" t="s">
        <v>351</v>
      </c>
      <c r="AH3" s="177" t="s">
        <v>351</v>
      </c>
      <c r="AI3" s="177" t="s">
        <v>347</v>
      </c>
    </row>
    <row r="4" spans="1:35" s="15" customFormat="1" ht="14.4" thickBot="1" x14ac:dyDescent="0.3">
      <c r="A4" s="280"/>
      <c r="B4" s="280"/>
      <c r="C4" s="350" t="s">
        <v>342</v>
      </c>
      <c r="D4" s="280"/>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row>
    <row r="5" spans="1:35" ht="14.4" thickTop="1" x14ac:dyDescent="0.25">
      <c r="A5" s="178" t="str">
        <f>IF(MONTH(LISTE!G115)=11,IF(OR(LISTE!B115="",LISTE!I115="X"),"",LISTE!B115),"")</f>
        <v>Dugue</v>
      </c>
      <c r="B5" s="178" t="str">
        <f>IF(MONTH(LISTE!G115)=11,IF(OR(LISTE!B115="",LISTE!I115="X"),"",CONCATENATE(LISTE!C115,"  ",LISTE!H115," P")),"")</f>
        <v>Olivier  2 P</v>
      </c>
      <c r="C5" s="178">
        <f>IF(MONTH(LISTE!G115)=11,IF(OR(LISTE!B115="",LISTE!I115="X"),"",LISTE!A115),"")</f>
        <v>107</v>
      </c>
      <c r="D5" s="178" t="str">
        <f>IF(MONTH(LISTE!G115)=11,IF(OR(LISTE!B115="",LISTE!I115="X"),"",LISTE!I115),"")</f>
        <v>O</v>
      </c>
      <c r="E5" s="180" t="s">
        <v>342</v>
      </c>
      <c r="F5" s="180" t="s">
        <v>342</v>
      </c>
      <c r="G5" s="184"/>
      <c r="H5" s="724"/>
      <c r="I5" s="516"/>
      <c r="J5" s="184"/>
      <c r="K5" s="184"/>
      <c r="L5" s="184"/>
      <c r="M5" s="184"/>
      <c r="N5" s="184"/>
      <c r="O5" s="341"/>
      <c r="P5" s="184"/>
      <c r="Q5" s="184"/>
      <c r="R5" s="184"/>
      <c r="S5" s="184"/>
      <c r="T5" s="184"/>
      <c r="U5" s="184"/>
      <c r="V5" s="184"/>
      <c r="W5" s="184"/>
      <c r="X5" s="184"/>
      <c r="Y5" s="184"/>
      <c r="Z5" s="184"/>
      <c r="AA5" s="184"/>
      <c r="AB5" s="184"/>
      <c r="AC5" s="184"/>
      <c r="AD5" s="184"/>
      <c r="AE5" s="184"/>
      <c r="AF5" s="184"/>
      <c r="AG5" s="184"/>
      <c r="AH5" s="184"/>
      <c r="AI5" s="184"/>
    </row>
    <row r="6" spans="1:35" x14ac:dyDescent="0.25">
      <c r="A6" s="178" t="str">
        <f>IF(MONTH(LISTE!G116)=11,IF(OR(LISTE!B116="",LISTE!I116="X"),"",LISTE!B116),"")</f>
        <v>Bertorello</v>
      </c>
      <c r="B6" s="178" t="str">
        <f>IF(MONTH(LISTE!G116)=11,IF(OR(LISTE!B116="",LISTE!I116="X"),"",CONCATENATE(LISTE!C116,"  ",LISTE!H116," P")),"")</f>
        <v>Pierre  2 P</v>
      </c>
      <c r="C6" s="178">
        <f>IF(MONTH(LISTE!G116)=11,IF(OR(LISTE!B116="",LISTE!I116="X"),"",LISTE!A116),"")</f>
        <v>108</v>
      </c>
      <c r="D6" s="178" t="str">
        <f>IF(MONTH(LISTE!G116)=11,IF(OR(LISTE!B116="",LISTE!I116="X"),"",LISTE!I116),"")</f>
        <v>O</v>
      </c>
      <c r="E6" s="730"/>
      <c r="F6" s="730"/>
      <c r="G6" s="184"/>
      <c r="H6" s="632"/>
      <c r="I6" s="516"/>
      <c r="J6" s="184"/>
      <c r="K6" s="184"/>
      <c r="L6" s="184"/>
      <c r="M6" s="184"/>
      <c r="N6" s="184"/>
      <c r="O6" s="731" t="s">
        <v>345</v>
      </c>
      <c r="P6" s="731" t="s">
        <v>345</v>
      </c>
      <c r="Q6" s="181" t="s">
        <v>345</v>
      </c>
      <c r="R6" s="184"/>
      <c r="S6" s="184"/>
      <c r="T6" s="184"/>
      <c r="U6" s="184"/>
      <c r="V6" s="184"/>
      <c r="W6" s="184"/>
      <c r="X6" s="184"/>
      <c r="Y6" s="184"/>
      <c r="Z6" s="184"/>
      <c r="AA6" s="184"/>
      <c r="AB6" s="184"/>
      <c r="AC6" s="182"/>
      <c r="AD6" s="182"/>
      <c r="AE6" s="182"/>
      <c r="AF6" s="184"/>
      <c r="AG6" s="184"/>
      <c r="AH6" s="184"/>
      <c r="AI6" s="184"/>
    </row>
    <row r="7" spans="1:35" x14ac:dyDescent="0.25">
      <c r="A7" s="178" t="str">
        <f>IF(MONTH(LISTE!G111)=11,IF(OR(LISTE!B111="",LISTE!I111="X"),"",LISTE!B111),"")</f>
        <v/>
      </c>
      <c r="B7" s="178" t="str">
        <f>IF(MONTH(LISTE!G111)=11,IF(OR(LISTE!B111="",LISTE!I111="X"),"",CONCATENATE(LISTE!C111,"  ",LISTE!H111," P")),"")</f>
        <v/>
      </c>
      <c r="C7" s="178" t="str">
        <f>IF(MONTH(LISTE!G111)=11,IF(OR(LISTE!B111="",LISTE!I111="X"),"",LISTE!A111),"")</f>
        <v/>
      </c>
      <c r="D7" s="178" t="str">
        <f>IF(MONTH(LISTE!G111)=11,IF(OR(LISTE!B111="",LISTE!I111="X"),"",LISTE!I111),"")</f>
        <v/>
      </c>
      <c r="E7" s="284"/>
      <c r="F7" s="284"/>
      <c r="G7" s="184"/>
      <c r="H7" s="632"/>
      <c r="I7" s="516"/>
      <c r="J7" s="184"/>
      <c r="K7" s="184"/>
      <c r="L7" s="184"/>
      <c r="M7" s="184"/>
      <c r="N7" s="184"/>
      <c r="O7" s="184"/>
      <c r="P7" s="184"/>
      <c r="Q7" s="184"/>
      <c r="R7" s="184"/>
      <c r="S7" s="184"/>
      <c r="T7" s="184"/>
      <c r="U7" s="184"/>
      <c r="V7" s="184"/>
      <c r="W7" s="184"/>
      <c r="X7" s="184"/>
      <c r="Y7" s="184"/>
      <c r="Z7" s="184"/>
      <c r="AA7" s="184"/>
      <c r="AB7" s="184"/>
      <c r="AC7" s="484"/>
      <c r="AD7" s="484"/>
      <c r="AE7" s="484"/>
      <c r="AF7" s="184"/>
      <c r="AG7" s="184"/>
      <c r="AH7" s="184"/>
      <c r="AI7" s="184"/>
    </row>
    <row r="8" spans="1:35" x14ac:dyDescent="0.25">
      <c r="A8" s="178" t="str">
        <f>IF(MONTH(LISTE!G113)=11,IF(OR(LISTE!B113="",LISTE!I113="X"),"",LISTE!B113),"")</f>
        <v/>
      </c>
      <c r="B8" s="178" t="str">
        <f>IF(MONTH(LISTE!G113)=11,IF(OR(LISTE!B113="",LISTE!I113="X"),"",CONCATENATE(LISTE!C113,"  ",LISTE!H113," P")),"")</f>
        <v/>
      </c>
      <c r="C8" s="178" t="str">
        <f>IF(MONTH(LISTE!G113)=11,IF(OR(LISTE!B113="",LISTE!I113="X"),"",LISTE!A113),"")</f>
        <v/>
      </c>
      <c r="D8" s="178" t="str">
        <f>IF(MONTH(LISTE!G113)=11,IF(OR(LISTE!B113="",LISTE!I113="X"),"",LISTE!I113),"")</f>
        <v/>
      </c>
      <c r="E8" s="184"/>
      <c r="F8" s="184"/>
      <c r="G8" s="184"/>
      <c r="H8" s="632"/>
      <c r="I8" s="516"/>
      <c r="J8" s="184"/>
      <c r="K8" s="184"/>
      <c r="L8" s="184"/>
      <c r="M8" s="184"/>
      <c r="N8" s="184"/>
      <c r="O8" s="179"/>
      <c r="P8" s="179"/>
      <c r="Q8" s="184"/>
      <c r="R8" s="184"/>
      <c r="S8" s="184"/>
      <c r="T8" s="184"/>
      <c r="U8" s="184"/>
      <c r="V8" s="184"/>
      <c r="W8" s="184"/>
      <c r="X8" s="184"/>
      <c r="Y8" s="184"/>
      <c r="Z8" s="184"/>
      <c r="AA8" s="184"/>
      <c r="AB8" s="184"/>
      <c r="AC8" s="184"/>
      <c r="AD8" s="184"/>
      <c r="AE8" s="184"/>
      <c r="AF8" s="184"/>
      <c r="AG8" s="184"/>
      <c r="AH8" s="184"/>
      <c r="AI8" s="184"/>
    </row>
    <row r="9" spans="1:35" x14ac:dyDescent="0.25">
      <c r="A9" s="178" t="str">
        <f>IF(MONTH(LISTE!G9)=11,IF(OR(LISTE!B9="",LISTE!I9="X"),"",LISTE!B9),"")</f>
        <v/>
      </c>
      <c r="B9" s="178" t="str">
        <f>IF(MONTH(LISTE!G9)=11,IF(OR(LISTE!B9="",LISTE!I9="X"),"",CONCATENATE(LISTE!C9,"  ",LISTE!H9," P")),"")</f>
        <v/>
      </c>
      <c r="C9" s="178" t="str">
        <f>IF(MONTH(LISTE!G9)=11,IF(OR(LISTE!B9="",LISTE!I9="X"),"",LISTE!A9),"")</f>
        <v/>
      </c>
      <c r="D9" s="178" t="str">
        <f>IF(MONTH(LISTE!G9)=11,IF(OR(LISTE!B9="",LISTE!I9="X"),"",LISTE!I9),"")</f>
        <v/>
      </c>
      <c r="E9" s="184"/>
      <c r="F9" s="184"/>
      <c r="G9" s="184"/>
      <c r="H9" s="632"/>
      <c r="I9" s="516"/>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184"/>
      <c r="AI9" s="184"/>
    </row>
    <row r="10" spans="1:35" x14ac:dyDescent="0.25">
      <c r="A10" s="178" t="str">
        <f>IF(MONTH(LISTE!G10)=11,IF(OR(LISTE!B10="",LISTE!I10="X"),"",LISTE!B10),"")</f>
        <v/>
      </c>
      <c r="B10" s="178" t="str">
        <f>IF(MONTH(LISTE!G10)=11,IF(OR(LISTE!B10="",LISTE!I10="X"),"",CONCATENATE(LISTE!C10,"  ",LISTE!H10," P")),"")</f>
        <v/>
      </c>
      <c r="C10" s="178" t="str">
        <f>IF(MONTH(LISTE!G10)=11,IF(OR(LISTE!B10="",LISTE!I10="X"),"",LISTE!A10),"")</f>
        <v/>
      </c>
      <c r="D10" s="178" t="str">
        <f>IF(MONTH(LISTE!G10)=11,IF(OR(LISTE!B10="",LISTE!I10="X"),"",LISTE!I10),"")</f>
        <v/>
      </c>
      <c r="E10" s="184"/>
      <c r="F10" s="184"/>
      <c r="G10" s="184"/>
      <c r="H10" s="632"/>
      <c r="I10" s="516"/>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row>
    <row r="11" spans="1:35" x14ac:dyDescent="0.25">
      <c r="A11" s="178" t="str">
        <f>IF(MONTH(LISTE!G11)=11,IF(OR(LISTE!B11="",LISTE!I11="X"),"",LISTE!B11),"")</f>
        <v/>
      </c>
      <c r="B11" s="178" t="str">
        <f>IF(MONTH(LISTE!G11)=11,IF(OR(LISTE!B11="",LISTE!I11="X"),"",CONCATENATE(LISTE!C11,"  ",LISTE!H11," P")),"")</f>
        <v/>
      </c>
      <c r="C11" s="178" t="str">
        <f>IF(MONTH(LISTE!G11)=11,IF(OR(LISTE!B11="",LISTE!I11="X"),"",LISTE!A11),"")</f>
        <v/>
      </c>
      <c r="D11" s="178" t="str">
        <f>IF(MONTH(LISTE!G11)=11,IF(OR(LISTE!B11="",LISTE!I11="X"),"",LISTE!I11),"")</f>
        <v/>
      </c>
      <c r="E11" s="184"/>
      <c r="F11" s="184"/>
      <c r="G11" s="184"/>
      <c r="H11" s="632"/>
      <c r="I11" s="516"/>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row>
    <row r="12" spans="1:35" x14ac:dyDescent="0.25">
      <c r="A12" s="178" t="str">
        <f>IF(MONTH(LISTE!G12)=11,IF(OR(LISTE!B12="",LISTE!I12="X"),"",LISTE!B12),"")</f>
        <v/>
      </c>
      <c r="B12" s="178" t="str">
        <f>IF(MONTH(LISTE!G12)=11,IF(OR(LISTE!B12="",LISTE!I12="X"),"",CONCATENATE(LISTE!C12,"  ",LISTE!H12," P")),"")</f>
        <v/>
      </c>
      <c r="C12" s="178" t="str">
        <f>IF(MONTH(LISTE!G12)=11,IF(OR(LISTE!B12="",LISTE!I12="X"),"",LISTE!A12),"")</f>
        <v/>
      </c>
      <c r="D12" s="178" t="str">
        <f>IF(MONTH(LISTE!G12)=11,IF(OR(LISTE!B12="",LISTE!I12="X"),"",LISTE!I12),"")</f>
        <v/>
      </c>
      <c r="E12" s="184"/>
      <c r="F12" s="184"/>
      <c r="G12" s="184"/>
      <c r="H12" s="632"/>
      <c r="I12" s="516"/>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row>
    <row r="13" spans="1:35" x14ac:dyDescent="0.25">
      <c r="A13" s="178" t="str">
        <f>IF(MONTH(LISTE!G13)=11,IF(OR(LISTE!B13="",LISTE!I13="X"),"",LISTE!B13),"")</f>
        <v/>
      </c>
      <c r="B13" s="178" t="str">
        <f>IF(MONTH(LISTE!G13)=11,IF(OR(LISTE!B13="",LISTE!I13="X"),"",CONCATENATE(LISTE!C13,"  ",LISTE!H13," P")),"")</f>
        <v/>
      </c>
      <c r="C13" s="178" t="str">
        <f>IF(MONTH(LISTE!G13)=11,IF(OR(LISTE!B13="",LISTE!I13="X"),"",LISTE!A13),"")</f>
        <v/>
      </c>
      <c r="D13" s="178" t="str">
        <f>IF(MONTH(LISTE!G13)=11,IF(OR(LISTE!B13="",LISTE!I13="X"),"",LISTE!I13),"")</f>
        <v/>
      </c>
      <c r="E13" s="184"/>
      <c r="F13" s="184"/>
      <c r="G13" s="184"/>
      <c r="H13" s="632"/>
      <c r="I13" s="516"/>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row>
    <row r="14" spans="1:35" x14ac:dyDescent="0.25">
      <c r="A14" s="178" t="str">
        <f>IF(MONTH(LISTE!G14)=11,IF(OR(LISTE!B14="",LISTE!I14="X"),"",LISTE!B14),"")</f>
        <v/>
      </c>
      <c r="B14" s="178" t="str">
        <f>IF(MONTH(LISTE!G14)=11,IF(OR(LISTE!B14="",LISTE!I14="X"),"",CONCATENATE(LISTE!C14,"  ",LISTE!H14," P")),"")</f>
        <v/>
      </c>
      <c r="C14" s="178" t="str">
        <f>IF(MONTH(LISTE!G14)=11,IF(OR(LISTE!B14="",LISTE!I14="X"),"",LISTE!A14),"")</f>
        <v/>
      </c>
      <c r="D14" s="178" t="str">
        <f>IF(MONTH(LISTE!G14)=11,IF(OR(LISTE!B14="",LISTE!I14="X"),"",LISTE!I14),"")</f>
        <v/>
      </c>
      <c r="E14" s="184"/>
      <c r="F14" s="184"/>
      <c r="G14" s="184"/>
      <c r="H14" s="632"/>
      <c r="I14" s="516"/>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row>
    <row r="15" spans="1:35" x14ac:dyDescent="0.25">
      <c r="A15" s="178" t="str">
        <f>IF(MONTH(LISTE!G15)=11,IF(OR(LISTE!B15="",LISTE!I15="X"),"",LISTE!B15),"")</f>
        <v/>
      </c>
      <c r="B15" s="178" t="str">
        <f>IF(MONTH(LISTE!G15)=11,IF(OR(LISTE!B15="",LISTE!I15="X"),"",CONCATENATE(LISTE!C15,"  ",LISTE!H15," P")),"")</f>
        <v/>
      </c>
      <c r="C15" s="178" t="str">
        <f>IF(MONTH(LISTE!G15)=11,IF(OR(LISTE!B15="",LISTE!I15="X"),"",LISTE!A15),"")</f>
        <v/>
      </c>
      <c r="D15" s="178" t="str">
        <f>IF(MONTH(LISTE!G15)=11,IF(OR(LISTE!B15="",LISTE!I15="X"),"",LISTE!I15),"")</f>
        <v/>
      </c>
      <c r="E15" s="184"/>
      <c r="F15" s="184"/>
      <c r="G15" s="184"/>
      <c r="H15" s="632"/>
      <c r="I15" s="516"/>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row>
    <row r="16" spans="1:35" x14ac:dyDescent="0.25">
      <c r="A16" s="178" t="str">
        <f>IF(MONTH(LISTE!G16)=11,IF(OR(LISTE!B16="",LISTE!I16="X"),"",LISTE!B16),"")</f>
        <v/>
      </c>
      <c r="B16" s="178" t="str">
        <f>IF(MONTH(LISTE!G16)=11,IF(OR(LISTE!B16="",LISTE!I16="X"),"",CONCATENATE(LISTE!C16,"  ",LISTE!H16," P")),"")</f>
        <v/>
      </c>
      <c r="C16" s="178" t="str">
        <f>IF(MONTH(LISTE!G16)=11,IF(OR(LISTE!B16="",LISTE!I16="X"),"",LISTE!A16),"")</f>
        <v/>
      </c>
      <c r="D16" s="178" t="str">
        <f>IF(MONTH(LISTE!G16)=11,IF(OR(LISTE!B16="",LISTE!I16="X"),"",LISTE!I16),"")</f>
        <v/>
      </c>
      <c r="E16" s="184"/>
      <c r="F16" s="184"/>
      <c r="G16" s="184"/>
      <c r="H16" s="632"/>
      <c r="I16" s="516"/>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row>
    <row r="17" spans="1:35" x14ac:dyDescent="0.25">
      <c r="A17" s="178" t="str">
        <f>IF(MONTH(LISTE!G17)=11,IF(OR(LISTE!B17="",LISTE!I17="X"),"",LISTE!B17),"")</f>
        <v/>
      </c>
      <c r="B17" s="178" t="str">
        <f>IF(MONTH(LISTE!G17)=11,IF(OR(LISTE!B17="",LISTE!I17="X"),"",CONCATENATE(LISTE!C17,"  ",LISTE!H17," P")),"")</f>
        <v/>
      </c>
      <c r="C17" s="178" t="str">
        <f>IF(MONTH(LISTE!G17)=11,IF(OR(LISTE!B17="",LISTE!I17="X"),"",LISTE!A17),"")</f>
        <v/>
      </c>
      <c r="D17" s="178" t="str">
        <f>IF(MONTH(LISTE!G17)=11,IF(OR(LISTE!B17="",LISTE!I17="X"),"",LISTE!I17),"")</f>
        <v/>
      </c>
      <c r="E17" s="184"/>
      <c r="F17" s="184"/>
      <c r="G17" s="184"/>
      <c r="H17" s="632"/>
      <c r="I17" s="516"/>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row>
    <row r="18" spans="1:35" x14ac:dyDescent="0.25">
      <c r="A18" s="178" t="str">
        <f>IF(MONTH(LISTE!G18)=11,IF(OR(LISTE!B18="",LISTE!I18="X"),"",LISTE!B18),"")</f>
        <v/>
      </c>
      <c r="B18" s="178" t="str">
        <f>IF(MONTH(LISTE!G18)=11,IF(OR(LISTE!B18="",LISTE!I18="X"),"",CONCATENATE(LISTE!C18,"  ",LISTE!H18," P")),"")</f>
        <v/>
      </c>
      <c r="C18" s="178" t="str">
        <f>IF(MONTH(LISTE!G18)=11,IF(OR(LISTE!B18="",LISTE!I18="X"),"",LISTE!A18),"")</f>
        <v/>
      </c>
      <c r="D18" s="178" t="str">
        <f>IF(MONTH(LISTE!G18)=11,IF(OR(LISTE!B18="",LISTE!I18="X"),"",LISTE!I18),"")</f>
        <v/>
      </c>
      <c r="E18" s="184"/>
      <c r="F18" s="184"/>
      <c r="G18" s="184"/>
      <c r="H18" s="632"/>
      <c r="I18" s="516"/>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row>
    <row r="19" spans="1:35" x14ac:dyDescent="0.25">
      <c r="A19" s="178" t="str">
        <f>IF(MONTH(LISTE!G19)=11,IF(OR(LISTE!B19="",LISTE!I19="X"),"",LISTE!B19),"")</f>
        <v/>
      </c>
      <c r="B19" s="178" t="str">
        <f>IF(MONTH(LISTE!G19)=11,IF(OR(LISTE!B19="",LISTE!I19="X"),"",CONCATENATE(LISTE!C19,"  ",LISTE!H19," P")),"")</f>
        <v/>
      </c>
      <c r="C19" s="178" t="str">
        <f>IF(MONTH(LISTE!G19)=11,IF(OR(LISTE!B19="",LISTE!I19="X"),"",LISTE!A19),"")</f>
        <v/>
      </c>
      <c r="D19" s="178" t="str">
        <f>IF(MONTH(LISTE!G19)=11,IF(OR(LISTE!B19="",LISTE!I19="X"),"",LISTE!I19),"")</f>
        <v/>
      </c>
      <c r="E19" s="184"/>
      <c r="F19" s="184"/>
      <c r="G19" s="184"/>
      <c r="H19" s="632"/>
      <c r="I19" s="516"/>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row>
    <row r="20" spans="1:35" x14ac:dyDescent="0.25">
      <c r="A20" s="178" t="str">
        <f>IF(MONTH(LISTE!G20)=11,IF(OR(LISTE!B20="",LISTE!I20="X"),"",LISTE!B20),"")</f>
        <v/>
      </c>
      <c r="B20" s="178" t="str">
        <f>IF(MONTH(LISTE!G20)=11,IF(OR(LISTE!B20="",LISTE!I20="X"),"",CONCATENATE(LISTE!C20,"  ",LISTE!H20," P")),"")</f>
        <v/>
      </c>
      <c r="C20" s="178" t="str">
        <f>IF(MONTH(LISTE!G20)=11,IF(OR(LISTE!B20="",LISTE!I20="X"),"",LISTE!A20),"")</f>
        <v/>
      </c>
      <c r="D20" s="178" t="str">
        <f>IF(MONTH(LISTE!G20)=11,IF(OR(LISTE!B20="",LISTE!I20="X"),"",LISTE!I20),"")</f>
        <v/>
      </c>
      <c r="E20" s="184"/>
      <c r="F20" s="184"/>
      <c r="G20" s="184"/>
      <c r="H20" s="632"/>
      <c r="I20" s="516"/>
      <c r="J20" s="184"/>
      <c r="K20" s="184"/>
      <c r="L20" s="184"/>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4"/>
    </row>
    <row r="21" spans="1:35" x14ac:dyDescent="0.25">
      <c r="A21" s="178" t="str">
        <f>IF(MONTH(LISTE!G21)=11,IF(OR(LISTE!B21="",LISTE!I21="X"),"",LISTE!B21),"")</f>
        <v/>
      </c>
      <c r="B21" s="178" t="str">
        <f>IF(MONTH(LISTE!G21)=11,IF(OR(LISTE!B21="",LISTE!I21="X"),"",CONCATENATE(LISTE!C21,"  ",LISTE!H21," P")),"")</f>
        <v/>
      </c>
      <c r="C21" s="178" t="str">
        <f>IF(MONTH(LISTE!G21)=11,IF(OR(LISTE!B21="",LISTE!I21="X"),"",LISTE!A21),"")</f>
        <v/>
      </c>
      <c r="D21" s="178" t="str">
        <f>IF(MONTH(LISTE!G21)=11,IF(OR(LISTE!B21="",LISTE!I21="X"),"",LISTE!I21),"")</f>
        <v/>
      </c>
      <c r="E21" s="184"/>
      <c r="F21" s="184"/>
      <c r="G21" s="184"/>
      <c r="H21" s="632"/>
      <c r="I21" s="516"/>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row>
    <row r="22" spans="1:35" x14ac:dyDescent="0.25">
      <c r="A22" s="178" t="str">
        <f>IF(MONTH(LISTE!G22)=11,IF(OR(LISTE!B22="",LISTE!I22="X"),"",LISTE!B22),"")</f>
        <v/>
      </c>
      <c r="B22" s="178" t="str">
        <f>IF(MONTH(LISTE!G22)=11,IF(OR(LISTE!B22="",LISTE!I22="X"),"",CONCATENATE(LISTE!C22,"  ",LISTE!H22," P")),"")</f>
        <v/>
      </c>
      <c r="C22" s="178" t="str">
        <f>IF(MONTH(LISTE!G22)=11,IF(OR(LISTE!B22="",LISTE!I22="X"),"",LISTE!A22),"")</f>
        <v/>
      </c>
      <c r="D22" s="178" t="str">
        <f>IF(MONTH(LISTE!G22)=11,IF(OR(LISTE!B22="",LISTE!I22="X"),"",LISTE!I22),"")</f>
        <v/>
      </c>
      <c r="E22" s="184"/>
      <c r="F22" s="184"/>
      <c r="G22" s="184"/>
      <c r="H22" s="632"/>
      <c r="I22" s="516"/>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row>
    <row r="23" spans="1:35" x14ac:dyDescent="0.25">
      <c r="A23" s="178" t="str">
        <f>IF(MONTH(LISTE!G23)=11,IF(OR(LISTE!B23="",LISTE!I23="X"),"",LISTE!B23),"")</f>
        <v/>
      </c>
      <c r="B23" s="178" t="str">
        <f>IF(MONTH(LISTE!G23)=11,IF(OR(LISTE!B23="",LISTE!I23="X"),"",CONCATENATE(LISTE!C23,"  ",LISTE!H23," P")),"")</f>
        <v/>
      </c>
      <c r="C23" s="178" t="str">
        <f>IF(MONTH(LISTE!G23)=11,IF(OR(LISTE!B23="",LISTE!I23="X"),"",LISTE!A23),"")</f>
        <v/>
      </c>
      <c r="D23" s="178" t="str">
        <f>IF(MONTH(LISTE!G23)=11,IF(OR(LISTE!B23="",LISTE!I23="X"),"",LISTE!I23),"")</f>
        <v/>
      </c>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row>
    <row r="24" spans="1:35" x14ac:dyDescent="0.25">
      <c r="A24" s="178" t="str">
        <f>IF(MONTH(LISTE!G24)=11,IF(OR(LISTE!B24="",LISTE!I24="X"),"",LISTE!B24),"")</f>
        <v/>
      </c>
      <c r="B24" s="178" t="str">
        <f>IF(MONTH(LISTE!G24)=11,IF(OR(LISTE!B24="",LISTE!I24="X"),"",CONCATENATE(LISTE!C24,"  ",LISTE!H24," P")),"")</f>
        <v/>
      </c>
      <c r="C24" s="178" t="str">
        <f>IF(MONTH(LISTE!G24)=11,IF(OR(LISTE!B24="",LISTE!I24="X"),"",LISTE!A24),"")</f>
        <v/>
      </c>
      <c r="D24" s="178" t="str">
        <f>IF(MONTH(LISTE!G24)=11,IF(OR(LISTE!B24="",LISTE!I24="X"),"",LISTE!I24),"")</f>
        <v/>
      </c>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row>
    <row r="25" spans="1:35" x14ac:dyDescent="0.25">
      <c r="A25" s="178" t="str">
        <f>IF(MONTH(LISTE!G25)=11,IF(OR(LISTE!B25="",LISTE!I25="X"),"",LISTE!B25),"")</f>
        <v/>
      </c>
      <c r="B25" s="178" t="str">
        <f>IF(MONTH(LISTE!G25)=11,IF(OR(LISTE!B25="",LISTE!I25="X"),"",CONCATENATE(LISTE!C25,"  ",LISTE!H25," P")),"")</f>
        <v/>
      </c>
      <c r="C25" s="178" t="str">
        <f>IF(MONTH(LISTE!G25)=11,IF(OR(LISTE!B25="",LISTE!I25="X"),"",LISTE!A25),"")</f>
        <v/>
      </c>
      <c r="D25" s="178" t="str">
        <f>IF(MONTH(LISTE!G25)=11,IF(OR(LISTE!B25="",LISTE!I25="X"),"",LISTE!I25),"")</f>
        <v/>
      </c>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4"/>
      <c r="AI25" s="184"/>
    </row>
    <row r="26" spans="1:35" x14ac:dyDescent="0.25">
      <c r="A26" s="178" t="str">
        <f>IF(MONTH(LISTE!G26)=11,IF(OR(LISTE!B26="",LISTE!I26="X"),"",LISTE!B26),"")</f>
        <v/>
      </c>
      <c r="B26" s="178" t="str">
        <f>IF(MONTH(LISTE!G26)=11,IF(OR(LISTE!B26="",LISTE!I26="X"),"",CONCATENATE(LISTE!C26,"  ",LISTE!H26," P")),"")</f>
        <v/>
      </c>
      <c r="C26" s="178" t="str">
        <f>IF(MONTH(LISTE!G26)=11,IF(OR(LISTE!B26="",LISTE!I26="X"),"",LISTE!A26),"")</f>
        <v/>
      </c>
      <c r="D26" s="178" t="str">
        <f>IF(MONTH(LISTE!G26)=11,IF(OR(LISTE!B26="",LISTE!I26="X"),"",LISTE!I26),"")</f>
        <v/>
      </c>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row>
    <row r="27" spans="1:35" x14ac:dyDescent="0.25">
      <c r="A27" s="178" t="str">
        <f>IF(MONTH(LISTE!G27)=11,IF(OR(LISTE!B27="",LISTE!I27="X"),"",LISTE!B27),"")</f>
        <v/>
      </c>
      <c r="B27" s="178" t="str">
        <f>IF(MONTH(LISTE!G27)=11,IF(OR(LISTE!B27="",LISTE!I27="X"),"",CONCATENATE(LISTE!C27,"  ",LISTE!H27," P")),"")</f>
        <v/>
      </c>
      <c r="C27" s="178" t="str">
        <f>IF(MONTH(LISTE!G27)=11,IF(OR(LISTE!B27="",LISTE!I27="X"),"",LISTE!A27),"")</f>
        <v/>
      </c>
      <c r="D27" s="178" t="str">
        <f>IF(MONTH(LISTE!G27)=11,IF(OR(LISTE!B27="",LISTE!I27="X"),"",LISTE!I27),"")</f>
        <v/>
      </c>
      <c r="E27" s="184"/>
      <c r="F27" s="184"/>
      <c r="G27" s="184"/>
      <c r="H27" s="184"/>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4"/>
    </row>
    <row r="28" spans="1:35" x14ac:dyDescent="0.25">
      <c r="A28" s="178" t="str">
        <f>IF(MONTH(LISTE!G28)=11,IF(OR(LISTE!B28="",LISTE!I28="X"),"",LISTE!B28),"")</f>
        <v/>
      </c>
      <c r="B28" s="178" t="str">
        <f>IF(MONTH(LISTE!G28)=11,IF(OR(LISTE!B28="",LISTE!I28="X"),"",CONCATENATE(LISTE!C28,"  ",LISTE!H28," P")),"")</f>
        <v/>
      </c>
      <c r="C28" s="178" t="str">
        <f>IF(MONTH(LISTE!G28)=11,IF(OR(LISTE!B28="",LISTE!I28="X"),"",LISTE!A28),"")</f>
        <v/>
      </c>
      <c r="D28" s="178" t="str">
        <f>IF(MONTH(LISTE!G28)=11,IF(OR(LISTE!B28="",LISTE!I28="X"),"",LISTE!I28),"")</f>
        <v/>
      </c>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row>
    <row r="29" spans="1:35" x14ac:dyDescent="0.25">
      <c r="A29" s="178" t="str">
        <f>IF(MONTH(LISTE!G29)=11,IF(OR(LISTE!B29="",LISTE!I29="X"),"",LISTE!B29),"")</f>
        <v/>
      </c>
      <c r="B29" s="178" t="str">
        <f>IF(MONTH(LISTE!G29)=11,IF(OR(LISTE!B29="",LISTE!I29="X"),"",CONCATENATE(LISTE!C29,"  ",LISTE!H29," P")),"")</f>
        <v/>
      </c>
      <c r="C29" s="178" t="str">
        <f>IF(MONTH(LISTE!G29)=11,IF(OR(LISTE!B29="",LISTE!I29="X"),"",LISTE!A29),"")</f>
        <v/>
      </c>
      <c r="D29" s="178" t="str">
        <f>IF(MONTH(LISTE!G29)=11,IF(OR(LISTE!B29="",LISTE!I29="X"),"",LISTE!I29),"")</f>
        <v/>
      </c>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row>
    <row r="30" spans="1:35" x14ac:dyDescent="0.25">
      <c r="A30" s="178" t="str">
        <f>IF(MONTH(LISTE!G30)=11,IF(OR(LISTE!B30="",LISTE!I30="X"),"",LISTE!B30),"")</f>
        <v/>
      </c>
      <c r="B30" s="178" t="str">
        <f>IF(MONTH(LISTE!G30)=11,IF(OR(LISTE!B30="",LISTE!I30="X"),"",CONCATENATE(LISTE!C30,"  ",LISTE!H30," P")),"")</f>
        <v/>
      </c>
      <c r="C30" s="178" t="str">
        <f>IF(MONTH(LISTE!G30)=11,IF(OR(LISTE!B30="",LISTE!I30="X"),"",LISTE!A30),"")</f>
        <v/>
      </c>
      <c r="D30" s="178" t="str">
        <f>IF(MONTH(LISTE!G30)=11,IF(OR(LISTE!B30="",LISTE!I30="X"),"",LISTE!I30),"")</f>
        <v/>
      </c>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row>
    <row r="31" spans="1:35" x14ac:dyDescent="0.25">
      <c r="A31" s="178" t="str">
        <f>IF(MONTH(LISTE!G31)=11,IF(OR(LISTE!B31="",LISTE!I31="X"),"",LISTE!B31),"")</f>
        <v/>
      </c>
      <c r="B31" s="178" t="str">
        <f>IF(MONTH(LISTE!G31)=11,IF(OR(LISTE!B31="",LISTE!I31="X"),"",CONCATENATE(LISTE!C31,"  ",LISTE!H31," P")),"")</f>
        <v/>
      </c>
      <c r="C31" s="178" t="str">
        <f>IF(MONTH(LISTE!G31)=11,IF(OR(LISTE!B31="",LISTE!I31="X"),"",LISTE!A31),"")</f>
        <v/>
      </c>
      <c r="D31" s="178" t="str">
        <f>IF(MONTH(LISTE!G31)=11,IF(OR(LISTE!B31="",LISTE!I31="X"),"",LISTE!I31),"")</f>
        <v/>
      </c>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row>
    <row r="32" spans="1:35" x14ac:dyDescent="0.25">
      <c r="A32" s="178" t="str">
        <f>IF(MONTH(LISTE!G32)=11,IF(OR(LISTE!B32="",LISTE!I32="X"),"",LISTE!B32),"")</f>
        <v/>
      </c>
      <c r="B32" s="178" t="str">
        <f>IF(MONTH(LISTE!G32)=11,IF(OR(LISTE!B32="",LISTE!I32="X"),"",CONCATENATE(LISTE!C32,"  ",LISTE!H32," P")),"")</f>
        <v/>
      </c>
      <c r="C32" s="178" t="str">
        <f>IF(MONTH(LISTE!G32)=11,IF(OR(LISTE!B32="",LISTE!I32="X"),"",LISTE!A32),"")</f>
        <v/>
      </c>
      <c r="D32" s="178" t="str">
        <f>IF(MONTH(LISTE!G32)=11,IF(OR(LISTE!B32="",LISTE!I32="X"),"",LISTE!I32),"")</f>
        <v/>
      </c>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row>
    <row r="33" spans="1:35" x14ac:dyDescent="0.25">
      <c r="A33" s="178" t="str">
        <f>IF(MONTH(LISTE!G33)=11,IF(OR(LISTE!B33="",LISTE!I33="X"),"",LISTE!B33),"")</f>
        <v/>
      </c>
      <c r="B33" s="178" t="str">
        <f>IF(MONTH(LISTE!G33)=11,IF(OR(LISTE!B33="",LISTE!I33="X"),"",CONCATENATE(LISTE!C33,"  ",LISTE!H33," P")),"")</f>
        <v/>
      </c>
      <c r="C33" s="178" t="str">
        <f>IF(MONTH(LISTE!G33)=11,IF(OR(LISTE!B33="",LISTE!I33="X"),"",LISTE!A33),"")</f>
        <v/>
      </c>
      <c r="D33" s="178" t="str">
        <f>IF(MONTH(LISTE!G33)=11,IF(OR(LISTE!B33="",LISTE!I33="X"),"",LISTE!I33),"")</f>
        <v/>
      </c>
      <c r="E33" s="184"/>
      <c r="F33" s="184"/>
      <c r="G33" s="184"/>
      <c r="H33" s="184"/>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row>
    <row r="34" spans="1:35" x14ac:dyDescent="0.25">
      <c r="A34" s="178" t="str">
        <f>IF(MONTH(LISTE!G34)=11,IF(OR(LISTE!B34="",LISTE!I34="X"),"",LISTE!B34),"")</f>
        <v/>
      </c>
      <c r="B34" s="178" t="str">
        <f>IF(MONTH(LISTE!G34)=11,IF(OR(LISTE!B34="",LISTE!I34="X"),"",CONCATENATE(LISTE!C34,"  ",LISTE!H34," P")),"")</f>
        <v/>
      </c>
      <c r="C34" s="178" t="str">
        <f>IF(MONTH(LISTE!G34)=11,IF(OR(LISTE!B34="",LISTE!I34="X"),"",LISTE!A34),"")</f>
        <v/>
      </c>
      <c r="D34" s="178" t="str">
        <f>IF(MONTH(LISTE!G34)=11,IF(OR(LISTE!B34="",LISTE!I34="X"),"",LISTE!I34),"")</f>
        <v/>
      </c>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row>
    <row r="35" spans="1:35" x14ac:dyDescent="0.25">
      <c r="A35" s="178" t="str">
        <f>IF(MONTH(LISTE!G35)=11,IF(OR(LISTE!B35="",LISTE!I35="X"),"",LISTE!B35),"")</f>
        <v/>
      </c>
      <c r="B35" s="178" t="str">
        <f>IF(MONTH(LISTE!G35)=11,IF(OR(LISTE!B35="",LISTE!I35="X"),"",CONCATENATE(LISTE!C35,"  ",LISTE!H35," P")),"")</f>
        <v/>
      </c>
      <c r="C35" s="178" t="str">
        <f>IF(MONTH(LISTE!G35)=11,IF(OR(LISTE!B35="",LISTE!I35="X"),"",LISTE!A35),"")</f>
        <v/>
      </c>
      <c r="D35" s="178" t="str">
        <f>IF(MONTH(LISTE!G35)=11,IF(OR(LISTE!B35="",LISTE!I35="X"),"",LISTE!I35),"")</f>
        <v/>
      </c>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row>
    <row r="36" spans="1:35" x14ac:dyDescent="0.25">
      <c r="A36" s="178" t="str">
        <f>IF(MONTH(LISTE!G36)=11,IF(OR(LISTE!B36="",LISTE!I36="X"),"",LISTE!B36),"")</f>
        <v/>
      </c>
      <c r="B36" s="178" t="str">
        <f>IF(MONTH(LISTE!G36)=11,IF(OR(LISTE!B36="",LISTE!I36="X"),"",CONCATENATE(LISTE!C36,"  ",LISTE!H36," P")),"")</f>
        <v/>
      </c>
      <c r="C36" s="178" t="str">
        <f>IF(MONTH(LISTE!G36)=11,IF(OR(LISTE!B36="",LISTE!I36="X"),"",LISTE!A36),"")</f>
        <v/>
      </c>
      <c r="D36" s="178" t="str">
        <f>IF(MONTH(LISTE!G36)=11,IF(OR(LISTE!B36="",LISTE!I36="X"),"",LISTE!I36),"")</f>
        <v/>
      </c>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row>
    <row r="37" spans="1:35" x14ac:dyDescent="0.25">
      <c r="A37" s="178" t="str">
        <f>IF(MONTH(LISTE!G37)=11,IF(OR(LISTE!B37="",LISTE!I37="X"),"",LISTE!B37),"")</f>
        <v/>
      </c>
      <c r="B37" s="178" t="str">
        <f>IF(MONTH(LISTE!G37)=11,IF(OR(LISTE!B37="",LISTE!I37="X"),"",CONCATENATE(LISTE!C37,"  ",LISTE!H37," P")),"")</f>
        <v/>
      </c>
      <c r="C37" s="178" t="str">
        <f>IF(MONTH(LISTE!G37)=11,IF(OR(LISTE!B37="",LISTE!I37="X"),"",LISTE!A37),"")</f>
        <v/>
      </c>
      <c r="D37" s="178" t="str">
        <f>IF(MONTH(LISTE!G37)=11,IF(OR(LISTE!B37="",LISTE!I37="X"),"",LISTE!I37),"")</f>
        <v/>
      </c>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row>
    <row r="38" spans="1:35" x14ac:dyDescent="0.25">
      <c r="A38" s="178" t="str">
        <f>IF(MONTH(LISTE!G38)=11,IF(OR(LISTE!B38="",LISTE!I38="X"),"",LISTE!B38),"")</f>
        <v/>
      </c>
      <c r="B38" s="178" t="str">
        <f>IF(MONTH(LISTE!G38)=11,IF(OR(LISTE!B38="",LISTE!I38="X"),"",CONCATENATE(LISTE!C38,"  ",LISTE!H38," P")),"")</f>
        <v/>
      </c>
      <c r="C38" s="178" t="str">
        <f>IF(MONTH(LISTE!G38)=11,IF(OR(LISTE!B38="",LISTE!I38="X"),"",LISTE!A38),"")</f>
        <v/>
      </c>
      <c r="D38" s="178" t="str">
        <f>IF(MONTH(LISTE!G38)=11,IF(OR(LISTE!B38="",LISTE!I38="X"),"",LISTE!I38),"")</f>
        <v/>
      </c>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row>
    <row r="39" spans="1:35" x14ac:dyDescent="0.25">
      <c r="A39" s="178" t="str">
        <f>IF(MONTH(LISTE!G39)=11,IF(OR(LISTE!B39="",LISTE!I39="X"),"",LISTE!B39),"")</f>
        <v/>
      </c>
      <c r="B39" s="178" t="str">
        <f>IF(MONTH(LISTE!G39)=11,IF(OR(LISTE!B39="",LISTE!I39="X"),"",CONCATENATE(LISTE!C39,"  ",LISTE!H39," P")),"")</f>
        <v/>
      </c>
      <c r="C39" s="178" t="str">
        <f>IF(MONTH(LISTE!G39)=11,IF(OR(LISTE!B39="",LISTE!I39="X"),"",LISTE!A39),"")</f>
        <v/>
      </c>
      <c r="D39" s="178" t="str">
        <f>IF(MONTH(LISTE!G39)=11,IF(OR(LISTE!B39="",LISTE!I39="X"),"",LISTE!I39),"")</f>
        <v/>
      </c>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row>
    <row r="40" spans="1:35" x14ac:dyDescent="0.25">
      <c r="A40" s="178" t="str">
        <f>IF(MONTH(LISTE!G40)=11,IF(OR(LISTE!B40="",LISTE!I40="X"),"",LISTE!B40),"")</f>
        <v/>
      </c>
      <c r="B40" s="178" t="str">
        <f>IF(MONTH(LISTE!G40)=11,IF(OR(LISTE!B40="",LISTE!I40="X"),"",CONCATENATE(LISTE!C40,"  ",LISTE!H40," P")),"")</f>
        <v/>
      </c>
      <c r="C40" s="178" t="str">
        <f>IF(MONTH(LISTE!G40)=11,IF(OR(LISTE!B40="",LISTE!I40="X"),"",LISTE!A40),"")</f>
        <v/>
      </c>
      <c r="D40" s="178" t="str">
        <f>IF(MONTH(LISTE!G40)=11,IF(OR(LISTE!B40="",LISTE!I40="X"),"",LISTE!I40),"")</f>
        <v/>
      </c>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row>
    <row r="41" spans="1:35" x14ac:dyDescent="0.25">
      <c r="A41" s="178" t="str">
        <f>IF(MONTH(LISTE!G41)=11,IF(OR(LISTE!B41="",LISTE!I41="X"),"",LISTE!B41),"")</f>
        <v/>
      </c>
      <c r="B41" s="178" t="str">
        <f>IF(MONTH(LISTE!G41)=11,IF(OR(LISTE!B41="",LISTE!I41="X"),"",CONCATENATE(LISTE!C41,"  ",LISTE!H41," P")),"")</f>
        <v/>
      </c>
      <c r="C41" s="178" t="str">
        <f>IF(MONTH(LISTE!G41)=11,IF(OR(LISTE!B41="",LISTE!I41="X"),"",LISTE!A41),"")</f>
        <v/>
      </c>
      <c r="D41" s="178" t="str">
        <f>IF(MONTH(LISTE!G41)=11,IF(OR(LISTE!B41="",LISTE!I41="X"),"",LISTE!I41),"")</f>
        <v/>
      </c>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row>
    <row r="42" spans="1:35" x14ac:dyDescent="0.25">
      <c r="A42" s="178" t="str">
        <f>IF(MONTH(LISTE!G42)=11,IF(OR(LISTE!B42="",LISTE!I42="X"),"",LISTE!B42),"")</f>
        <v/>
      </c>
      <c r="B42" s="178" t="str">
        <f>IF(MONTH(LISTE!G42)=11,IF(OR(LISTE!B42="",LISTE!I42="X"),"",CONCATENATE(LISTE!C42,"  ",LISTE!H42," P")),"")</f>
        <v/>
      </c>
      <c r="C42" s="178" t="str">
        <f>IF(MONTH(LISTE!G42)=11,IF(OR(LISTE!B42="",LISTE!I42="X"),"",LISTE!A42),"")</f>
        <v/>
      </c>
      <c r="D42" s="178" t="str">
        <f>IF(MONTH(LISTE!G42)=11,IF(OR(LISTE!B42="",LISTE!I42="X"),"",LISTE!I42),"")</f>
        <v/>
      </c>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row>
    <row r="43" spans="1:35" x14ac:dyDescent="0.25">
      <c r="A43" s="178" t="str">
        <f>IF(MONTH(LISTE!G43)=11,IF(OR(LISTE!B43="",LISTE!I43="X"),"",LISTE!B43),"")</f>
        <v/>
      </c>
      <c r="B43" s="178" t="str">
        <f>IF(MONTH(LISTE!G43)=11,IF(OR(LISTE!B43="",LISTE!I43="X"),"",CONCATENATE(LISTE!C43,"  ",LISTE!H43," P")),"")</f>
        <v/>
      </c>
      <c r="C43" s="178" t="str">
        <f>IF(MONTH(LISTE!G43)=11,IF(OR(LISTE!B43="",LISTE!I43="X"),"",LISTE!A43),"")</f>
        <v/>
      </c>
      <c r="D43" s="178" t="str">
        <f>IF(MONTH(LISTE!G43)=11,IF(OR(LISTE!B43="",LISTE!I43="X"),"",LISTE!I43),"")</f>
        <v/>
      </c>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row>
    <row r="44" spans="1:35" x14ac:dyDescent="0.25">
      <c r="A44" s="178" t="str">
        <f>IF(MONTH(LISTE!G44)=11,IF(OR(LISTE!B44="",LISTE!I44="X"),"",LISTE!B44),"")</f>
        <v/>
      </c>
      <c r="B44" s="178" t="str">
        <f>IF(MONTH(LISTE!G44)=11,IF(OR(LISTE!B44="",LISTE!I44="X"),"",CONCATENATE(LISTE!C44,"  ",LISTE!H44," P")),"")</f>
        <v/>
      </c>
      <c r="C44" s="178" t="str">
        <f>IF(MONTH(LISTE!G44)=11,IF(OR(LISTE!B44="",LISTE!I44="X"),"",LISTE!A44),"")</f>
        <v/>
      </c>
      <c r="D44" s="178" t="str">
        <f>IF(MONTH(LISTE!G44)=11,IF(OR(LISTE!B44="",LISTE!I44="X"),"",LISTE!I44),"")</f>
        <v/>
      </c>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row>
    <row r="45" spans="1:35" x14ac:dyDescent="0.25">
      <c r="A45" s="178" t="str">
        <f>IF(MONTH(LISTE!G45)=11,IF(OR(LISTE!B45="",LISTE!I45="X"),"",LISTE!B45),"")</f>
        <v/>
      </c>
      <c r="B45" s="178" t="str">
        <f>IF(MONTH(LISTE!G45)=11,IF(OR(LISTE!B45="",LISTE!I45="X"),"",CONCATENATE(LISTE!C45,"  ",LISTE!H45," P")),"")</f>
        <v/>
      </c>
      <c r="C45" s="178" t="str">
        <f>IF(MONTH(LISTE!G45)=11,IF(OR(LISTE!B45="",LISTE!I45="X"),"",LISTE!A45),"")</f>
        <v/>
      </c>
      <c r="D45" s="178" t="str">
        <f>IF(MONTH(LISTE!G45)=11,IF(OR(LISTE!B45="",LISTE!I45="X"),"",LISTE!I45),"")</f>
        <v/>
      </c>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row>
    <row r="46" spans="1:35" x14ac:dyDescent="0.25">
      <c r="A46" s="178" t="str">
        <f>IF(MONTH(LISTE!G46)=11,IF(OR(LISTE!B46="",LISTE!I46="X"),"",LISTE!B46),"")</f>
        <v/>
      </c>
      <c r="B46" s="178" t="str">
        <f>IF(MONTH(LISTE!G46)=11,IF(OR(LISTE!B46="",LISTE!I46="X"),"",CONCATENATE(LISTE!C46,"  ",LISTE!H46," P")),"")</f>
        <v/>
      </c>
      <c r="C46" s="178" t="str">
        <f>IF(MONTH(LISTE!G46)=11,IF(OR(LISTE!B46="",LISTE!I46="X"),"",LISTE!A46),"")</f>
        <v/>
      </c>
      <c r="D46" s="178" t="str">
        <f>IF(MONTH(LISTE!G46)=11,IF(OR(LISTE!B46="",LISTE!I46="X"),"",LISTE!I46),"")</f>
        <v/>
      </c>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row>
    <row r="47" spans="1:35" x14ac:dyDescent="0.25">
      <c r="A47" s="178" t="str">
        <f>IF(MONTH(LISTE!G47)=11,IF(OR(LISTE!B47="",LISTE!I47="X"),"",LISTE!B47),"")</f>
        <v/>
      </c>
      <c r="B47" s="178" t="str">
        <f>IF(MONTH(LISTE!G47)=11,IF(OR(LISTE!B47="",LISTE!I47="X"),"",CONCATENATE(LISTE!C47,"  ",LISTE!H47," P")),"")</f>
        <v/>
      </c>
      <c r="C47" s="178" t="str">
        <f>IF(MONTH(LISTE!G47)=11,IF(OR(LISTE!B47="",LISTE!I47="X"),"",LISTE!A47),"")</f>
        <v/>
      </c>
      <c r="D47" s="178" t="str">
        <f>IF(MONTH(LISTE!G47)=11,IF(OR(LISTE!B47="",LISTE!I47="X"),"",LISTE!I47),"")</f>
        <v/>
      </c>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row>
    <row r="48" spans="1:35" x14ac:dyDescent="0.25">
      <c r="A48" s="178" t="str">
        <f>IF(MONTH(LISTE!G48)=11,IF(OR(LISTE!B48="",LISTE!I48="X"),"",LISTE!B48),"")</f>
        <v/>
      </c>
      <c r="B48" s="178" t="str">
        <f>IF(MONTH(LISTE!G48)=11,IF(OR(LISTE!B48="",LISTE!I48="X"),"",CONCATENATE(LISTE!C48,"  ",LISTE!H48," P")),"")</f>
        <v/>
      </c>
      <c r="C48" s="178" t="str">
        <f>IF(MONTH(LISTE!G48)=11,IF(OR(LISTE!B48="",LISTE!I48="X"),"",LISTE!A48),"")</f>
        <v/>
      </c>
      <c r="D48" s="178" t="str">
        <f>IF(MONTH(LISTE!G48)=11,IF(OR(LISTE!B48="",LISTE!I48="X"),"",LISTE!I48),"")</f>
        <v/>
      </c>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row>
    <row r="49" spans="1:35" x14ac:dyDescent="0.25">
      <c r="A49" s="178" t="str">
        <f>IF(MONTH(LISTE!G49)=11,IF(OR(LISTE!B49="",LISTE!I49="X"),"",LISTE!B49),"")</f>
        <v/>
      </c>
      <c r="B49" s="178" t="str">
        <f>IF(MONTH(LISTE!G49)=11,IF(OR(LISTE!B49="",LISTE!I49="X"),"",CONCATENATE(LISTE!C49,"  ",LISTE!H49," P")),"")</f>
        <v/>
      </c>
      <c r="C49" s="178" t="str">
        <f>IF(MONTH(LISTE!G49)=11,IF(OR(LISTE!B49="",LISTE!I49="X"),"",LISTE!A49),"")</f>
        <v/>
      </c>
      <c r="D49" s="178" t="str">
        <f>IF(MONTH(LISTE!G49)=11,IF(OR(LISTE!B49="",LISTE!I49="X"),"",LISTE!I49),"")</f>
        <v/>
      </c>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row>
    <row r="50" spans="1:35" x14ac:dyDescent="0.25">
      <c r="A50" s="178" t="str">
        <f>IF(MONTH(LISTE!G50)=11,IF(OR(LISTE!B50="",LISTE!I50="X"),"",LISTE!B50),"")</f>
        <v/>
      </c>
      <c r="B50" s="178" t="str">
        <f>IF(MONTH(LISTE!G50)=11,IF(OR(LISTE!B50="",LISTE!I50="X"),"",CONCATENATE(LISTE!C50,"  ",LISTE!H50," P")),"")</f>
        <v/>
      </c>
      <c r="C50" s="178" t="str">
        <f>IF(MONTH(LISTE!G50)=11,IF(OR(LISTE!B50="",LISTE!I50="X"),"",LISTE!A50),"")</f>
        <v/>
      </c>
      <c r="D50" s="178" t="str">
        <f>IF(MONTH(LISTE!G50)=11,IF(OR(LISTE!B50="",LISTE!I50="X"),"",LISTE!I50),"")</f>
        <v/>
      </c>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row>
    <row r="51" spans="1:35" x14ac:dyDescent="0.25">
      <c r="A51" s="178" t="str">
        <f>IF(MONTH(LISTE!G51)=11,IF(OR(LISTE!B51="",LISTE!I51="X"),"",LISTE!B51),"")</f>
        <v/>
      </c>
      <c r="B51" s="178" t="str">
        <f>IF(MONTH(LISTE!G51)=11,IF(OR(LISTE!B51="",LISTE!I51="X"),"",CONCATENATE(LISTE!C51,"  ",LISTE!H51," P")),"")</f>
        <v/>
      </c>
      <c r="C51" s="178" t="str">
        <f>IF(MONTH(LISTE!G51)=11,IF(OR(LISTE!B51="",LISTE!I51="X"),"",LISTE!A51),"")</f>
        <v/>
      </c>
      <c r="D51" s="178" t="str">
        <f>IF(MONTH(LISTE!G51)=11,IF(OR(LISTE!B51="",LISTE!I51="X"),"",LISTE!I51),"")</f>
        <v/>
      </c>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row>
    <row r="52" spans="1:35" x14ac:dyDescent="0.25">
      <c r="A52" s="178" t="str">
        <f>IF(MONTH(LISTE!G52)=11,IF(OR(LISTE!B52="",LISTE!I52="X"),"",LISTE!B52),"")</f>
        <v/>
      </c>
      <c r="B52" s="178" t="str">
        <f>IF(MONTH(LISTE!G52)=11,IF(OR(LISTE!B52="",LISTE!I52="X"),"",CONCATENATE(LISTE!C52,"  ",LISTE!H52," P")),"")</f>
        <v/>
      </c>
      <c r="C52" s="178" t="str">
        <f>IF(MONTH(LISTE!G52)=11,IF(OR(LISTE!B52="",LISTE!I52="X"),"",LISTE!A52),"")</f>
        <v/>
      </c>
      <c r="D52" s="178" t="str">
        <f>IF(MONTH(LISTE!G52)=11,IF(OR(LISTE!B52="",LISTE!I52="X"),"",LISTE!I52),"")</f>
        <v/>
      </c>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row>
    <row r="53" spans="1:35" x14ac:dyDescent="0.25">
      <c r="A53" s="178" t="str">
        <f>IF(MONTH(LISTE!G53)=11,IF(OR(LISTE!B53="",LISTE!I53="X"),"",LISTE!B53),"")</f>
        <v/>
      </c>
      <c r="B53" s="178" t="str">
        <f>IF(MONTH(LISTE!G53)=11,IF(OR(LISTE!B53="",LISTE!I53="X"),"",CONCATENATE(LISTE!C53,"  ",LISTE!H53," P")),"")</f>
        <v/>
      </c>
      <c r="C53" s="178" t="str">
        <f>IF(MONTH(LISTE!G53)=11,IF(OR(LISTE!B53="",LISTE!I53="X"),"",LISTE!A53),"")</f>
        <v/>
      </c>
      <c r="D53" s="178" t="str">
        <f>IF(MONTH(LISTE!G53)=11,IF(OR(LISTE!B53="",LISTE!I53="X"),"",LISTE!I53),"")</f>
        <v/>
      </c>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row>
    <row r="54" spans="1:35" x14ac:dyDescent="0.25">
      <c r="A54" s="178" t="str">
        <f>IF(MONTH(LISTE!G54)=11,IF(OR(LISTE!B54="",LISTE!I54="X"),"",LISTE!B54),"")</f>
        <v/>
      </c>
      <c r="B54" s="178" t="str">
        <f>IF(MONTH(LISTE!G54)=11,IF(OR(LISTE!B54="",LISTE!I54="X"),"",CONCATENATE(LISTE!C54,"  ",LISTE!H54," P")),"")</f>
        <v/>
      </c>
      <c r="C54" s="178" t="str">
        <f>IF(MONTH(LISTE!G54)=11,IF(OR(LISTE!B54="",LISTE!I54="X"),"",LISTE!A54),"")</f>
        <v/>
      </c>
      <c r="D54" s="178" t="str">
        <f>IF(MONTH(LISTE!G54)=11,IF(OR(LISTE!B54="",LISTE!I54="X"),"",LISTE!I54),"")</f>
        <v/>
      </c>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row>
    <row r="55" spans="1:35" x14ac:dyDescent="0.25">
      <c r="A55" s="178" t="str">
        <f>IF(MONTH(LISTE!G55)=11,IF(OR(LISTE!B55="",LISTE!I55="X"),"",LISTE!B55),"")</f>
        <v/>
      </c>
      <c r="B55" s="178" t="str">
        <f>IF(MONTH(LISTE!G55)=11,IF(OR(LISTE!B55="",LISTE!I55="X"),"",CONCATENATE(LISTE!C55,"  ",LISTE!H55," P")),"")</f>
        <v/>
      </c>
      <c r="C55" s="178" t="str">
        <f>IF(MONTH(LISTE!G55)=11,IF(OR(LISTE!B55="",LISTE!I55="X"),"",LISTE!A55),"")</f>
        <v/>
      </c>
      <c r="D55" s="178" t="str">
        <f>IF(MONTH(LISTE!G55)=11,IF(OR(LISTE!B55="",LISTE!I55="X"),"",LISTE!I55),"")</f>
        <v/>
      </c>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row>
    <row r="56" spans="1:35" x14ac:dyDescent="0.25">
      <c r="A56" s="178" t="str">
        <f>IF(MONTH(LISTE!G56)=11,IF(OR(LISTE!B56="",LISTE!I56="X"),"",LISTE!B56),"")</f>
        <v/>
      </c>
      <c r="B56" s="178" t="str">
        <f>IF(MONTH(LISTE!G56)=11,IF(OR(LISTE!B56="",LISTE!I56="X"),"",CONCATENATE(LISTE!C56,"  ",LISTE!H56," P")),"")</f>
        <v/>
      </c>
      <c r="C56" s="178" t="str">
        <f>IF(MONTH(LISTE!G56)=11,IF(OR(LISTE!B56="",LISTE!I56="X"),"",LISTE!A56),"")</f>
        <v/>
      </c>
      <c r="D56" s="178" t="str">
        <f>IF(MONTH(LISTE!G56)=11,IF(OR(LISTE!B56="",LISTE!I56="X"),"",LISTE!I56),"")</f>
        <v/>
      </c>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4"/>
    </row>
    <row r="57" spans="1:35" x14ac:dyDescent="0.25">
      <c r="A57" s="178" t="str">
        <f>IF(MONTH(LISTE!G57)=11,IF(OR(LISTE!B57="",LISTE!I57="X"),"",LISTE!B57),"")</f>
        <v/>
      </c>
      <c r="B57" s="178" t="str">
        <f>IF(MONTH(LISTE!G57)=11,IF(OR(LISTE!B57="",LISTE!I57="X"),"",CONCATENATE(LISTE!C57,"  ",LISTE!H57," P")),"")</f>
        <v/>
      </c>
      <c r="C57" s="178" t="str">
        <f>IF(MONTH(LISTE!G57)=11,IF(OR(LISTE!B57="",LISTE!I57="X"),"",LISTE!A57),"")</f>
        <v/>
      </c>
      <c r="D57" s="178" t="str">
        <f>IF(MONTH(LISTE!G57)=11,IF(OR(LISTE!B57="",LISTE!I57="X"),"",LISTE!I57),"")</f>
        <v/>
      </c>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row>
    <row r="58" spans="1:35" x14ac:dyDescent="0.25">
      <c r="A58" s="178" t="str">
        <f>IF(MONTH(LISTE!G58)=11,IF(OR(LISTE!B58="",LISTE!I58="X"),"",LISTE!B58),"")</f>
        <v/>
      </c>
      <c r="B58" s="178" t="str">
        <f>IF(MONTH(LISTE!G58)=11,IF(OR(LISTE!B58="",LISTE!I58="X"),"",CONCATENATE(LISTE!C58,"  ",LISTE!H58," P")),"")</f>
        <v/>
      </c>
      <c r="C58" s="178" t="str">
        <f>IF(MONTH(LISTE!G58)=11,IF(OR(LISTE!B58="",LISTE!I58="X"),"",LISTE!A58),"")</f>
        <v/>
      </c>
      <c r="D58" s="178" t="str">
        <f>IF(MONTH(LISTE!G58)=11,IF(OR(LISTE!B58="",LISTE!I58="X"),"",LISTE!I58),"")</f>
        <v/>
      </c>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row>
    <row r="59" spans="1:35" x14ac:dyDescent="0.25">
      <c r="A59" s="178" t="str">
        <f>IF(MONTH(LISTE!G59)=11,IF(OR(LISTE!B59="",LISTE!I59="X"),"",LISTE!B59),"")</f>
        <v/>
      </c>
      <c r="B59" s="178" t="str">
        <f>IF(MONTH(LISTE!G59)=11,IF(OR(LISTE!B59="",LISTE!I59="X"),"",CONCATENATE(LISTE!C59,"  ",LISTE!H59," P")),"")</f>
        <v/>
      </c>
      <c r="C59" s="178" t="str">
        <f>IF(MONTH(LISTE!G59)=11,IF(OR(LISTE!B59="",LISTE!I59="X"),"",LISTE!A59),"")</f>
        <v/>
      </c>
      <c r="D59" s="178" t="str">
        <f>IF(MONTH(LISTE!G59)=11,IF(OR(LISTE!B59="",LISTE!I59="X"),"",LISTE!I59),"")</f>
        <v/>
      </c>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row>
    <row r="60" spans="1:35" x14ac:dyDescent="0.25">
      <c r="A60" s="178" t="str">
        <f>IF(MONTH(LISTE!G60)=11,IF(OR(LISTE!B60="",LISTE!I60="X"),"",LISTE!B60),"")</f>
        <v/>
      </c>
      <c r="B60" s="178" t="str">
        <f>IF(MONTH(LISTE!G60)=11,IF(OR(LISTE!B60="",LISTE!I60="X"),"",CONCATENATE(LISTE!C60,"  ",LISTE!H60," P")),"")</f>
        <v/>
      </c>
      <c r="C60" s="178" t="str">
        <f>IF(MONTH(LISTE!G60)=11,IF(OR(LISTE!B60="",LISTE!I60="X"),"",LISTE!A60),"")</f>
        <v/>
      </c>
      <c r="D60" s="178" t="str">
        <f>IF(MONTH(LISTE!G60)=11,IF(OR(LISTE!B60="",LISTE!I60="X"),"",LISTE!I60),"")</f>
        <v/>
      </c>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row>
    <row r="61" spans="1:35" x14ac:dyDescent="0.25">
      <c r="A61" s="178" t="str">
        <f>IF(MONTH(LISTE!G61)=11,IF(OR(LISTE!B61="",LISTE!I61="X"),"",LISTE!B61),"")</f>
        <v/>
      </c>
      <c r="B61" s="178" t="str">
        <f>IF(MONTH(LISTE!G61)=11,IF(OR(LISTE!B61="",LISTE!I61="X"),"",CONCATENATE(LISTE!C61,"  ",LISTE!H61," P")),"")</f>
        <v/>
      </c>
      <c r="C61" s="178" t="str">
        <f>IF(MONTH(LISTE!G61)=11,IF(OR(LISTE!B61="",LISTE!I61="X"),"",LISTE!A61),"")</f>
        <v/>
      </c>
      <c r="D61" s="178" t="str">
        <f>IF(MONTH(LISTE!G61)=11,IF(OR(LISTE!B61="",LISTE!I61="X"),"",LISTE!I61),"")</f>
        <v/>
      </c>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row>
    <row r="62" spans="1:35" x14ac:dyDescent="0.25">
      <c r="A62" s="178" t="str">
        <f>IF(MONTH(LISTE!G62)=11,IF(OR(LISTE!B62="",LISTE!I62="X"),"",LISTE!B62),"")</f>
        <v/>
      </c>
      <c r="B62" s="178" t="str">
        <f>IF(MONTH(LISTE!G62)=11,IF(OR(LISTE!B62="",LISTE!I62="X"),"",CONCATENATE(LISTE!C62,"  ",LISTE!H62," P")),"")</f>
        <v/>
      </c>
      <c r="C62" s="178" t="str">
        <f>IF(MONTH(LISTE!G62)=11,IF(OR(LISTE!B62="",LISTE!I62="X"),"",LISTE!A62),"")</f>
        <v/>
      </c>
      <c r="D62" s="178" t="str">
        <f>IF(MONTH(LISTE!G62)=11,IF(OR(LISTE!B62="",LISTE!I62="X"),"",LISTE!I62),"")</f>
        <v/>
      </c>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row>
    <row r="63" spans="1:35" x14ac:dyDescent="0.25">
      <c r="A63" s="178" t="str">
        <f>IF(MONTH(LISTE!G63)=11,IF(OR(LISTE!B63="",LISTE!I63="X"),"",LISTE!B63),"")</f>
        <v/>
      </c>
      <c r="B63" s="178" t="str">
        <f>IF(MONTH(LISTE!G63)=11,IF(OR(LISTE!B63="",LISTE!I63="X"),"",CONCATENATE(LISTE!C63,"  ",LISTE!H63," P")),"")</f>
        <v/>
      </c>
      <c r="C63" s="178" t="str">
        <f>IF(MONTH(LISTE!G63)=11,IF(OR(LISTE!B63="",LISTE!I63="X"),"",LISTE!A63),"")</f>
        <v/>
      </c>
      <c r="D63" s="178" t="str">
        <f>IF(MONTH(LISTE!G63)=11,IF(OR(LISTE!B63="",LISTE!I63="X"),"",LISTE!I63),"")</f>
        <v/>
      </c>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row>
    <row r="64" spans="1:35" x14ac:dyDescent="0.25">
      <c r="A64" s="178" t="str">
        <f>IF(MONTH(LISTE!G64)=11,IF(OR(LISTE!B64="",LISTE!I64="X"),"",LISTE!B64),"")</f>
        <v/>
      </c>
      <c r="B64" s="178" t="str">
        <f>IF(MONTH(LISTE!G64)=11,IF(OR(LISTE!B64="",LISTE!I64="X"),"",CONCATENATE(LISTE!C64,"  ",LISTE!H64," P")),"")</f>
        <v/>
      </c>
      <c r="C64" s="178" t="str">
        <f>IF(MONTH(LISTE!G64)=11,IF(OR(LISTE!B64="",LISTE!I64="X"),"",LISTE!A64),"")</f>
        <v/>
      </c>
      <c r="D64" s="178" t="str">
        <f>IF(MONTH(LISTE!G64)=11,IF(OR(LISTE!B64="",LISTE!I64="X"),"",LISTE!I64),"")</f>
        <v/>
      </c>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row>
    <row r="65" spans="1:35" x14ac:dyDescent="0.25">
      <c r="A65" s="178" t="str">
        <f>IF(MONTH(LISTE!G65)=11,IF(OR(LISTE!B65="",LISTE!I65="X"),"",LISTE!B65),"")</f>
        <v/>
      </c>
      <c r="B65" s="178" t="str">
        <f>IF(MONTH(LISTE!G65)=11,IF(OR(LISTE!B65="",LISTE!I65="X"),"",CONCATENATE(LISTE!C65,"  ",LISTE!H65," P")),"")</f>
        <v/>
      </c>
      <c r="C65" s="178" t="str">
        <f>IF(MONTH(LISTE!G65)=11,IF(OR(LISTE!B65="",LISTE!I65="X"),"",LISTE!A65),"")</f>
        <v/>
      </c>
      <c r="D65" s="178" t="str">
        <f>IF(MONTH(LISTE!G65)=11,IF(OR(LISTE!B65="",LISTE!I65="X"),"",LISTE!I65),"")</f>
        <v/>
      </c>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row>
    <row r="66" spans="1:35" x14ac:dyDescent="0.25">
      <c r="A66" s="178" t="str">
        <f>IF(MONTH(LISTE!G66)=11,IF(OR(LISTE!B66="",LISTE!I66="X"),"",LISTE!B66),"")</f>
        <v/>
      </c>
      <c r="B66" s="178" t="str">
        <f>IF(MONTH(LISTE!G66)=11,IF(OR(LISTE!B66="",LISTE!I66="X"),"",CONCATENATE(LISTE!C66,"  ",LISTE!H66," P")),"")</f>
        <v/>
      </c>
      <c r="C66" s="178" t="str">
        <f>IF(MONTH(LISTE!G66)=11,IF(OR(LISTE!B66="",LISTE!I66="X"),"",LISTE!A66),"")</f>
        <v/>
      </c>
      <c r="D66" s="178" t="str">
        <f>IF(MONTH(LISTE!G66)=11,IF(OR(LISTE!B66="",LISTE!I66="X"),"",LISTE!I66),"")</f>
        <v/>
      </c>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row>
    <row r="67" spans="1:35" x14ac:dyDescent="0.25">
      <c r="A67" s="178" t="str">
        <f>IF(MONTH(LISTE!G67)=11,IF(OR(LISTE!B67="",LISTE!I67="X"),"",LISTE!B67),"")</f>
        <v/>
      </c>
      <c r="B67" s="178" t="str">
        <f>IF(MONTH(LISTE!G67)=11,IF(OR(LISTE!B67="",LISTE!I67="X"),"",CONCATENATE(LISTE!C67,"  ",LISTE!H67," P")),"")</f>
        <v/>
      </c>
      <c r="C67" s="178" t="str">
        <f>IF(MONTH(LISTE!G67)=11,IF(OR(LISTE!B67="",LISTE!I67="X"),"",LISTE!A67),"")</f>
        <v/>
      </c>
      <c r="D67" s="178" t="str">
        <f>IF(MONTH(LISTE!G67)=11,IF(OR(LISTE!B67="",LISTE!I67="X"),"",LISTE!I67),"")</f>
        <v/>
      </c>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row>
    <row r="68" spans="1:35" x14ac:dyDescent="0.25">
      <c r="A68" s="178" t="str">
        <f>IF(MONTH(LISTE!G68)=11,IF(OR(LISTE!B68="",LISTE!I68="X"),"",LISTE!B68),"")</f>
        <v/>
      </c>
      <c r="B68" s="178" t="str">
        <f>IF(MONTH(LISTE!G68)=11,IF(OR(LISTE!B68="",LISTE!I68="X"),"",CONCATENATE(LISTE!C68,"  ",LISTE!H68," P")),"")</f>
        <v/>
      </c>
      <c r="C68" s="178" t="str">
        <f>IF(MONTH(LISTE!G68)=11,IF(OR(LISTE!B68="",LISTE!I68="X"),"",LISTE!A68),"")</f>
        <v/>
      </c>
      <c r="D68" s="178" t="str">
        <f>IF(MONTH(LISTE!G68)=11,IF(OR(LISTE!B68="",LISTE!I68="X"),"",LISTE!I68),"")</f>
        <v/>
      </c>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4"/>
      <c r="AG68" s="184"/>
      <c r="AH68" s="184"/>
      <c r="AI68" s="184"/>
    </row>
    <row r="69" spans="1:35" x14ac:dyDescent="0.25">
      <c r="A69" s="178" t="str">
        <f>IF(MONTH(LISTE!G69)=11,IF(OR(LISTE!B69="",LISTE!I69="X"),"",LISTE!B69),"")</f>
        <v/>
      </c>
      <c r="B69" s="178" t="str">
        <f>IF(MONTH(LISTE!G69)=11,IF(OR(LISTE!B69="",LISTE!I69="X"),"",CONCATENATE(LISTE!C69,"  ",LISTE!H69," P")),"")</f>
        <v/>
      </c>
      <c r="C69" s="178" t="str">
        <f>IF(MONTH(LISTE!G69)=11,IF(OR(LISTE!B69="",LISTE!I69="X"),"",LISTE!A69),"")</f>
        <v/>
      </c>
      <c r="D69" s="178" t="str">
        <f>IF(MONTH(LISTE!G69)=11,IF(OR(LISTE!B69="",LISTE!I69="X"),"",LISTE!I69),"")</f>
        <v/>
      </c>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c r="AE69" s="184"/>
      <c r="AF69" s="184"/>
      <c r="AG69" s="184"/>
      <c r="AH69" s="184"/>
      <c r="AI69" s="184"/>
    </row>
    <row r="70" spans="1:35" x14ac:dyDescent="0.25">
      <c r="A70" s="178" t="str">
        <f>IF(MONTH(LISTE!G70)=11,IF(OR(LISTE!B70="",LISTE!I70="X"),"",LISTE!B70),"")</f>
        <v/>
      </c>
      <c r="B70" s="178" t="str">
        <f>IF(MONTH(LISTE!G70)=11,IF(OR(LISTE!B70="",LISTE!I70="X"),"",CONCATENATE(LISTE!C70,"  ",LISTE!H70," P")),"")</f>
        <v/>
      </c>
      <c r="C70" s="178" t="str">
        <f>IF(MONTH(LISTE!G70)=11,IF(OR(LISTE!B70="",LISTE!I70="X"),"",LISTE!A70),"")</f>
        <v/>
      </c>
      <c r="D70" s="178" t="str">
        <f>IF(MONTH(LISTE!G70)=11,IF(OR(LISTE!B70="",LISTE!I70="X"),"",LISTE!I70),"")</f>
        <v/>
      </c>
      <c r="E70" s="184"/>
      <c r="F70" s="184"/>
      <c r="G70" s="184"/>
      <c r="H70" s="184"/>
      <c r="I70" s="184"/>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row>
    <row r="71" spans="1:35" x14ac:dyDescent="0.25">
      <c r="A71" s="178" t="str">
        <f>IF(MONTH(LISTE!G71)=11,IF(OR(LISTE!B71="",LISTE!I71="X"),"",LISTE!B71),"")</f>
        <v/>
      </c>
      <c r="B71" s="178" t="str">
        <f>IF(MONTH(LISTE!G71)=11,IF(OR(LISTE!B71="",LISTE!I71="X"),"",CONCATENATE(LISTE!C71,"  ",LISTE!H71," P")),"")</f>
        <v/>
      </c>
      <c r="C71" s="178" t="str">
        <f>IF(MONTH(LISTE!G71)=11,IF(OR(LISTE!B71="",LISTE!I71="X"),"",LISTE!A71),"")</f>
        <v/>
      </c>
      <c r="D71" s="178" t="str">
        <f>IF(MONTH(LISTE!G71)=11,IF(OR(LISTE!B71="",LISTE!I71="X"),"",LISTE!I71),"")</f>
        <v/>
      </c>
      <c r="E71" s="184"/>
      <c r="F71" s="184"/>
      <c r="G71" s="184"/>
      <c r="H71" s="184"/>
      <c r="I71" s="184"/>
      <c r="J71" s="184"/>
      <c r="K71" s="184"/>
      <c r="L71" s="184"/>
      <c r="M71" s="184"/>
      <c r="N71" s="184"/>
      <c r="O71" s="184"/>
      <c r="P71" s="184"/>
      <c r="Q71" s="184"/>
      <c r="R71" s="184"/>
      <c r="S71" s="184"/>
      <c r="T71" s="184"/>
      <c r="U71" s="184"/>
      <c r="V71" s="184"/>
      <c r="W71" s="184"/>
      <c r="X71" s="184"/>
      <c r="Y71" s="184"/>
      <c r="Z71" s="184"/>
      <c r="AA71" s="184"/>
      <c r="AB71" s="184"/>
      <c r="AC71" s="184"/>
      <c r="AD71" s="184"/>
      <c r="AE71" s="184"/>
      <c r="AF71" s="184"/>
      <c r="AG71" s="184"/>
      <c r="AH71" s="184"/>
      <c r="AI71" s="184"/>
    </row>
    <row r="72" spans="1:35" x14ac:dyDescent="0.25">
      <c r="A72" s="178" t="str">
        <f>IF(MONTH(LISTE!G72)=11,IF(OR(LISTE!B72="",LISTE!I72="X"),"",LISTE!B72),"")</f>
        <v/>
      </c>
      <c r="B72" s="178" t="str">
        <f>IF(MONTH(LISTE!G72)=11,IF(OR(LISTE!B72="",LISTE!I72="X"),"",CONCATENATE(LISTE!C72,"  ",LISTE!H72," P")),"")</f>
        <v/>
      </c>
      <c r="C72" s="178" t="str">
        <f>IF(MONTH(LISTE!G72)=11,IF(OR(LISTE!B72="",LISTE!I72="X"),"",LISTE!A72),"")</f>
        <v/>
      </c>
      <c r="D72" s="178" t="str">
        <f>IF(MONTH(LISTE!G72)=11,IF(OR(LISTE!B72="",LISTE!I72="X"),"",LISTE!I72),"")</f>
        <v/>
      </c>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c r="AD72" s="184"/>
      <c r="AE72" s="184"/>
      <c r="AF72" s="184"/>
      <c r="AG72" s="184"/>
      <c r="AH72" s="184"/>
      <c r="AI72" s="184"/>
    </row>
    <row r="73" spans="1:35" x14ac:dyDescent="0.25">
      <c r="A73" s="178" t="str">
        <f>IF(MONTH(LISTE!G73)=11,IF(OR(LISTE!B73="",LISTE!I73="X"),"",LISTE!B73),"")</f>
        <v/>
      </c>
      <c r="B73" s="178" t="str">
        <f>IF(MONTH(LISTE!G73)=11,IF(OR(LISTE!B73="",LISTE!I73="X"),"",CONCATENATE(LISTE!C73,"  ",LISTE!H73," P")),"")</f>
        <v/>
      </c>
      <c r="C73" s="178" t="str">
        <f>IF(MONTH(LISTE!G73)=11,IF(OR(LISTE!B73="",LISTE!I73="X"),"",LISTE!A73),"")</f>
        <v/>
      </c>
      <c r="D73" s="178" t="str">
        <f>IF(MONTH(LISTE!G73)=11,IF(OR(LISTE!B73="",LISTE!I73="X"),"",LISTE!I73),"")</f>
        <v/>
      </c>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184"/>
      <c r="AE73" s="184"/>
      <c r="AF73" s="184"/>
      <c r="AG73" s="184"/>
      <c r="AH73" s="184"/>
      <c r="AI73" s="184"/>
    </row>
    <row r="74" spans="1:35" x14ac:dyDescent="0.25">
      <c r="A74" s="178" t="str">
        <f>IF(MONTH(LISTE!G74)=11,IF(OR(LISTE!B74="",LISTE!I74="X"),"",LISTE!B74),"")</f>
        <v/>
      </c>
      <c r="B74" s="178" t="str">
        <f>IF(MONTH(LISTE!G74)=11,IF(OR(LISTE!B74="",LISTE!I74="X"),"",CONCATENATE(LISTE!C74,"  ",LISTE!H74," P")),"")</f>
        <v/>
      </c>
      <c r="C74" s="178" t="str">
        <f>IF(MONTH(LISTE!G74)=11,IF(OR(LISTE!B74="",LISTE!I74="X"),"",LISTE!A74),"")</f>
        <v/>
      </c>
      <c r="D74" s="178" t="str">
        <f>IF(MONTH(LISTE!G74)=11,IF(OR(LISTE!B74="",LISTE!I74="X"),"",LISTE!I74),"")</f>
        <v/>
      </c>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184"/>
      <c r="AE74" s="184"/>
      <c r="AF74" s="184"/>
      <c r="AG74" s="184"/>
      <c r="AH74" s="184"/>
      <c r="AI74" s="184"/>
    </row>
    <row r="75" spans="1:35" x14ac:dyDescent="0.25">
      <c r="A75" s="178" t="str">
        <f>IF(MONTH(LISTE!G75)=11,IF(OR(LISTE!B75="",LISTE!I75="X"),"",LISTE!B75),"")</f>
        <v/>
      </c>
      <c r="B75" s="178" t="str">
        <f>IF(MONTH(LISTE!G75)=11,IF(OR(LISTE!B75="",LISTE!I75="X"),"",CONCATENATE(LISTE!C75,"  ",LISTE!H75," P")),"")</f>
        <v/>
      </c>
      <c r="C75" s="178" t="str">
        <f>IF(MONTH(LISTE!G75)=11,IF(OR(LISTE!B75="",LISTE!I75="X"),"",LISTE!A75),"")</f>
        <v/>
      </c>
      <c r="D75" s="178" t="str">
        <f>IF(MONTH(LISTE!G75)=11,IF(OR(LISTE!B75="",LISTE!I75="X"),"",LISTE!I75),"")</f>
        <v/>
      </c>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184"/>
      <c r="AE75" s="184"/>
      <c r="AF75" s="184"/>
      <c r="AG75" s="184"/>
      <c r="AH75" s="184"/>
      <c r="AI75" s="184"/>
    </row>
    <row r="76" spans="1:35" x14ac:dyDescent="0.25">
      <c r="A76" s="178" t="str">
        <f>IF(MONTH(LISTE!G76)=11,IF(OR(LISTE!B76="",LISTE!I76="X"),"",LISTE!B76),"")</f>
        <v/>
      </c>
      <c r="B76" s="178" t="str">
        <f>IF(MONTH(LISTE!G76)=11,IF(OR(LISTE!B76="",LISTE!I76="X"),"",CONCATENATE(LISTE!C76,"  ",LISTE!H76," P")),"")</f>
        <v/>
      </c>
      <c r="C76" s="178" t="str">
        <f>IF(MONTH(LISTE!G76)=11,IF(OR(LISTE!B76="",LISTE!I76="X"),"",LISTE!A76),"")</f>
        <v/>
      </c>
      <c r="D76" s="178" t="str">
        <f>IF(MONTH(LISTE!G76)=11,IF(OR(LISTE!B76="",LISTE!I76="X"),"",LISTE!I76),"")</f>
        <v/>
      </c>
      <c r="E76" s="184"/>
      <c r="F76" s="184"/>
      <c r="G76" s="184"/>
      <c r="H76" s="184"/>
      <c r="I76" s="184"/>
      <c r="J76" s="184"/>
      <c r="K76" s="184"/>
      <c r="L76" s="184"/>
      <c r="M76" s="184"/>
      <c r="N76" s="184"/>
      <c r="O76" s="184"/>
      <c r="P76" s="184"/>
      <c r="Q76" s="184"/>
      <c r="R76" s="184"/>
      <c r="S76" s="184"/>
      <c r="T76" s="184"/>
      <c r="U76" s="184"/>
      <c r="V76" s="184"/>
      <c r="W76" s="184"/>
      <c r="X76" s="184"/>
      <c r="Y76" s="184"/>
      <c r="Z76" s="184"/>
      <c r="AA76" s="184"/>
      <c r="AB76" s="184"/>
      <c r="AC76" s="184"/>
      <c r="AD76" s="184"/>
      <c r="AE76" s="184"/>
      <c r="AF76" s="184"/>
      <c r="AG76" s="184"/>
      <c r="AH76" s="184"/>
      <c r="AI76" s="184"/>
    </row>
    <row r="77" spans="1:35" x14ac:dyDescent="0.25">
      <c r="A77" s="178" t="str">
        <f>IF(MONTH(LISTE!G77)=11,IF(OR(LISTE!B77="",LISTE!I77="X"),"",LISTE!B77),"")</f>
        <v/>
      </c>
      <c r="B77" s="178" t="str">
        <f>IF(MONTH(LISTE!G77)=11,IF(OR(LISTE!B77="",LISTE!I77="X"),"",CONCATENATE(LISTE!C77,"  ",LISTE!H77," P")),"")</f>
        <v/>
      </c>
      <c r="C77" s="178" t="str">
        <f>IF(MONTH(LISTE!G77)=11,IF(OR(LISTE!B77="",LISTE!I77="X"),"",LISTE!A77),"")</f>
        <v/>
      </c>
      <c r="D77" s="178" t="str">
        <f>IF(MONTH(LISTE!G77)=11,IF(OR(LISTE!B77="",LISTE!I77="X"),"",LISTE!I77),"")</f>
        <v/>
      </c>
      <c r="E77" s="184"/>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row>
    <row r="78" spans="1:35" x14ac:dyDescent="0.25">
      <c r="A78" s="178" t="str">
        <f>IF(MONTH(LISTE!G78)=11,IF(OR(LISTE!B78="",LISTE!I78="X"),"",LISTE!B78),"")</f>
        <v/>
      </c>
      <c r="B78" s="178" t="str">
        <f>IF(MONTH(LISTE!G78)=11,IF(OR(LISTE!B78="",LISTE!I78="X"),"",CONCATENATE(LISTE!C78,"  ",LISTE!H78," P")),"")</f>
        <v/>
      </c>
      <c r="C78" s="178" t="str">
        <f>IF(MONTH(LISTE!G78)=11,IF(OR(LISTE!B78="",LISTE!I78="X"),"",LISTE!A78),"")</f>
        <v/>
      </c>
      <c r="D78" s="178" t="str">
        <f>IF(MONTH(LISTE!G78)=11,IF(OR(LISTE!B78="",LISTE!I78="X"),"",LISTE!I78),"")</f>
        <v/>
      </c>
      <c r="E78" s="184"/>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184"/>
      <c r="AD78" s="184"/>
      <c r="AE78" s="184"/>
      <c r="AF78" s="184"/>
      <c r="AG78" s="184"/>
      <c r="AH78" s="184"/>
      <c r="AI78" s="184"/>
    </row>
    <row r="79" spans="1:35" x14ac:dyDescent="0.25">
      <c r="A79" s="178" t="str">
        <f>IF(MONTH(LISTE!G79)=11,IF(OR(LISTE!B79="",LISTE!I79="X"),"",LISTE!B79),"")</f>
        <v/>
      </c>
      <c r="B79" s="178" t="str">
        <f>IF(MONTH(LISTE!G79)=11,IF(OR(LISTE!B79="",LISTE!I79="X"),"",CONCATENATE(LISTE!C79,"  ",LISTE!H79," P")),"")</f>
        <v/>
      </c>
      <c r="C79" s="178" t="str">
        <f>IF(MONTH(LISTE!G79)=11,IF(OR(LISTE!B79="",LISTE!I79="X"),"",LISTE!A79),"")</f>
        <v/>
      </c>
      <c r="D79" s="178" t="str">
        <f>IF(MONTH(LISTE!G79)=11,IF(OR(LISTE!B79="",LISTE!I79="X"),"",LISTE!I79),"")</f>
        <v/>
      </c>
      <c r="E79" s="184"/>
      <c r="F79" s="184"/>
      <c r="G79" s="184"/>
      <c r="H79" s="184"/>
      <c r="I79" s="184"/>
      <c r="J79" s="184"/>
      <c r="K79" s="184"/>
      <c r="L79" s="184"/>
      <c r="M79" s="184"/>
      <c r="N79" s="184"/>
      <c r="O79" s="184"/>
      <c r="P79" s="184"/>
      <c r="Q79" s="184"/>
      <c r="R79" s="184"/>
      <c r="S79" s="184"/>
      <c r="T79" s="184"/>
      <c r="U79" s="184"/>
      <c r="V79" s="184"/>
      <c r="W79" s="184"/>
      <c r="X79" s="184"/>
      <c r="Y79" s="184"/>
      <c r="Z79" s="184"/>
      <c r="AA79" s="184"/>
      <c r="AB79" s="184"/>
      <c r="AC79" s="184"/>
      <c r="AD79" s="184"/>
      <c r="AE79" s="184"/>
      <c r="AF79" s="184"/>
      <c r="AG79" s="184"/>
      <c r="AH79" s="184"/>
      <c r="AI79" s="184"/>
    </row>
    <row r="80" spans="1:35" x14ac:dyDescent="0.25">
      <c r="A80" s="178" t="str">
        <f>IF(MONTH(LISTE!G80)=11,IF(OR(LISTE!B80="",LISTE!I80="X"),"",LISTE!B80),"")</f>
        <v/>
      </c>
      <c r="B80" s="178" t="str">
        <f>IF(MONTH(LISTE!G80)=11,IF(OR(LISTE!B80="",LISTE!I80="X"),"",CONCATENATE(LISTE!C80,"  ",LISTE!H80," P")),"")</f>
        <v/>
      </c>
      <c r="C80" s="178" t="str">
        <f>IF(MONTH(LISTE!G80)=11,IF(OR(LISTE!B80="",LISTE!I80="X"),"",LISTE!A80),"")</f>
        <v/>
      </c>
      <c r="D80" s="178" t="str">
        <f>IF(MONTH(LISTE!G80)=11,IF(OR(LISTE!B80="",LISTE!I80="X"),"",LISTE!I80),"")</f>
        <v/>
      </c>
      <c r="E80" s="184"/>
      <c r="F80" s="184"/>
      <c r="G80" s="184"/>
      <c r="H80" s="184"/>
      <c r="I80" s="184"/>
      <c r="J80" s="184"/>
      <c r="K80" s="184"/>
      <c r="L80" s="184"/>
      <c r="M80" s="184"/>
      <c r="N80" s="184"/>
      <c r="O80" s="184"/>
      <c r="P80" s="184"/>
      <c r="Q80" s="184"/>
      <c r="R80" s="184"/>
      <c r="S80" s="184"/>
      <c r="T80" s="184"/>
      <c r="U80" s="184"/>
      <c r="V80" s="184"/>
      <c r="W80" s="184"/>
      <c r="X80" s="184"/>
      <c r="Y80" s="184"/>
      <c r="Z80" s="184"/>
      <c r="AA80" s="184"/>
      <c r="AB80" s="184"/>
      <c r="AC80" s="184"/>
      <c r="AD80" s="184"/>
      <c r="AE80" s="184"/>
      <c r="AF80" s="184"/>
      <c r="AG80" s="184"/>
      <c r="AH80" s="184"/>
      <c r="AI80" s="184"/>
    </row>
    <row r="81" spans="1:35" x14ac:dyDescent="0.25">
      <c r="A81" s="178" t="str">
        <f>IF(MONTH(LISTE!G81)=11,IF(OR(LISTE!B81="",LISTE!I81="X"),"",LISTE!B81),"")</f>
        <v/>
      </c>
      <c r="B81" s="178" t="str">
        <f>IF(MONTH(LISTE!G81)=11,IF(OR(LISTE!B81="",LISTE!I81="X"),"",CONCATENATE(LISTE!C81,"  ",LISTE!H81," P")),"")</f>
        <v/>
      </c>
      <c r="C81" s="178" t="str">
        <f>IF(MONTH(LISTE!G81)=11,IF(OR(LISTE!B81="",LISTE!I81="X"),"",LISTE!A81),"")</f>
        <v/>
      </c>
      <c r="D81" s="178" t="str">
        <f>IF(MONTH(LISTE!G81)=11,IF(OR(LISTE!B81="",LISTE!I81="X"),"",LISTE!I81),"")</f>
        <v/>
      </c>
      <c r="E81" s="184"/>
      <c r="F81" s="184"/>
      <c r="G81" s="184"/>
      <c r="H81" s="184"/>
      <c r="I81" s="184"/>
      <c r="J81" s="184"/>
      <c r="K81" s="184"/>
      <c r="L81" s="184"/>
      <c r="M81" s="184"/>
      <c r="N81" s="184"/>
      <c r="O81" s="184"/>
      <c r="P81" s="184"/>
      <c r="Q81" s="184"/>
      <c r="R81" s="184"/>
      <c r="S81" s="184"/>
      <c r="T81" s="184"/>
      <c r="U81" s="184"/>
      <c r="V81" s="184"/>
      <c r="W81" s="184"/>
      <c r="X81" s="184"/>
      <c r="Y81" s="184"/>
      <c r="Z81" s="184"/>
      <c r="AA81" s="184"/>
      <c r="AB81" s="184"/>
      <c r="AC81" s="184"/>
      <c r="AD81" s="184"/>
      <c r="AE81" s="184"/>
      <c r="AF81" s="184"/>
      <c r="AG81" s="184"/>
      <c r="AH81" s="184"/>
      <c r="AI81" s="184"/>
    </row>
    <row r="82" spans="1:35" x14ac:dyDescent="0.25">
      <c r="A82" s="178" t="str">
        <f>IF(MONTH(LISTE!G82)=11,IF(OR(LISTE!B82="",LISTE!I82="X"),"",LISTE!B82),"")</f>
        <v/>
      </c>
      <c r="B82" s="178" t="str">
        <f>IF(MONTH(LISTE!G82)=11,IF(OR(LISTE!B82="",LISTE!I82="X"),"",CONCATENATE(LISTE!C82,"  ",LISTE!H82," P")),"")</f>
        <v/>
      </c>
      <c r="C82" s="178" t="str">
        <f>IF(MONTH(LISTE!G82)=11,IF(OR(LISTE!B82="",LISTE!I82="X"),"",LISTE!A82),"")</f>
        <v/>
      </c>
      <c r="D82" s="178" t="str">
        <f>IF(MONTH(LISTE!G82)=11,IF(OR(LISTE!B82="",LISTE!I82="X"),"",LISTE!I82),"")</f>
        <v/>
      </c>
      <c r="E82" s="184"/>
      <c r="F82" s="184"/>
      <c r="G82" s="184"/>
      <c r="H82" s="184"/>
      <c r="I82" s="184"/>
      <c r="J82" s="184"/>
      <c r="K82" s="184"/>
      <c r="L82" s="184"/>
      <c r="M82" s="184"/>
      <c r="N82" s="184"/>
      <c r="O82" s="184"/>
      <c r="P82" s="184"/>
      <c r="Q82" s="184"/>
      <c r="R82" s="184"/>
      <c r="S82" s="184"/>
      <c r="T82" s="184"/>
      <c r="U82" s="184"/>
      <c r="V82" s="184"/>
      <c r="W82" s="184"/>
      <c r="X82" s="184"/>
      <c r="Y82" s="184"/>
      <c r="Z82" s="184"/>
      <c r="AA82" s="184"/>
      <c r="AB82" s="184"/>
      <c r="AC82" s="184"/>
      <c r="AD82" s="184"/>
      <c r="AE82" s="184"/>
      <c r="AF82" s="184"/>
      <c r="AG82" s="184"/>
      <c r="AH82" s="184"/>
      <c r="AI82" s="184"/>
    </row>
    <row r="83" spans="1:35" x14ac:dyDescent="0.25">
      <c r="A83" s="178" t="str">
        <f>IF(MONTH(LISTE!G83)=11,IF(OR(LISTE!B83="",LISTE!I83="X"),"",LISTE!B83),"")</f>
        <v/>
      </c>
      <c r="B83" s="178" t="str">
        <f>IF(MONTH(LISTE!G83)=11,IF(OR(LISTE!B83="",LISTE!I83="X"),"",CONCATENATE(LISTE!C83,"  ",LISTE!H83," P")),"")</f>
        <v/>
      </c>
      <c r="C83" s="178" t="str">
        <f>IF(MONTH(LISTE!G83)=11,IF(OR(LISTE!B83="",LISTE!I83="X"),"",LISTE!A83),"")</f>
        <v/>
      </c>
      <c r="D83" s="178" t="str">
        <f>IF(MONTH(LISTE!G83)=11,IF(OR(LISTE!B83="",LISTE!I83="X"),"",LISTE!I83),"")</f>
        <v/>
      </c>
      <c r="E83" s="184"/>
      <c r="F83" s="184"/>
      <c r="G83" s="184"/>
      <c r="H83" s="184"/>
      <c r="I83" s="184"/>
      <c r="J83" s="184"/>
      <c r="K83" s="184"/>
      <c r="L83" s="184"/>
      <c r="M83" s="184"/>
      <c r="N83" s="184"/>
      <c r="O83" s="184"/>
      <c r="P83" s="184"/>
      <c r="Q83" s="184"/>
      <c r="R83" s="184"/>
      <c r="S83" s="184"/>
      <c r="T83" s="184"/>
      <c r="U83" s="184"/>
      <c r="V83" s="184"/>
      <c r="W83" s="184"/>
      <c r="X83" s="184"/>
      <c r="Y83" s="184"/>
      <c r="Z83" s="184"/>
      <c r="AA83" s="184"/>
      <c r="AB83" s="184"/>
      <c r="AC83" s="184"/>
      <c r="AD83" s="184"/>
      <c r="AE83" s="184"/>
      <c r="AF83" s="184"/>
      <c r="AG83" s="184"/>
      <c r="AH83" s="184"/>
      <c r="AI83" s="184"/>
    </row>
    <row r="84" spans="1:35" x14ac:dyDescent="0.25">
      <c r="A84" s="178" t="str">
        <f>IF(MONTH(LISTE!G84)=11,IF(OR(LISTE!B84="",LISTE!I84="X"),"",LISTE!B84),"")</f>
        <v/>
      </c>
      <c r="B84" s="178" t="str">
        <f>IF(MONTH(LISTE!G84)=11,IF(OR(LISTE!B84="",LISTE!I84="X"),"",CONCATENATE(LISTE!C84,"  ",LISTE!H84," P")),"")</f>
        <v/>
      </c>
      <c r="C84" s="178" t="str">
        <f>IF(MONTH(LISTE!G84)=11,IF(OR(LISTE!B84="",LISTE!I84="X"),"",LISTE!A84),"")</f>
        <v/>
      </c>
      <c r="D84" s="178" t="str">
        <f>IF(MONTH(LISTE!G84)=11,IF(OR(LISTE!B84="",LISTE!I84="X"),"",LISTE!I84),"")</f>
        <v/>
      </c>
      <c r="E84" s="184"/>
      <c r="F84" s="184"/>
      <c r="G84" s="184"/>
      <c r="H84" s="184"/>
      <c r="I84" s="184"/>
      <c r="J84" s="184"/>
      <c r="K84" s="184"/>
      <c r="L84" s="184"/>
      <c r="M84" s="184"/>
      <c r="N84" s="184"/>
      <c r="O84" s="184"/>
      <c r="P84" s="184"/>
      <c r="Q84" s="184"/>
      <c r="R84" s="184"/>
      <c r="S84" s="184"/>
      <c r="T84" s="184"/>
      <c r="U84" s="184"/>
      <c r="V84" s="184"/>
      <c r="W84" s="184"/>
      <c r="X84" s="184"/>
      <c r="Y84" s="184"/>
      <c r="Z84" s="184"/>
      <c r="AA84" s="184"/>
      <c r="AB84" s="184"/>
      <c r="AC84" s="184"/>
      <c r="AD84" s="184"/>
      <c r="AE84" s="184"/>
      <c r="AF84" s="184"/>
      <c r="AG84" s="184"/>
      <c r="AH84" s="184"/>
      <c r="AI84" s="184"/>
    </row>
    <row r="85" spans="1:35" x14ac:dyDescent="0.25">
      <c r="A85" s="178" t="str">
        <f>IF(MONTH(LISTE!G85)=11,IF(OR(LISTE!B85="",LISTE!I85="X"),"",LISTE!B85),"")</f>
        <v/>
      </c>
      <c r="B85" s="178" t="str">
        <f>IF(MONTH(LISTE!G85)=11,IF(OR(LISTE!B85="",LISTE!I85="X"),"",CONCATENATE(LISTE!C85,"  ",LISTE!H85," P")),"")</f>
        <v/>
      </c>
      <c r="C85" s="178" t="str">
        <f>IF(MONTH(LISTE!G85)=11,IF(OR(LISTE!B85="",LISTE!I85="X"),"",LISTE!A85),"")</f>
        <v/>
      </c>
      <c r="D85" s="178" t="str">
        <f>IF(MONTH(LISTE!G85)=11,IF(OR(LISTE!B85="",LISTE!I85="X"),"",LISTE!I85),"")</f>
        <v/>
      </c>
      <c r="E85" s="184"/>
      <c r="F85" s="184"/>
      <c r="G85" s="184"/>
      <c r="H85" s="184"/>
      <c r="I85" s="184"/>
      <c r="J85" s="184"/>
      <c r="K85" s="184"/>
      <c r="L85" s="184"/>
      <c r="M85" s="184"/>
      <c r="N85" s="184"/>
      <c r="O85" s="184"/>
      <c r="P85" s="184"/>
      <c r="Q85" s="184"/>
      <c r="R85" s="184"/>
      <c r="S85" s="184"/>
      <c r="T85" s="184"/>
      <c r="U85" s="184"/>
      <c r="V85" s="184"/>
      <c r="W85" s="184"/>
      <c r="X85" s="184"/>
      <c r="Y85" s="184"/>
      <c r="Z85" s="184"/>
      <c r="AA85" s="184"/>
      <c r="AB85" s="184"/>
      <c r="AC85" s="184"/>
      <c r="AD85" s="184"/>
      <c r="AE85" s="184"/>
      <c r="AF85" s="184"/>
      <c r="AG85" s="184"/>
      <c r="AH85" s="184"/>
      <c r="AI85" s="184"/>
    </row>
    <row r="86" spans="1:35" x14ac:dyDescent="0.25">
      <c r="A86" s="178" t="str">
        <f>IF(MONTH(LISTE!G86)=11,IF(OR(LISTE!B86="",LISTE!I86="X"),"",LISTE!B86),"")</f>
        <v/>
      </c>
      <c r="B86" s="178" t="str">
        <f>IF(MONTH(LISTE!G86)=11,IF(OR(LISTE!B86="",LISTE!I86="X"),"",CONCATENATE(LISTE!C86,"  ",LISTE!H86," P")),"")</f>
        <v/>
      </c>
      <c r="C86" s="178" t="str">
        <f>IF(MONTH(LISTE!G86)=11,IF(OR(LISTE!B86="",LISTE!I86="X"),"",LISTE!A86),"")</f>
        <v/>
      </c>
      <c r="D86" s="178" t="str">
        <f>IF(MONTH(LISTE!G86)=11,IF(OR(LISTE!B86="",LISTE!I86="X"),"",LISTE!I86),"")</f>
        <v/>
      </c>
      <c r="E86" s="184"/>
      <c r="F86" s="184"/>
      <c r="G86" s="184"/>
      <c r="H86" s="184"/>
      <c r="I86" s="184"/>
      <c r="J86" s="184"/>
      <c r="K86" s="184"/>
      <c r="L86" s="184"/>
      <c r="M86" s="184"/>
      <c r="N86" s="184"/>
      <c r="O86" s="184"/>
      <c r="P86" s="184"/>
      <c r="Q86" s="184"/>
      <c r="R86" s="184"/>
      <c r="S86" s="184"/>
      <c r="T86" s="184"/>
      <c r="U86" s="184"/>
      <c r="V86" s="184"/>
      <c r="W86" s="184"/>
      <c r="X86" s="184"/>
      <c r="Y86" s="184"/>
      <c r="Z86" s="184"/>
      <c r="AA86" s="184"/>
      <c r="AB86" s="184"/>
      <c r="AC86" s="184"/>
      <c r="AD86" s="184"/>
      <c r="AE86" s="184"/>
      <c r="AF86" s="184"/>
      <c r="AG86" s="184"/>
      <c r="AH86" s="184"/>
      <c r="AI86" s="184"/>
    </row>
    <row r="87" spans="1:35" x14ac:dyDescent="0.25">
      <c r="A87" s="178" t="str">
        <f>IF(MONTH(LISTE!G87)=11,IF(OR(LISTE!B87="",LISTE!I87="X"),"",LISTE!B87),"")</f>
        <v/>
      </c>
      <c r="B87" s="178" t="str">
        <f>IF(MONTH(LISTE!G87)=11,IF(OR(LISTE!B87="",LISTE!I87="X"),"",CONCATENATE(LISTE!C87,"  ",LISTE!H87," P")),"")</f>
        <v/>
      </c>
      <c r="C87" s="178" t="str">
        <f>IF(MONTH(LISTE!G87)=11,IF(OR(LISTE!B87="",LISTE!I87="X"),"",LISTE!A87),"")</f>
        <v/>
      </c>
      <c r="D87" s="178" t="str">
        <f>IF(MONTH(LISTE!G87)=11,IF(OR(LISTE!B87="",LISTE!I87="X"),"",LISTE!I87),"")</f>
        <v/>
      </c>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row>
    <row r="88" spans="1:35" x14ac:dyDescent="0.25">
      <c r="A88" s="178" t="str">
        <f>IF(MONTH(LISTE!G88)=11,IF(OR(LISTE!B88="",LISTE!I88="X"),"",LISTE!B88),"")</f>
        <v/>
      </c>
      <c r="B88" s="178" t="str">
        <f>IF(MONTH(LISTE!G88)=11,IF(OR(LISTE!B88="",LISTE!I88="X"),"",CONCATENATE(LISTE!C88,"  ",LISTE!H88," P")),"")</f>
        <v/>
      </c>
      <c r="C88" s="178" t="str">
        <f>IF(MONTH(LISTE!G88)=11,IF(OR(LISTE!B88="",LISTE!I88="X"),"",LISTE!A88),"")</f>
        <v/>
      </c>
      <c r="D88" s="178" t="str">
        <f>IF(MONTH(LISTE!G88)=11,IF(OR(LISTE!B88="",LISTE!I88="X"),"",LISTE!I88),"")</f>
        <v/>
      </c>
      <c r="E88" s="184"/>
      <c r="F88" s="184"/>
      <c r="G88" s="184"/>
      <c r="H88" s="184"/>
      <c r="I88" s="184"/>
      <c r="J88" s="184"/>
      <c r="K88" s="184"/>
      <c r="L88" s="184"/>
      <c r="M88" s="184"/>
      <c r="N88" s="184"/>
      <c r="O88" s="184"/>
      <c r="P88" s="184"/>
      <c r="Q88" s="184"/>
      <c r="R88" s="184"/>
      <c r="S88" s="184"/>
      <c r="T88" s="184"/>
      <c r="U88" s="184"/>
      <c r="V88" s="184"/>
      <c r="W88" s="184"/>
      <c r="X88" s="184"/>
      <c r="Y88" s="184"/>
      <c r="Z88" s="184"/>
      <c r="AA88" s="184"/>
      <c r="AB88" s="184"/>
      <c r="AC88" s="184"/>
      <c r="AD88" s="184"/>
      <c r="AE88" s="184"/>
      <c r="AF88" s="184"/>
      <c r="AG88" s="184"/>
      <c r="AH88" s="184"/>
      <c r="AI88" s="184"/>
    </row>
    <row r="89" spans="1:35" x14ac:dyDescent="0.25">
      <c r="A89" s="178" t="str">
        <f>IF(MONTH(LISTE!G89)=11,IF(OR(LISTE!B89="",LISTE!I89="X"),"",LISTE!B89),"")</f>
        <v/>
      </c>
      <c r="B89" s="178" t="str">
        <f>IF(MONTH(LISTE!G89)=11,IF(OR(LISTE!B89="",LISTE!I89="X"),"",CONCATENATE(LISTE!C89,"  ",LISTE!H89," P")),"")</f>
        <v/>
      </c>
      <c r="C89" s="178" t="str">
        <f>IF(MONTH(LISTE!G89)=11,IF(OR(LISTE!B89="",LISTE!I89="X"),"",LISTE!A89),"")</f>
        <v/>
      </c>
      <c r="D89" s="178" t="str">
        <f>IF(MONTH(LISTE!G89)=11,IF(OR(LISTE!B89="",LISTE!I89="X"),"",LISTE!I89),"")</f>
        <v/>
      </c>
      <c r="E89" s="184"/>
      <c r="F89" s="184"/>
      <c r="G89" s="184"/>
      <c r="H89" s="184"/>
      <c r="I89" s="184"/>
      <c r="J89" s="184"/>
      <c r="K89" s="184"/>
      <c r="L89" s="184"/>
      <c r="M89" s="184"/>
      <c r="N89" s="184"/>
      <c r="O89" s="184"/>
      <c r="P89" s="184"/>
      <c r="Q89" s="184"/>
      <c r="R89" s="184"/>
      <c r="S89" s="184"/>
      <c r="T89" s="184"/>
      <c r="U89" s="184"/>
      <c r="V89" s="184"/>
      <c r="W89" s="184"/>
      <c r="X89" s="184"/>
      <c r="Y89" s="184"/>
      <c r="Z89" s="184"/>
      <c r="AA89" s="184"/>
      <c r="AB89" s="184"/>
      <c r="AC89" s="184"/>
      <c r="AD89" s="184"/>
      <c r="AE89" s="184"/>
      <c r="AF89" s="184"/>
      <c r="AG89" s="184"/>
      <c r="AH89" s="184"/>
      <c r="AI89" s="184"/>
    </row>
    <row r="90" spans="1:35" x14ac:dyDescent="0.25">
      <c r="A90" s="178" t="str">
        <f>IF(MONTH(LISTE!G90)=11,IF(OR(LISTE!B90="",LISTE!I90="X"),"",LISTE!B90),"")</f>
        <v/>
      </c>
      <c r="B90" s="178" t="str">
        <f>IF(MONTH(LISTE!G90)=11,IF(OR(LISTE!B90="",LISTE!I90="X"),"",CONCATENATE(LISTE!C90,"  ",LISTE!H90," P")),"")</f>
        <v/>
      </c>
      <c r="C90" s="178" t="str">
        <f>IF(MONTH(LISTE!G90)=11,IF(OR(LISTE!B90="",LISTE!I90="X"),"",LISTE!A90),"")</f>
        <v/>
      </c>
      <c r="D90" s="178" t="str">
        <f>IF(MONTH(LISTE!G90)=11,IF(OR(LISTE!B90="",LISTE!I90="X"),"",LISTE!I90),"")</f>
        <v/>
      </c>
      <c r="E90" s="184"/>
      <c r="F90" s="184"/>
      <c r="G90" s="184"/>
      <c r="H90" s="184"/>
      <c r="I90" s="184"/>
      <c r="J90" s="184"/>
      <c r="K90" s="184"/>
      <c r="L90" s="184"/>
      <c r="M90" s="184"/>
      <c r="N90" s="184"/>
      <c r="O90" s="184"/>
      <c r="P90" s="184"/>
      <c r="Q90" s="184"/>
      <c r="R90" s="184"/>
      <c r="S90" s="184"/>
      <c r="T90" s="184"/>
      <c r="U90" s="184"/>
      <c r="V90" s="184"/>
      <c r="W90" s="184"/>
      <c r="X90" s="184"/>
      <c r="Y90" s="184"/>
      <c r="Z90" s="184"/>
      <c r="AA90" s="184"/>
      <c r="AB90" s="184"/>
      <c r="AC90" s="184"/>
      <c r="AD90" s="184"/>
      <c r="AE90" s="184"/>
      <c r="AF90" s="184"/>
      <c r="AG90" s="184"/>
      <c r="AH90" s="184"/>
      <c r="AI90" s="184"/>
    </row>
    <row r="91" spans="1:35" x14ac:dyDescent="0.25">
      <c r="A91" s="178" t="str">
        <f>IF(MONTH(LISTE!G91)=11,IF(OR(LISTE!B91="",LISTE!I91="X"),"",LISTE!B91),"")</f>
        <v/>
      </c>
      <c r="B91" s="178" t="str">
        <f>IF(MONTH(LISTE!G91)=11,IF(OR(LISTE!B91="",LISTE!I91="X"),"",CONCATENATE(LISTE!C91,"  ",LISTE!H91," P")),"")</f>
        <v/>
      </c>
      <c r="C91" s="178" t="str">
        <f>IF(MONTH(LISTE!G91)=11,IF(OR(LISTE!B91="",LISTE!I91="X"),"",LISTE!A91),"")</f>
        <v/>
      </c>
      <c r="D91" s="178" t="str">
        <f>IF(MONTH(LISTE!G91)=11,IF(OR(LISTE!B91="",LISTE!I91="X"),"",LISTE!I91),"")</f>
        <v/>
      </c>
      <c r="E91" s="184"/>
      <c r="F91" s="184"/>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c r="AH91" s="184"/>
      <c r="AI91" s="184"/>
    </row>
    <row r="92" spans="1:35" x14ac:dyDescent="0.25">
      <c r="A92" s="178" t="str">
        <f>IF(MONTH(LISTE!G92)=11,IF(OR(LISTE!B92="",LISTE!I92="X"),"",LISTE!B92),"")</f>
        <v/>
      </c>
      <c r="B92" s="178" t="str">
        <f>IF(MONTH(LISTE!G92)=11,IF(OR(LISTE!B92="",LISTE!I92="X"),"",CONCATENATE(LISTE!C92,"  ",LISTE!H92," P")),"")</f>
        <v/>
      </c>
      <c r="C92" s="178" t="str">
        <f>IF(MONTH(LISTE!G92)=11,IF(OR(LISTE!B92="",LISTE!I92="X"),"",LISTE!A92),"")</f>
        <v/>
      </c>
      <c r="D92" s="178" t="str">
        <f>IF(MONTH(LISTE!G92)=11,IF(OR(LISTE!B92="",LISTE!I92="X"),"",LISTE!I92),"")</f>
        <v/>
      </c>
      <c r="E92" s="184"/>
      <c r="F92" s="184"/>
      <c r="G92" s="184"/>
      <c r="H92" s="184"/>
      <c r="I92" s="184"/>
      <c r="J92" s="184"/>
      <c r="K92" s="184"/>
      <c r="L92" s="184"/>
      <c r="M92" s="184"/>
      <c r="N92" s="184"/>
      <c r="O92" s="184"/>
      <c r="P92" s="184"/>
      <c r="Q92" s="184"/>
      <c r="R92" s="184"/>
      <c r="S92" s="184"/>
      <c r="T92" s="184"/>
      <c r="U92" s="184"/>
      <c r="V92" s="184"/>
      <c r="W92" s="184"/>
      <c r="X92" s="184"/>
      <c r="Y92" s="184"/>
      <c r="Z92" s="184"/>
      <c r="AA92" s="184"/>
      <c r="AB92" s="184"/>
      <c r="AC92" s="184"/>
      <c r="AD92" s="184"/>
      <c r="AE92" s="184"/>
      <c r="AF92" s="184"/>
      <c r="AG92" s="184"/>
      <c r="AH92" s="184"/>
      <c r="AI92" s="184"/>
    </row>
    <row r="93" spans="1:35" x14ac:dyDescent="0.25">
      <c r="A93" s="178" t="str">
        <f>IF(MONTH(LISTE!G93)=11,IF(OR(LISTE!B93="",LISTE!I93="X"),"",LISTE!B93),"")</f>
        <v/>
      </c>
      <c r="B93" s="178" t="str">
        <f>IF(MONTH(LISTE!G93)=11,IF(OR(LISTE!B93="",LISTE!I93="X"),"",CONCATENATE(LISTE!C93,"  ",LISTE!H93," P")),"")</f>
        <v/>
      </c>
      <c r="C93" s="178" t="str">
        <f>IF(MONTH(LISTE!G93)=11,IF(OR(LISTE!B93="",LISTE!I93="X"),"",LISTE!A93),"")</f>
        <v/>
      </c>
      <c r="D93" s="178" t="str">
        <f>IF(MONTH(LISTE!G93)=11,IF(OR(LISTE!B93="",LISTE!I93="X"),"",LISTE!I93),"")</f>
        <v/>
      </c>
      <c r="E93" s="184"/>
      <c r="F93" s="184"/>
      <c r="G93" s="184"/>
      <c r="H93" s="184"/>
      <c r="I93" s="184"/>
      <c r="J93" s="184"/>
      <c r="K93" s="184"/>
      <c r="L93" s="184"/>
      <c r="M93" s="184"/>
      <c r="N93" s="184"/>
      <c r="O93" s="184"/>
      <c r="P93" s="184"/>
      <c r="Q93" s="184"/>
      <c r="R93" s="184"/>
      <c r="S93" s="184"/>
      <c r="T93" s="184"/>
      <c r="U93" s="184"/>
      <c r="V93" s="184"/>
      <c r="W93" s="184"/>
      <c r="X93" s="184"/>
      <c r="Y93" s="184"/>
      <c r="Z93" s="184"/>
      <c r="AA93" s="184"/>
      <c r="AB93" s="184"/>
      <c r="AC93" s="184"/>
      <c r="AD93" s="184"/>
      <c r="AE93" s="184"/>
      <c r="AF93" s="184"/>
      <c r="AG93" s="184"/>
      <c r="AH93" s="184"/>
      <c r="AI93" s="184"/>
    </row>
    <row r="94" spans="1:35" x14ac:dyDescent="0.25">
      <c r="A94" s="178" t="str">
        <f>IF(MONTH(LISTE!G94)=11,IF(OR(LISTE!B94="",LISTE!I94="X"),"",LISTE!B94),"")</f>
        <v/>
      </c>
      <c r="B94" s="178" t="str">
        <f>IF(MONTH(LISTE!G94)=11,IF(OR(LISTE!B94="",LISTE!I94="X"),"",CONCATENATE(LISTE!C94,"  ",LISTE!H94," P")),"")</f>
        <v/>
      </c>
      <c r="C94" s="178" t="str">
        <f>IF(MONTH(LISTE!G94)=11,IF(OR(LISTE!B94="",LISTE!I94="X"),"",LISTE!A94),"")</f>
        <v/>
      </c>
      <c r="D94" s="178" t="str">
        <f>IF(MONTH(LISTE!G94)=11,IF(OR(LISTE!B94="",LISTE!I94="X"),"",LISTE!I94),"")</f>
        <v/>
      </c>
      <c r="E94" s="184"/>
      <c r="F94" s="184"/>
      <c r="G94" s="184"/>
      <c r="H94" s="184"/>
      <c r="I94" s="184"/>
      <c r="J94" s="184"/>
      <c r="K94" s="184"/>
      <c r="L94" s="184"/>
      <c r="M94" s="184"/>
      <c r="N94" s="184"/>
      <c r="O94" s="184"/>
      <c r="P94" s="184"/>
      <c r="Q94" s="184"/>
      <c r="R94" s="184"/>
      <c r="S94" s="184"/>
      <c r="T94" s="184"/>
      <c r="U94" s="184"/>
      <c r="V94" s="184"/>
      <c r="W94" s="184"/>
      <c r="X94" s="184"/>
      <c r="Y94" s="184"/>
      <c r="Z94" s="184"/>
      <c r="AA94" s="184"/>
      <c r="AB94" s="184"/>
      <c r="AC94" s="184"/>
      <c r="AD94" s="184"/>
      <c r="AE94" s="184"/>
      <c r="AF94" s="184"/>
      <c r="AG94" s="184"/>
      <c r="AH94" s="184"/>
      <c r="AI94" s="184"/>
    </row>
    <row r="95" spans="1:35" x14ac:dyDescent="0.25">
      <c r="A95" s="178" t="str">
        <f>IF(MONTH(LISTE!G95)=11,IF(OR(LISTE!B95="",LISTE!I95="X"),"",LISTE!B95),"")</f>
        <v/>
      </c>
      <c r="B95" s="178" t="str">
        <f>IF(MONTH(LISTE!G95)=11,IF(OR(LISTE!B95="",LISTE!I95="X"),"",CONCATENATE(LISTE!C95,"  ",LISTE!H95," P")),"")</f>
        <v/>
      </c>
      <c r="C95" s="178" t="str">
        <f>IF(MONTH(LISTE!G95)=11,IF(OR(LISTE!B95="",LISTE!I95="X"),"",LISTE!A95),"")</f>
        <v/>
      </c>
      <c r="D95" s="178" t="str">
        <f>IF(MONTH(LISTE!G95)=11,IF(OR(LISTE!B95="",LISTE!I95="X"),"",LISTE!I95),"")</f>
        <v/>
      </c>
      <c r="E95" s="184"/>
      <c r="F95" s="184"/>
      <c r="G95" s="184"/>
      <c r="H95" s="184"/>
      <c r="I95" s="184"/>
      <c r="J95" s="184"/>
      <c r="K95" s="184"/>
      <c r="L95" s="184"/>
      <c r="M95" s="184"/>
      <c r="N95" s="184"/>
      <c r="O95" s="184"/>
      <c r="P95" s="184"/>
      <c r="Q95" s="184"/>
      <c r="R95" s="184"/>
      <c r="S95" s="184"/>
      <c r="T95" s="184"/>
      <c r="U95" s="184"/>
      <c r="V95" s="184"/>
      <c r="W95" s="184"/>
      <c r="X95" s="184"/>
      <c r="Y95" s="184"/>
      <c r="Z95" s="184"/>
      <c r="AA95" s="184"/>
      <c r="AB95" s="184"/>
      <c r="AC95" s="184"/>
      <c r="AD95" s="184"/>
      <c r="AE95" s="184"/>
      <c r="AF95" s="184"/>
      <c r="AG95" s="184"/>
      <c r="AH95" s="184"/>
      <c r="AI95" s="184"/>
    </row>
    <row r="96" spans="1:35" x14ac:dyDescent="0.25">
      <c r="A96" s="178" t="str">
        <f>IF(MONTH(LISTE!G96)=11,IF(OR(LISTE!B96="",LISTE!I96="X"),"",LISTE!B96),"")</f>
        <v/>
      </c>
      <c r="B96" s="178" t="str">
        <f>IF(MONTH(LISTE!G96)=11,IF(OR(LISTE!B96="",LISTE!I96="X"),"",CONCATENATE(LISTE!C96,"  ",LISTE!H96," P")),"")</f>
        <v/>
      </c>
      <c r="C96" s="178" t="str">
        <f>IF(MONTH(LISTE!G96)=11,IF(OR(LISTE!B96="",LISTE!I96="X"),"",LISTE!A96),"")</f>
        <v/>
      </c>
      <c r="D96" s="178" t="str">
        <f>IF(MONTH(LISTE!G96)=11,IF(OR(LISTE!B96="",LISTE!I96="X"),"",LISTE!I96),"")</f>
        <v/>
      </c>
      <c r="E96" s="184"/>
      <c r="F96" s="184"/>
      <c r="G96" s="184"/>
      <c r="H96" s="184"/>
      <c r="I96" s="184"/>
      <c r="J96" s="184"/>
      <c r="K96" s="184"/>
      <c r="L96" s="184"/>
      <c r="M96" s="184"/>
      <c r="N96" s="184"/>
      <c r="O96" s="184"/>
      <c r="P96" s="184"/>
      <c r="Q96" s="184"/>
      <c r="R96" s="184"/>
      <c r="S96" s="184"/>
      <c r="T96" s="184"/>
      <c r="U96" s="184"/>
      <c r="V96" s="184"/>
      <c r="W96" s="184"/>
      <c r="X96" s="184"/>
      <c r="Y96" s="184"/>
      <c r="Z96" s="184"/>
      <c r="AA96" s="184"/>
      <c r="AB96" s="184"/>
      <c r="AC96" s="184"/>
      <c r="AD96" s="184"/>
      <c r="AE96" s="184"/>
      <c r="AF96" s="184"/>
      <c r="AG96" s="184"/>
      <c r="AH96" s="184"/>
      <c r="AI96" s="184"/>
    </row>
    <row r="97" spans="1:35" x14ac:dyDescent="0.25">
      <c r="A97" s="178" t="str">
        <f>IF(MONTH(LISTE!G97)=11,IF(OR(LISTE!B97="",LISTE!I97="X"),"",LISTE!B97),"")</f>
        <v/>
      </c>
      <c r="B97" s="178" t="str">
        <f>IF(MONTH(LISTE!G97)=11,IF(OR(LISTE!B97="",LISTE!I97="X"),"",CONCATENATE(LISTE!C97,"  ",LISTE!H97," P")),"")</f>
        <v/>
      </c>
      <c r="C97" s="178" t="str">
        <f>IF(MONTH(LISTE!G97)=11,IF(OR(LISTE!B97="",LISTE!I97="X"),"",LISTE!A97),"")</f>
        <v/>
      </c>
      <c r="D97" s="178" t="str">
        <f>IF(MONTH(LISTE!G97)=11,IF(OR(LISTE!B97="",LISTE!I97="X"),"",LISTE!I97),"")</f>
        <v/>
      </c>
      <c r="E97" s="184"/>
      <c r="F97" s="184"/>
      <c r="G97" s="184"/>
      <c r="H97" s="184"/>
      <c r="I97" s="184"/>
      <c r="J97" s="184"/>
      <c r="K97" s="184"/>
      <c r="L97" s="184"/>
      <c r="M97" s="184"/>
      <c r="N97" s="184"/>
      <c r="O97" s="184"/>
      <c r="P97" s="184"/>
      <c r="Q97" s="184"/>
      <c r="R97" s="184"/>
      <c r="S97" s="184"/>
      <c r="T97" s="184"/>
      <c r="U97" s="184"/>
      <c r="V97" s="184"/>
      <c r="W97" s="184"/>
      <c r="X97" s="184"/>
      <c r="Y97" s="184"/>
      <c r="Z97" s="184"/>
      <c r="AA97" s="184"/>
      <c r="AB97" s="184"/>
      <c r="AC97" s="184"/>
      <c r="AD97" s="184"/>
      <c r="AE97" s="184"/>
      <c r="AF97" s="184"/>
      <c r="AG97" s="184"/>
      <c r="AH97" s="184"/>
      <c r="AI97" s="184"/>
    </row>
    <row r="98" spans="1:35" x14ac:dyDescent="0.25">
      <c r="A98" s="178" t="str">
        <f>IF(MONTH(LISTE!G98)=11,IF(OR(LISTE!B98="",LISTE!I98="X"),"",LISTE!B98),"")</f>
        <v/>
      </c>
      <c r="B98" s="178" t="str">
        <f>IF(MONTH(LISTE!G98)=11,IF(OR(LISTE!B98="",LISTE!I98="X"),"",CONCATENATE(LISTE!C98,"  ",LISTE!H98," P")),"")</f>
        <v/>
      </c>
      <c r="C98" s="178" t="str">
        <f>IF(MONTH(LISTE!G98)=11,IF(OR(LISTE!B98="",LISTE!I98="X"),"",LISTE!A98),"")</f>
        <v/>
      </c>
      <c r="D98" s="178" t="str">
        <f>IF(MONTH(LISTE!G98)=11,IF(OR(LISTE!B98="",LISTE!I98="X"),"",LISTE!I98),"")</f>
        <v/>
      </c>
      <c r="E98" s="184"/>
      <c r="F98" s="184"/>
      <c r="G98" s="184"/>
      <c r="H98" s="184"/>
      <c r="I98" s="184"/>
      <c r="J98" s="184"/>
      <c r="K98" s="184"/>
      <c r="L98" s="184"/>
      <c r="M98" s="184"/>
      <c r="N98" s="184"/>
      <c r="O98" s="184"/>
      <c r="P98" s="184"/>
      <c r="Q98" s="184"/>
      <c r="R98" s="184"/>
      <c r="S98" s="184"/>
      <c r="T98" s="184"/>
      <c r="U98" s="184"/>
      <c r="V98" s="184"/>
      <c r="W98" s="184"/>
      <c r="X98" s="184"/>
      <c r="Y98" s="184"/>
      <c r="Z98" s="184"/>
      <c r="AA98" s="184"/>
      <c r="AB98" s="184"/>
      <c r="AC98" s="184"/>
      <c r="AD98" s="184"/>
      <c r="AE98" s="184"/>
      <c r="AF98" s="184"/>
      <c r="AG98" s="184"/>
      <c r="AH98" s="184"/>
      <c r="AI98" s="184"/>
    </row>
    <row r="99" spans="1:35" x14ac:dyDescent="0.25">
      <c r="A99" s="178" t="str">
        <f>IF(MONTH(LISTE!G99)=11,IF(OR(LISTE!B99="",LISTE!I99="X"),"",LISTE!B99),"")</f>
        <v/>
      </c>
      <c r="B99" s="178" t="str">
        <f>IF(MONTH(LISTE!G99)=11,IF(OR(LISTE!B99="",LISTE!I99="X"),"",CONCATENATE(LISTE!C99,"  ",LISTE!H99," P")),"")</f>
        <v/>
      </c>
      <c r="C99" s="178" t="str">
        <f>IF(MONTH(LISTE!G99)=11,IF(OR(LISTE!B99="",LISTE!I99="X"),"",LISTE!A99),"")</f>
        <v/>
      </c>
      <c r="D99" s="178" t="str">
        <f>IF(MONTH(LISTE!G99)=11,IF(OR(LISTE!B99="",LISTE!I99="X"),"",LISTE!I99),"")</f>
        <v/>
      </c>
      <c r="E99" s="184"/>
      <c r="F99" s="184"/>
      <c r="G99" s="184"/>
      <c r="H99" s="184"/>
      <c r="I99" s="184"/>
      <c r="J99" s="184"/>
      <c r="K99" s="184"/>
      <c r="L99" s="184"/>
      <c r="M99" s="184"/>
      <c r="N99" s="184"/>
      <c r="O99" s="184"/>
      <c r="P99" s="184"/>
      <c r="Q99" s="184"/>
      <c r="R99" s="184"/>
      <c r="S99" s="184"/>
      <c r="T99" s="184"/>
      <c r="U99" s="184"/>
      <c r="V99" s="184"/>
      <c r="W99" s="184"/>
      <c r="X99" s="184"/>
      <c r="Y99" s="184"/>
      <c r="Z99" s="184"/>
      <c r="AA99" s="184"/>
      <c r="AB99" s="184"/>
      <c r="AC99" s="184"/>
      <c r="AD99" s="184"/>
      <c r="AE99" s="184"/>
      <c r="AF99" s="184"/>
      <c r="AG99" s="184"/>
      <c r="AH99" s="184"/>
      <c r="AI99" s="184"/>
    </row>
    <row r="100" spans="1:35" x14ac:dyDescent="0.25">
      <c r="A100" s="178" t="str">
        <f>IF(MONTH(LISTE!G100)=11,IF(OR(LISTE!B100="",LISTE!I100="X"),"",LISTE!B100),"")</f>
        <v/>
      </c>
      <c r="B100" s="178" t="str">
        <f>IF(MONTH(LISTE!G100)=11,IF(OR(LISTE!B100="",LISTE!I100="X"),"",CONCATENATE(LISTE!C100,"  ",LISTE!H100," P")),"")</f>
        <v/>
      </c>
      <c r="C100" s="178" t="str">
        <f>IF(MONTH(LISTE!G100)=11,IF(OR(LISTE!B100="",LISTE!I100="X"),"",LISTE!A100),"")</f>
        <v/>
      </c>
      <c r="D100" s="178" t="str">
        <f>IF(MONTH(LISTE!G100)=11,IF(OR(LISTE!B100="",LISTE!I100="X"),"",LISTE!I100),"")</f>
        <v/>
      </c>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184"/>
      <c r="AB100" s="184"/>
      <c r="AC100" s="184"/>
      <c r="AD100" s="184"/>
      <c r="AE100" s="184"/>
      <c r="AF100" s="184"/>
      <c r="AG100" s="184"/>
      <c r="AH100" s="184"/>
      <c r="AI100" s="184"/>
    </row>
    <row r="101" spans="1:35" x14ac:dyDescent="0.25">
      <c r="A101" s="178" t="str">
        <f>IF(MONTH(LISTE!G101)=11,IF(OR(LISTE!B101="",LISTE!I101="X"),"",LISTE!B101),"")</f>
        <v/>
      </c>
      <c r="B101" s="178" t="str">
        <f>IF(MONTH(LISTE!G101)=11,IF(OR(LISTE!B101="",LISTE!I101="X"),"",CONCATENATE(LISTE!C101,"  ",LISTE!H101," P")),"")</f>
        <v/>
      </c>
      <c r="C101" s="178" t="str">
        <f>IF(MONTH(LISTE!G101)=11,IF(OR(LISTE!B101="",LISTE!I101="X"),"",LISTE!A101),"")</f>
        <v/>
      </c>
      <c r="D101" s="178" t="str">
        <f>IF(MONTH(LISTE!G101)=11,IF(OR(LISTE!B101="",LISTE!I101="X"),"",LISTE!I101),"")</f>
        <v/>
      </c>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184"/>
      <c r="AB101" s="184"/>
      <c r="AC101" s="184"/>
      <c r="AD101" s="184"/>
      <c r="AE101" s="184"/>
      <c r="AF101" s="184"/>
      <c r="AG101" s="184"/>
      <c r="AH101" s="184"/>
      <c r="AI101" s="184"/>
    </row>
    <row r="102" spans="1:35" x14ac:dyDescent="0.25">
      <c r="A102" s="178" t="str">
        <f>IF(MONTH(LISTE!G102)=11,IF(OR(LISTE!B102="",LISTE!I102="X"),"",LISTE!B102),"")</f>
        <v/>
      </c>
      <c r="B102" s="178" t="str">
        <f>IF(MONTH(LISTE!G102)=11,IF(OR(LISTE!B102="",LISTE!I102="X"),"",CONCATENATE(LISTE!C102,"  ",LISTE!H102," P")),"")</f>
        <v/>
      </c>
      <c r="C102" s="178" t="str">
        <f>IF(MONTH(LISTE!G102)=11,IF(OR(LISTE!B102="",LISTE!I102="X"),"",LISTE!A102),"")</f>
        <v/>
      </c>
      <c r="D102" s="178" t="str">
        <f>IF(MONTH(LISTE!G102)=11,IF(OR(LISTE!B102="",LISTE!I102="X"),"",LISTE!I102),"")</f>
        <v/>
      </c>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184"/>
      <c r="AB102" s="184"/>
      <c r="AC102" s="184"/>
      <c r="AD102" s="184"/>
      <c r="AE102" s="184"/>
      <c r="AF102" s="184"/>
      <c r="AG102" s="184"/>
      <c r="AH102" s="184"/>
      <c r="AI102" s="184"/>
    </row>
    <row r="103" spans="1:35" x14ac:dyDescent="0.25">
      <c r="A103" s="178" t="str">
        <f>IF(MONTH(LISTE!G103)=11,IF(OR(LISTE!B103="",LISTE!I103="X"),"",LISTE!B103),"")</f>
        <v/>
      </c>
      <c r="B103" s="178" t="str">
        <f>IF(MONTH(LISTE!G103)=11,IF(OR(LISTE!B103="",LISTE!I103="X"),"",CONCATENATE(LISTE!C103,"  ",LISTE!H103," P")),"")</f>
        <v/>
      </c>
      <c r="C103" s="178" t="str">
        <f>IF(MONTH(LISTE!G103)=11,IF(OR(LISTE!B103="",LISTE!I103="X"),"",LISTE!A103),"")</f>
        <v/>
      </c>
      <c r="D103" s="178" t="str">
        <f>IF(MONTH(LISTE!G103)=11,IF(OR(LISTE!B103="",LISTE!I103="X"),"",LISTE!I103),"")</f>
        <v/>
      </c>
      <c r="E103" s="184"/>
      <c r="F103" s="184"/>
      <c r="G103" s="184"/>
      <c r="H103" s="184"/>
      <c r="I103" s="184"/>
      <c r="J103" s="184"/>
      <c r="K103" s="184"/>
      <c r="L103" s="184"/>
      <c r="M103" s="184"/>
      <c r="N103" s="184"/>
      <c r="O103" s="184"/>
      <c r="P103" s="184"/>
      <c r="Q103" s="184"/>
      <c r="R103" s="184"/>
      <c r="S103" s="184"/>
      <c r="T103" s="184"/>
      <c r="U103" s="184"/>
      <c r="V103" s="184"/>
      <c r="W103" s="184"/>
      <c r="X103" s="184"/>
      <c r="Y103" s="184"/>
      <c r="Z103" s="184"/>
      <c r="AA103" s="184"/>
      <c r="AB103" s="184"/>
      <c r="AC103" s="184"/>
      <c r="AD103" s="184"/>
      <c r="AE103" s="184"/>
      <c r="AF103" s="184"/>
      <c r="AG103" s="184"/>
      <c r="AH103" s="184"/>
      <c r="AI103" s="184"/>
    </row>
    <row r="104" spans="1:35" x14ac:dyDescent="0.25">
      <c r="A104" s="178" t="str">
        <f>IF(MONTH(LISTE!G104)=11,IF(OR(LISTE!B104="",LISTE!I104="X"),"",LISTE!B104),"")</f>
        <v/>
      </c>
      <c r="B104" s="178" t="str">
        <f>IF(MONTH(LISTE!G104)=11,IF(OR(LISTE!B104="",LISTE!I104="X"),"",CONCATENATE(LISTE!C104,"  ",LISTE!H104," P")),"")</f>
        <v/>
      </c>
      <c r="C104" s="178" t="str">
        <f>IF(MONTH(LISTE!G104)=11,IF(OR(LISTE!B104="",LISTE!I104="X"),"",LISTE!A104),"")</f>
        <v/>
      </c>
      <c r="D104" s="178" t="str">
        <f>IF(MONTH(LISTE!G104)=11,IF(OR(LISTE!B104="",LISTE!I104="X"),"",LISTE!I104),"")</f>
        <v/>
      </c>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184"/>
      <c r="AB104" s="184"/>
      <c r="AC104" s="184"/>
      <c r="AD104" s="184"/>
      <c r="AE104" s="184"/>
      <c r="AF104" s="184"/>
      <c r="AG104" s="184"/>
      <c r="AH104" s="184"/>
      <c r="AI104" s="184"/>
    </row>
    <row r="105" spans="1:35" x14ac:dyDescent="0.25">
      <c r="A105" s="178" t="str">
        <f>IF(MONTH(LISTE!G105)=11,IF(OR(LISTE!B105="",LISTE!I105="X"),"",LISTE!B105),"")</f>
        <v/>
      </c>
      <c r="B105" s="178" t="str">
        <f>IF(MONTH(LISTE!G105)=11,IF(OR(LISTE!B105="",LISTE!I105="X"),"",CONCATENATE(LISTE!C105,"  ",LISTE!H105," P")),"")</f>
        <v/>
      </c>
      <c r="C105" s="178" t="str">
        <f>IF(MONTH(LISTE!G105)=11,IF(OR(LISTE!B105="",LISTE!I105="X"),"",LISTE!A105),"")</f>
        <v/>
      </c>
      <c r="D105" s="178" t="str">
        <f>IF(MONTH(LISTE!G105)=11,IF(OR(LISTE!B105="",LISTE!I105="X"),"",LISTE!I105),"")</f>
        <v/>
      </c>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84"/>
      <c r="AG105" s="184"/>
      <c r="AH105" s="184"/>
      <c r="AI105" s="184"/>
    </row>
    <row r="106" spans="1:35" x14ac:dyDescent="0.25">
      <c r="A106" s="178" t="str">
        <f>IF(MONTH(LISTE!G106)=11,IF(OR(LISTE!B106="",LISTE!I106="X"),"",LISTE!B106),"")</f>
        <v/>
      </c>
      <c r="B106" s="178" t="str">
        <f>IF(MONTH(LISTE!G106)=11,IF(OR(LISTE!B106="",LISTE!I106="X"),"",CONCATENATE(LISTE!C106,"  ",LISTE!H106," P")),"")</f>
        <v/>
      </c>
      <c r="C106" s="178" t="str">
        <f>IF(MONTH(LISTE!G106)=11,IF(OR(LISTE!B106="",LISTE!I106="X"),"",LISTE!A106),"")</f>
        <v/>
      </c>
      <c r="D106" s="178" t="str">
        <f>IF(MONTH(LISTE!G106)=11,IF(OR(LISTE!B106="",LISTE!I106="X"),"",LISTE!I106),"")</f>
        <v/>
      </c>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184"/>
      <c r="AB106" s="184"/>
      <c r="AC106" s="184"/>
      <c r="AD106" s="184"/>
      <c r="AE106" s="184"/>
      <c r="AF106" s="184"/>
      <c r="AG106" s="184"/>
      <c r="AH106" s="184"/>
      <c r="AI106" s="184"/>
    </row>
    <row r="107" spans="1:35" x14ac:dyDescent="0.25">
      <c r="A107" s="178" t="str">
        <f>IF(MONTH(LISTE!G107)=11,IF(OR(LISTE!B107="",LISTE!I107="X"),"",LISTE!B107),"")</f>
        <v/>
      </c>
      <c r="B107" s="178" t="str">
        <f>IF(MONTH(LISTE!G107)=11,IF(OR(LISTE!B107="",LISTE!I107="X"),"",CONCATENATE(LISTE!C107,"  ",LISTE!H107," P")),"")</f>
        <v/>
      </c>
      <c r="C107" s="178" t="str">
        <f>IF(MONTH(LISTE!G107)=11,IF(OR(LISTE!B107="",LISTE!I107="X"),"",LISTE!A107),"")</f>
        <v/>
      </c>
      <c r="D107" s="178" t="str">
        <f>IF(MONTH(LISTE!G107)=11,IF(OR(LISTE!B107="",LISTE!I107="X"),"",LISTE!I107),"")</f>
        <v/>
      </c>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4"/>
      <c r="AA107" s="184"/>
      <c r="AB107" s="184"/>
      <c r="AC107" s="184"/>
      <c r="AD107" s="184"/>
      <c r="AE107" s="184"/>
      <c r="AF107" s="184"/>
      <c r="AG107" s="184"/>
      <c r="AH107" s="184"/>
      <c r="AI107" s="184"/>
    </row>
    <row r="108" spans="1:35" x14ac:dyDescent="0.25">
      <c r="A108" s="178" t="str">
        <f>IF(MONTH(LISTE!G108)=11,IF(OR(LISTE!B108="",LISTE!I108="X"),"",LISTE!B108),"")</f>
        <v/>
      </c>
      <c r="B108" s="178" t="str">
        <f>IF(MONTH(LISTE!G108)=11,IF(OR(LISTE!B108="",LISTE!I108="X"),"",CONCATENATE(LISTE!C108,"  ",LISTE!H108," P")),"")</f>
        <v/>
      </c>
      <c r="C108" s="178" t="str">
        <f>IF(MONTH(LISTE!G108)=11,IF(OR(LISTE!B108="",LISTE!I108="X"),"",LISTE!A108),"")</f>
        <v/>
      </c>
      <c r="D108" s="178" t="str">
        <f>IF(MONTH(LISTE!G108)=11,IF(OR(LISTE!B108="",LISTE!I108="X"),"",LISTE!I108),"")</f>
        <v/>
      </c>
      <c r="E108" s="184"/>
      <c r="F108" s="184"/>
      <c r="G108" s="184"/>
      <c r="H108" s="184"/>
      <c r="I108" s="184"/>
      <c r="J108" s="184"/>
      <c r="K108" s="184"/>
      <c r="L108" s="184"/>
      <c r="M108" s="184"/>
      <c r="N108" s="184"/>
      <c r="O108" s="184"/>
      <c r="P108" s="184"/>
      <c r="Q108" s="184"/>
      <c r="R108" s="184"/>
      <c r="S108" s="184"/>
      <c r="T108" s="184"/>
      <c r="U108" s="184"/>
      <c r="V108" s="184"/>
      <c r="W108" s="184"/>
      <c r="X108" s="184"/>
      <c r="Y108" s="184"/>
      <c r="Z108" s="184"/>
      <c r="AA108" s="184"/>
      <c r="AB108" s="184"/>
      <c r="AC108" s="184"/>
      <c r="AD108" s="184"/>
      <c r="AE108" s="184"/>
      <c r="AF108" s="184"/>
      <c r="AG108" s="184"/>
      <c r="AH108" s="184"/>
      <c r="AI108" s="184"/>
    </row>
    <row r="109" spans="1:35" x14ac:dyDescent="0.25">
      <c r="A109" s="178" t="str">
        <f>IF(MONTH(LISTE!G109)=11,IF(OR(LISTE!B109="",LISTE!I109="X"),"",LISTE!B109),"")</f>
        <v/>
      </c>
      <c r="B109" s="178" t="str">
        <f>IF(MONTH(LISTE!G109)=11,IF(OR(LISTE!B109="",LISTE!I109="X"),"",CONCATENATE(LISTE!C109,"  ",LISTE!H109," P")),"")</f>
        <v/>
      </c>
      <c r="C109" s="178" t="str">
        <f>IF(MONTH(LISTE!G109)=11,IF(OR(LISTE!B109="",LISTE!I109="X"),"",LISTE!A109),"")</f>
        <v/>
      </c>
      <c r="D109" s="178" t="str">
        <f>IF(MONTH(LISTE!G109)=11,IF(OR(LISTE!B109="",LISTE!I109="X"),"",LISTE!I109),"")</f>
        <v/>
      </c>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c r="AG109" s="184"/>
      <c r="AH109" s="184"/>
      <c r="AI109" s="184"/>
    </row>
    <row r="110" spans="1:35" x14ac:dyDescent="0.25">
      <c r="A110" s="178" t="str">
        <f>IF(MONTH(LISTE!G110)=11,IF(OR(LISTE!B110="",LISTE!I110="X"),"",LISTE!B110),"")</f>
        <v/>
      </c>
      <c r="B110" s="178" t="str">
        <f>IF(MONTH(LISTE!G110)=11,IF(OR(LISTE!B110="",LISTE!I110="X"),"",CONCATENATE(LISTE!C110,"  ",LISTE!H110," P")),"")</f>
        <v/>
      </c>
      <c r="C110" s="178" t="str">
        <f>IF(MONTH(LISTE!G110)=11,IF(OR(LISTE!B110="",LISTE!I110="X"),"",LISTE!A110),"")</f>
        <v/>
      </c>
      <c r="D110" s="178" t="str">
        <f>IF(MONTH(LISTE!G110)=11,IF(OR(LISTE!B110="",LISTE!I110="X"),"",LISTE!I110),"")</f>
        <v/>
      </c>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184"/>
      <c r="AB110" s="184"/>
      <c r="AC110" s="184"/>
      <c r="AD110" s="184"/>
      <c r="AE110" s="184"/>
      <c r="AF110" s="184"/>
      <c r="AG110" s="184"/>
      <c r="AH110" s="184"/>
      <c r="AI110" s="184"/>
    </row>
    <row r="111" spans="1:35" x14ac:dyDescent="0.25">
      <c r="A111" s="178" t="str">
        <f>IF(MONTH(LISTE!G112)=11,IF(OR(LISTE!B112="",LISTE!I112="X"),"",LISTE!B112),"")</f>
        <v/>
      </c>
      <c r="B111" s="178" t="str">
        <f>IF(MONTH(LISTE!G112)=11,IF(OR(LISTE!B112="",LISTE!I112="X"),"",CONCATENATE(LISTE!C112,"  ",LISTE!H112," P")),"")</f>
        <v/>
      </c>
      <c r="C111" s="178" t="str">
        <f>IF(MONTH(LISTE!G112)=11,IF(OR(LISTE!B112="",LISTE!I112="X"),"",LISTE!A112),"")</f>
        <v/>
      </c>
      <c r="D111" s="178" t="str">
        <f>IF(MONTH(LISTE!G112)=11,IF(OR(LISTE!B112="",LISTE!I112="X"),"",LISTE!I112),"")</f>
        <v/>
      </c>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184"/>
      <c r="AB111" s="184"/>
      <c r="AC111" s="184"/>
      <c r="AD111" s="184"/>
      <c r="AE111" s="184"/>
      <c r="AF111" s="184"/>
      <c r="AG111" s="184"/>
      <c r="AH111" s="184"/>
      <c r="AI111" s="184"/>
    </row>
    <row r="112" spans="1:35" x14ac:dyDescent="0.25">
      <c r="A112" s="178" t="str">
        <f>IF(MONTH(LISTE!G114)=11,IF(OR(LISTE!B114="",LISTE!I114="X"),"",LISTE!B114),"")</f>
        <v/>
      </c>
      <c r="B112" s="178" t="str">
        <f>IF(MONTH(LISTE!G114)=11,IF(OR(LISTE!B114="",LISTE!I114="X"),"",CONCATENATE(LISTE!C114,"  ",LISTE!H114," P")),"")</f>
        <v/>
      </c>
      <c r="C112" s="178" t="str">
        <f>IF(MONTH(LISTE!G114)=11,IF(OR(LISTE!B114="",LISTE!I114="X"),"",LISTE!A114),"")</f>
        <v/>
      </c>
      <c r="D112" s="178" t="str">
        <f>IF(MONTH(LISTE!G114)=11,IF(OR(LISTE!B114="",LISTE!I114="X"),"",LISTE!I114),"")</f>
        <v/>
      </c>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184"/>
      <c r="AB112" s="184"/>
      <c r="AC112" s="184"/>
      <c r="AD112" s="184"/>
      <c r="AE112" s="184"/>
      <c r="AF112" s="184"/>
      <c r="AG112" s="184"/>
      <c r="AH112" s="184"/>
      <c r="AI112" s="184"/>
    </row>
    <row r="113" spans="1:35" x14ac:dyDescent="0.25">
      <c r="A113" s="178" t="str">
        <f>IF(MONTH(LISTE!G117)=11,IF(OR(LISTE!B117="",LISTE!I117="X"),"",LISTE!B117),"")</f>
        <v/>
      </c>
      <c r="B113" s="178" t="str">
        <f>IF(MONTH(LISTE!G117)=11,IF(OR(LISTE!B117="",LISTE!I117="X"),"",CONCATENATE(LISTE!C117,"  ",LISTE!H117," P")),"")</f>
        <v/>
      </c>
      <c r="C113" s="178" t="str">
        <f>IF(MONTH(LISTE!G117)=11,IF(OR(LISTE!B117="",LISTE!I117="X"),"",LISTE!A117),"")</f>
        <v/>
      </c>
      <c r="D113" s="178" t="str">
        <f>IF(MONTH(LISTE!G117)=11,IF(OR(LISTE!B117="",LISTE!I117="X"),"",LISTE!I117),"")</f>
        <v/>
      </c>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184"/>
      <c r="AB113" s="184"/>
      <c r="AC113" s="184"/>
      <c r="AD113" s="184"/>
      <c r="AE113" s="184"/>
      <c r="AF113" s="184"/>
      <c r="AG113" s="184"/>
      <c r="AH113" s="184"/>
      <c r="AI113" s="184"/>
    </row>
    <row r="114" spans="1:35" x14ac:dyDescent="0.25">
      <c r="A114" s="178" t="str">
        <f>IF(MONTH(LISTE!G118)=11,IF(OR(LISTE!B118="",LISTE!I118="X"),"",LISTE!B118),"")</f>
        <v/>
      </c>
      <c r="B114" s="178" t="str">
        <f>IF(MONTH(LISTE!G118)=11,IF(OR(LISTE!B118="",LISTE!I118="X"),"",CONCATENATE(LISTE!C118,"  ",LISTE!H118," P")),"")</f>
        <v/>
      </c>
      <c r="C114" s="178" t="str">
        <f>IF(MONTH(LISTE!G118)=11,IF(OR(LISTE!B118="",LISTE!I118="X"),"",LISTE!A118),"")</f>
        <v/>
      </c>
      <c r="D114" s="178" t="str">
        <f>IF(MONTH(LISTE!G118)=11,IF(OR(LISTE!B118="",LISTE!I118="X"),"",LISTE!I118),"")</f>
        <v/>
      </c>
      <c r="E114" s="184"/>
      <c r="F114" s="184"/>
      <c r="G114" s="184"/>
      <c r="H114" s="184"/>
      <c r="I114" s="184"/>
      <c r="J114" s="184"/>
      <c r="K114" s="184"/>
      <c r="L114" s="184"/>
      <c r="M114" s="184"/>
      <c r="N114" s="184"/>
      <c r="O114" s="184"/>
      <c r="P114" s="184"/>
      <c r="Q114" s="184"/>
      <c r="R114" s="184"/>
      <c r="S114" s="184"/>
      <c r="T114" s="184"/>
      <c r="U114" s="184"/>
      <c r="V114" s="184"/>
      <c r="W114" s="184"/>
      <c r="X114" s="184"/>
      <c r="Y114" s="184"/>
      <c r="Z114" s="184"/>
      <c r="AA114" s="184"/>
      <c r="AB114" s="184"/>
      <c r="AC114" s="184"/>
      <c r="AD114" s="184"/>
      <c r="AE114" s="184"/>
      <c r="AF114" s="184"/>
      <c r="AG114" s="184"/>
      <c r="AH114" s="184"/>
      <c r="AI114" s="184"/>
    </row>
    <row r="115" spans="1:35" x14ac:dyDescent="0.25">
      <c r="A115" s="178" t="str">
        <f>IF(MONTH(LISTE!G119)=11,IF(OR(LISTE!B119="",LISTE!I119="X"),"",LISTE!B119),"")</f>
        <v/>
      </c>
      <c r="B115" s="178" t="str">
        <f>IF(MONTH(LISTE!G119)=11,IF(OR(LISTE!B119="",LISTE!I119="X"),"",CONCATENATE(LISTE!C119,"  ",LISTE!H119," P")),"")</f>
        <v/>
      </c>
      <c r="C115" s="178" t="str">
        <f>IF(MONTH(LISTE!G119)=11,IF(OR(LISTE!B119="",LISTE!I119="X"),"",LISTE!A119),"")</f>
        <v/>
      </c>
      <c r="D115" s="178" t="str">
        <f>IF(MONTH(LISTE!G119)=11,IF(OR(LISTE!B119="",LISTE!I119="X"),"",LISTE!I119),"")</f>
        <v/>
      </c>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184"/>
      <c r="AB115" s="184"/>
      <c r="AC115" s="184"/>
      <c r="AD115" s="184"/>
      <c r="AE115" s="184"/>
      <c r="AF115" s="184"/>
      <c r="AG115" s="184"/>
      <c r="AH115" s="184"/>
      <c r="AI115" s="184"/>
    </row>
    <row r="116" spans="1:35" x14ac:dyDescent="0.25">
      <c r="A116" s="178" t="str">
        <f>IF(MONTH(LISTE!G120)=11,IF(OR(LISTE!B120="",LISTE!I120="X"),"",LISTE!B120),"")</f>
        <v/>
      </c>
      <c r="B116" s="178" t="str">
        <f>IF(MONTH(LISTE!G120)=11,IF(OR(LISTE!B120="",LISTE!I120="X"),"",CONCATENATE(LISTE!C120,"  ",LISTE!H120," P")),"")</f>
        <v/>
      </c>
      <c r="C116" s="178" t="str">
        <f>IF(MONTH(LISTE!G120)=11,IF(OR(LISTE!B120="",LISTE!I120="X"),"",LISTE!A120),"")</f>
        <v/>
      </c>
      <c r="D116" s="178" t="str">
        <f>IF(MONTH(LISTE!G120)=11,IF(OR(LISTE!B120="",LISTE!I120="X"),"",LISTE!I120),"")</f>
        <v/>
      </c>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184"/>
      <c r="AB116" s="184"/>
      <c r="AC116" s="184"/>
      <c r="AD116" s="184"/>
      <c r="AE116" s="184"/>
      <c r="AF116" s="184"/>
      <c r="AG116" s="184"/>
      <c r="AH116" s="184"/>
      <c r="AI116" s="184"/>
    </row>
    <row r="117" spans="1:35" x14ac:dyDescent="0.25">
      <c r="A117" s="178" t="str">
        <f>IF(MONTH(LISTE!G121)=11,IF(OR(LISTE!B121="",LISTE!I121="X"),"",LISTE!B121),"")</f>
        <v/>
      </c>
      <c r="B117" s="178" t="str">
        <f>IF(MONTH(LISTE!G121)=11,IF(OR(LISTE!B121="",LISTE!I121="X"),"",CONCATENATE(LISTE!C121,"  ",LISTE!H121," P")),"")</f>
        <v/>
      </c>
      <c r="C117" s="178" t="str">
        <f>IF(MONTH(LISTE!G121)=11,IF(OR(LISTE!B121="",LISTE!I121="X"),"",LISTE!A121),"")</f>
        <v/>
      </c>
      <c r="D117" s="178" t="str">
        <f>IF(MONTH(LISTE!G121)=11,IF(OR(LISTE!B121="",LISTE!I121="X"),"",LISTE!I121),"")</f>
        <v/>
      </c>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184"/>
      <c r="AB117" s="184"/>
      <c r="AC117" s="184"/>
      <c r="AD117" s="184"/>
      <c r="AE117" s="184"/>
      <c r="AF117" s="184"/>
      <c r="AG117" s="184"/>
      <c r="AH117" s="184"/>
      <c r="AI117" s="184"/>
    </row>
    <row r="118" spans="1:35" x14ac:dyDescent="0.25">
      <c r="A118" s="178" t="str">
        <f>IF(MONTH(LISTE!G122)=11,IF(OR(LISTE!B122="",LISTE!I122="X"),"",LISTE!B122),"")</f>
        <v/>
      </c>
      <c r="B118" s="178" t="str">
        <f>IF(MONTH(LISTE!G122)=11,IF(OR(LISTE!B122="",LISTE!I122="X"),"",CONCATENATE(LISTE!C122,"  ",LISTE!H122," P")),"")</f>
        <v/>
      </c>
      <c r="C118" s="178" t="str">
        <f>IF(MONTH(LISTE!G122)=11,IF(OR(LISTE!B122="",LISTE!I122="X"),"",LISTE!A122),"")</f>
        <v/>
      </c>
      <c r="D118" s="178" t="str">
        <f>IF(MONTH(LISTE!G122)=11,IF(OR(LISTE!B122="",LISTE!I122="X"),"",LISTE!I122),"")</f>
        <v/>
      </c>
      <c r="E118" s="184"/>
      <c r="F118" s="184"/>
      <c r="G118" s="184"/>
      <c r="H118" s="184"/>
      <c r="I118" s="184"/>
      <c r="J118" s="184"/>
      <c r="K118" s="184"/>
      <c r="L118" s="184"/>
      <c r="M118" s="184"/>
      <c r="N118" s="184"/>
      <c r="O118" s="184"/>
      <c r="P118" s="184"/>
      <c r="Q118" s="184"/>
      <c r="R118" s="184"/>
      <c r="S118" s="184"/>
      <c r="T118" s="184"/>
      <c r="U118" s="184"/>
      <c r="V118" s="184"/>
      <c r="W118" s="184"/>
      <c r="X118" s="184"/>
      <c r="Y118" s="184"/>
      <c r="Z118" s="184"/>
      <c r="AA118" s="184"/>
      <c r="AB118" s="184"/>
      <c r="AC118" s="184"/>
      <c r="AD118" s="184"/>
      <c r="AE118" s="184"/>
      <c r="AF118" s="184"/>
      <c r="AG118" s="184"/>
      <c r="AH118" s="184"/>
      <c r="AI118" s="184"/>
    </row>
    <row r="119" spans="1:35" x14ac:dyDescent="0.25">
      <c r="A119" s="178" t="str">
        <f>IF(MONTH(LISTE!G123)=11,IF(OR(LISTE!B123="",LISTE!I123="X"),"",LISTE!B123),"")</f>
        <v/>
      </c>
      <c r="B119" s="178" t="str">
        <f>IF(MONTH(LISTE!G123)=11,IF(OR(LISTE!B123="",LISTE!I123="X"),"",CONCATENATE(LISTE!C123,"  ",LISTE!H123," P")),"")</f>
        <v/>
      </c>
      <c r="C119" s="178" t="str">
        <f>IF(MONTH(LISTE!G123)=11,IF(OR(LISTE!B123="",LISTE!I123="X"),"",LISTE!A123),"")</f>
        <v/>
      </c>
      <c r="D119" s="178" t="str">
        <f>IF(MONTH(LISTE!G123)=11,IF(OR(LISTE!B123="",LISTE!I123="X"),"",LISTE!I123),"")</f>
        <v/>
      </c>
      <c r="E119" s="184"/>
      <c r="F119" s="184"/>
      <c r="G119" s="184"/>
      <c r="H119" s="184"/>
      <c r="I119" s="184"/>
      <c r="J119" s="184"/>
      <c r="K119" s="184"/>
      <c r="L119" s="184"/>
      <c r="M119" s="184"/>
      <c r="N119" s="184"/>
      <c r="O119" s="184"/>
      <c r="P119" s="184"/>
      <c r="Q119" s="184"/>
      <c r="R119" s="184"/>
      <c r="S119" s="184"/>
      <c r="T119" s="184"/>
      <c r="U119" s="184"/>
      <c r="V119" s="184"/>
      <c r="W119" s="184"/>
      <c r="X119" s="184"/>
      <c r="Y119" s="184"/>
      <c r="Z119" s="184"/>
      <c r="AA119" s="184"/>
      <c r="AB119" s="184"/>
      <c r="AC119" s="184"/>
      <c r="AD119" s="184"/>
      <c r="AE119" s="184"/>
      <c r="AF119" s="184"/>
      <c r="AG119" s="184"/>
      <c r="AH119" s="184"/>
      <c r="AI119" s="184"/>
    </row>
    <row r="120" spans="1:35" x14ac:dyDescent="0.25">
      <c r="A120" s="178" t="str">
        <f>IF(MONTH(LISTE!G124)=11,IF(OR(LISTE!B124="",LISTE!I124="X"),"",LISTE!B124),"")</f>
        <v/>
      </c>
      <c r="B120" s="178" t="str">
        <f>IF(MONTH(LISTE!G124)=11,IF(OR(LISTE!B124="",LISTE!I124="X"),"",CONCATENATE(LISTE!C124,"  ",LISTE!H124," P")),"")</f>
        <v/>
      </c>
      <c r="C120" s="178" t="str">
        <f>IF(MONTH(LISTE!G124)=11,IF(OR(LISTE!B124="",LISTE!I124="X"),"",LISTE!A124),"")</f>
        <v/>
      </c>
      <c r="D120" s="178" t="str">
        <f>IF(MONTH(LISTE!G124)=11,IF(OR(LISTE!B124="",LISTE!I124="X"),"",LISTE!I124),"")</f>
        <v/>
      </c>
      <c r="E120" s="184"/>
      <c r="F120" s="184"/>
      <c r="G120" s="184"/>
      <c r="H120" s="184"/>
      <c r="I120" s="184"/>
      <c r="J120" s="184"/>
      <c r="K120" s="184"/>
      <c r="L120" s="184"/>
      <c r="M120" s="184"/>
      <c r="N120" s="184"/>
      <c r="O120" s="184"/>
      <c r="P120" s="184"/>
      <c r="Q120" s="184"/>
      <c r="R120" s="184"/>
      <c r="S120" s="184"/>
      <c r="T120" s="184"/>
      <c r="U120" s="184"/>
      <c r="V120" s="184"/>
      <c r="W120" s="184"/>
      <c r="X120" s="184"/>
      <c r="Y120" s="184"/>
      <c r="Z120" s="184"/>
      <c r="AA120" s="184"/>
      <c r="AB120" s="184"/>
      <c r="AC120" s="184"/>
      <c r="AD120" s="184"/>
      <c r="AE120" s="184"/>
      <c r="AF120" s="184"/>
      <c r="AG120" s="184"/>
      <c r="AH120" s="184"/>
      <c r="AI120" s="184"/>
    </row>
    <row r="121" spans="1:35" x14ac:dyDescent="0.25">
      <c r="A121" s="178" t="str">
        <f>IF(MONTH(LISTE!G125)=11,IF(OR(LISTE!B125="",LISTE!I125="X"),"",LISTE!B125),"")</f>
        <v/>
      </c>
      <c r="B121" s="178" t="str">
        <f>IF(MONTH(LISTE!G125)=11,IF(OR(LISTE!B125="",LISTE!I125="X"),"",CONCATENATE(LISTE!C125,"  ",LISTE!H125," P")),"")</f>
        <v/>
      </c>
      <c r="C121" s="178" t="str">
        <f>IF(MONTH(LISTE!G125)=11,IF(OR(LISTE!B125="",LISTE!I125="X"),"",LISTE!A125),"")</f>
        <v/>
      </c>
      <c r="D121" s="178" t="str">
        <f>IF(MONTH(LISTE!G125)=11,IF(OR(LISTE!B125="",LISTE!I125="X"),"",LISTE!I125),"")</f>
        <v/>
      </c>
      <c r="E121" s="184"/>
      <c r="F121" s="184"/>
      <c r="G121" s="184"/>
      <c r="H121" s="184"/>
      <c r="I121" s="184"/>
      <c r="J121" s="184"/>
      <c r="K121" s="184"/>
      <c r="L121" s="184"/>
      <c r="M121" s="184"/>
      <c r="N121" s="184"/>
      <c r="O121" s="184"/>
      <c r="P121" s="184"/>
      <c r="Q121" s="184"/>
      <c r="R121" s="184"/>
      <c r="S121" s="184"/>
      <c r="T121" s="184"/>
      <c r="U121" s="184"/>
      <c r="V121" s="184"/>
      <c r="W121" s="184"/>
      <c r="X121" s="184"/>
      <c r="Y121" s="184"/>
      <c r="Z121" s="184"/>
      <c r="AA121" s="184"/>
      <c r="AB121" s="184"/>
      <c r="AC121" s="184"/>
      <c r="AD121" s="184"/>
      <c r="AE121" s="184"/>
      <c r="AF121" s="184"/>
      <c r="AG121" s="184"/>
      <c r="AH121" s="184"/>
      <c r="AI121" s="184"/>
    </row>
    <row r="122" spans="1:35" x14ac:dyDescent="0.25">
      <c r="A122" s="178" t="str">
        <f>IF(MONTH(LISTE!G126)=11,IF(OR(LISTE!B126="",LISTE!I126="X"),"",LISTE!B126),"")</f>
        <v/>
      </c>
      <c r="B122" s="178" t="str">
        <f>IF(MONTH(LISTE!G126)=11,IF(OR(LISTE!B126="",LISTE!I126="X"),"",CONCATENATE(LISTE!C126,"  ",LISTE!H126," P")),"")</f>
        <v/>
      </c>
      <c r="C122" s="178" t="str">
        <f>IF(MONTH(LISTE!G126)=11,IF(OR(LISTE!B126="",LISTE!I126="X"),"",LISTE!A126),"")</f>
        <v/>
      </c>
      <c r="D122" s="178" t="str">
        <f>IF(MONTH(LISTE!G126)=11,IF(OR(LISTE!B126="",LISTE!I126="X"),"",LISTE!I126),"")</f>
        <v/>
      </c>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184"/>
      <c r="AD122" s="184"/>
      <c r="AE122" s="184"/>
      <c r="AF122" s="184"/>
      <c r="AG122" s="184"/>
      <c r="AH122" s="184"/>
      <c r="AI122" s="184"/>
    </row>
    <row r="123" spans="1:35" x14ac:dyDescent="0.25">
      <c r="A123" s="178" t="str">
        <f>IF(MONTH(LISTE!G127)=11,IF(OR(LISTE!B127="",LISTE!I127="X"),"",LISTE!B127),"")</f>
        <v/>
      </c>
      <c r="B123" s="178" t="str">
        <f>IF(MONTH(LISTE!G127)=11,IF(OR(LISTE!B127="",LISTE!I127="X"),"",CONCATENATE(LISTE!C127,"  ",LISTE!H127," P")),"")</f>
        <v/>
      </c>
      <c r="C123" s="178" t="str">
        <f>IF(MONTH(LISTE!G127)=11,IF(OR(LISTE!B127="",LISTE!I127="X"),"",LISTE!A127),"")</f>
        <v/>
      </c>
      <c r="D123" s="178" t="str">
        <f>IF(MONTH(LISTE!G127)=11,IF(OR(LISTE!B127="",LISTE!I127="X"),"",LISTE!I127),"")</f>
        <v/>
      </c>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184"/>
      <c r="AD123" s="184"/>
      <c r="AE123" s="184"/>
      <c r="AF123" s="184"/>
      <c r="AG123" s="184"/>
      <c r="AH123" s="184"/>
      <c r="AI123" s="184"/>
    </row>
    <row r="124" spans="1:35" x14ac:dyDescent="0.25">
      <c r="A124" s="178" t="str">
        <f>IF(MONTH(LISTE!G128)=11,IF(OR(LISTE!B128="",LISTE!I128="X"),"",LISTE!B128),"")</f>
        <v/>
      </c>
      <c r="B124" s="178" t="str">
        <f>IF(MONTH(LISTE!G128)=11,IF(OR(LISTE!B128="",LISTE!I128="X"),"",CONCATENATE(LISTE!C128,"  ",LISTE!H128," P")),"")</f>
        <v/>
      </c>
      <c r="C124" s="178" t="str">
        <f>IF(MONTH(LISTE!G128)=11,IF(OR(LISTE!B128="",LISTE!I128="X"),"",LISTE!A128),"")</f>
        <v/>
      </c>
      <c r="D124" s="178" t="str">
        <f>IF(MONTH(LISTE!G128)=11,IF(OR(LISTE!B128="",LISTE!I128="X"),"",LISTE!I128),"")</f>
        <v/>
      </c>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184"/>
      <c r="AD124" s="184"/>
      <c r="AE124" s="184"/>
      <c r="AF124" s="184"/>
      <c r="AG124" s="184"/>
      <c r="AH124" s="184"/>
      <c r="AI124" s="184"/>
    </row>
    <row r="125" spans="1:35" x14ac:dyDescent="0.25">
      <c r="A125" s="178" t="str">
        <f>IF(MONTH(LISTE!G129)=11,IF(OR(LISTE!B129="",LISTE!I129="X"),"",LISTE!B129),"")</f>
        <v/>
      </c>
      <c r="B125" s="178" t="str">
        <f>IF(MONTH(LISTE!G129)=11,IF(OR(LISTE!B129="",LISTE!I129="X"),"",CONCATENATE(LISTE!C129,"  ",LISTE!H129," P")),"")</f>
        <v/>
      </c>
      <c r="C125" s="178" t="str">
        <f>IF(MONTH(LISTE!G129)=11,IF(OR(LISTE!B129="",LISTE!I129="X"),"",LISTE!A129),"")</f>
        <v/>
      </c>
      <c r="D125" s="178" t="str">
        <f>IF(MONTH(LISTE!G129)=11,IF(OR(LISTE!B129="",LISTE!I129="X"),"",LISTE!I129),"")</f>
        <v/>
      </c>
      <c r="E125" s="184"/>
      <c r="F125" s="184"/>
      <c r="G125" s="184"/>
      <c r="H125" s="184"/>
      <c r="I125" s="184"/>
      <c r="J125" s="184"/>
      <c r="K125" s="184"/>
      <c r="L125" s="184"/>
      <c r="M125" s="184"/>
      <c r="N125" s="184"/>
      <c r="O125" s="184"/>
      <c r="P125" s="184"/>
      <c r="Q125" s="184"/>
      <c r="R125" s="184"/>
      <c r="S125" s="184"/>
      <c r="T125" s="184"/>
      <c r="U125" s="184"/>
      <c r="V125" s="184"/>
      <c r="W125" s="184"/>
      <c r="X125" s="184"/>
      <c r="Y125" s="184"/>
      <c r="Z125" s="184"/>
      <c r="AA125" s="184"/>
      <c r="AB125" s="184"/>
      <c r="AC125" s="184"/>
      <c r="AD125" s="184"/>
      <c r="AE125" s="184"/>
      <c r="AF125" s="184"/>
      <c r="AG125" s="184"/>
      <c r="AH125" s="184"/>
      <c r="AI125" s="184"/>
    </row>
    <row r="126" spans="1:35" x14ac:dyDescent="0.25">
      <c r="A126" s="178" t="str">
        <f>IF(MONTH(LISTE!G130)=11,IF(OR(LISTE!B130="",LISTE!I130="X"),"",LISTE!B130),"")</f>
        <v/>
      </c>
      <c r="B126" s="178" t="str">
        <f>IF(MONTH(LISTE!G130)=11,IF(OR(LISTE!B130="",LISTE!I130="X"),"",CONCATENATE(LISTE!C130,"  ",LISTE!H130," P")),"")</f>
        <v/>
      </c>
      <c r="C126" s="178" t="str">
        <f>IF(MONTH(LISTE!G130)=11,IF(OR(LISTE!B130="",LISTE!I130="X"),"",LISTE!A130),"")</f>
        <v/>
      </c>
      <c r="D126" s="178" t="str">
        <f>IF(MONTH(LISTE!G130)=11,IF(OR(LISTE!B130="",LISTE!I130="X"),"",LISTE!I130),"")</f>
        <v/>
      </c>
      <c r="E126" s="184"/>
      <c r="F126" s="184"/>
      <c r="G126" s="184"/>
      <c r="H126" s="184"/>
      <c r="I126" s="184"/>
      <c r="J126" s="184"/>
      <c r="K126" s="184"/>
      <c r="L126" s="184"/>
      <c r="M126" s="184"/>
      <c r="N126" s="184"/>
      <c r="O126" s="184"/>
      <c r="P126" s="184"/>
      <c r="Q126" s="184"/>
      <c r="R126" s="184"/>
      <c r="S126" s="184"/>
      <c r="T126" s="184"/>
      <c r="U126" s="184"/>
      <c r="V126" s="184"/>
      <c r="W126" s="184"/>
      <c r="X126" s="184"/>
      <c r="Y126" s="184"/>
      <c r="Z126" s="184"/>
      <c r="AA126" s="184"/>
      <c r="AB126" s="184"/>
      <c r="AC126" s="184"/>
      <c r="AD126" s="184"/>
      <c r="AE126" s="184"/>
      <c r="AF126" s="184"/>
      <c r="AG126" s="184"/>
      <c r="AH126" s="184"/>
      <c r="AI126" s="184"/>
    </row>
    <row r="127" spans="1:35" x14ac:dyDescent="0.25">
      <c r="A127" s="178" t="str">
        <f>IF(MONTH(LISTE!G131)=11,IF(OR(LISTE!B131="",LISTE!I131="X"),"",LISTE!B131),"")</f>
        <v/>
      </c>
      <c r="B127" s="178" t="str">
        <f>IF(MONTH(LISTE!G131)=11,IF(OR(LISTE!B131="",LISTE!I131="X"),"",CONCATENATE(LISTE!C131,"  ",LISTE!H131," P")),"")</f>
        <v/>
      </c>
      <c r="C127" s="178" t="str">
        <f>IF(MONTH(LISTE!G131)=11,IF(OR(LISTE!B131="",LISTE!I131="X"),"",LISTE!A131),"")</f>
        <v/>
      </c>
      <c r="D127" s="178" t="str">
        <f>IF(MONTH(LISTE!G131)=11,IF(OR(LISTE!B131="",LISTE!I131="X"),"",LISTE!I131),"")</f>
        <v/>
      </c>
      <c r="E127" s="184"/>
      <c r="F127" s="184"/>
      <c r="G127" s="184"/>
      <c r="H127" s="184"/>
      <c r="I127" s="184"/>
      <c r="J127" s="184"/>
      <c r="K127" s="184"/>
      <c r="L127" s="184"/>
      <c r="M127" s="184"/>
      <c r="N127" s="184"/>
      <c r="O127" s="184"/>
      <c r="P127" s="184"/>
      <c r="Q127" s="184"/>
      <c r="R127" s="184"/>
      <c r="S127" s="184"/>
      <c r="T127" s="184"/>
      <c r="U127" s="184"/>
      <c r="V127" s="184"/>
      <c r="W127" s="184"/>
      <c r="X127" s="184"/>
      <c r="Y127" s="184"/>
      <c r="Z127" s="184"/>
      <c r="AA127" s="184"/>
      <c r="AB127" s="184"/>
      <c r="AC127" s="184"/>
      <c r="AD127" s="184"/>
      <c r="AE127" s="184"/>
      <c r="AF127" s="184"/>
      <c r="AG127" s="184"/>
      <c r="AH127" s="184"/>
      <c r="AI127" s="184"/>
    </row>
    <row r="128" spans="1:35" x14ac:dyDescent="0.25">
      <c r="A128" s="178" t="str">
        <f>IF(MONTH(LISTE!G132)=11,IF(OR(LISTE!B132="",LISTE!I132="X"),"",LISTE!B132),"")</f>
        <v/>
      </c>
      <c r="B128" s="178" t="str">
        <f>IF(MONTH(LISTE!G132)=11,IF(OR(LISTE!B132="",LISTE!I132="X"),"",CONCATENATE(LISTE!C132,"  ",LISTE!H132," P")),"")</f>
        <v/>
      </c>
      <c r="C128" s="178" t="str">
        <f>IF(MONTH(LISTE!G132)=11,IF(OR(LISTE!B132="",LISTE!I132="X"),"",LISTE!A132),"")</f>
        <v/>
      </c>
      <c r="D128" s="178" t="str">
        <f>IF(MONTH(LISTE!G132)=11,IF(OR(LISTE!B132="",LISTE!I132="X"),"",LISTE!I132),"")</f>
        <v/>
      </c>
      <c r="E128" s="184"/>
      <c r="F128" s="184"/>
      <c r="G128" s="184"/>
      <c r="H128" s="184"/>
      <c r="I128" s="184"/>
      <c r="J128" s="184"/>
      <c r="K128" s="184"/>
      <c r="L128" s="184"/>
      <c r="M128" s="184"/>
      <c r="N128" s="184"/>
      <c r="O128" s="184"/>
      <c r="P128" s="184"/>
      <c r="Q128" s="184"/>
      <c r="R128" s="184"/>
      <c r="S128" s="184"/>
      <c r="T128" s="184"/>
      <c r="U128" s="184"/>
      <c r="V128" s="184"/>
      <c r="W128" s="184"/>
      <c r="X128" s="184"/>
      <c r="Y128" s="184"/>
      <c r="Z128" s="184"/>
      <c r="AA128" s="184"/>
      <c r="AB128" s="184"/>
      <c r="AC128" s="184"/>
      <c r="AD128" s="184"/>
      <c r="AE128" s="184"/>
      <c r="AF128" s="184"/>
      <c r="AG128" s="184"/>
      <c r="AH128" s="184"/>
      <c r="AI128" s="184"/>
    </row>
    <row r="129" spans="1:35" x14ac:dyDescent="0.25">
      <c r="A129" s="178" t="str">
        <f>IF(MONTH(LISTE!G133)=11,IF(OR(LISTE!B133="",LISTE!I133="X"),"",LISTE!B133),"")</f>
        <v/>
      </c>
      <c r="B129" s="178" t="str">
        <f>IF(MONTH(LISTE!G133)=11,IF(OR(LISTE!B133="",LISTE!I133="X"),"",CONCATENATE(LISTE!C133,"  ",LISTE!H133," P")),"")</f>
        <v/>
      </c>
      <c r="C129" s="178" t="str">
        <f>IF(MONTH(LISTE!G133)=11,IF(OR(LISTE!B133="",LISTE!I133="X"),"",LISTE!A133),"")</f>
        <v/>
      </c>
      <c r="D129" s="178" t="str">
        <f>IF(MONTH(LISTE!G133)=11,IF(OR(LISTE!B133="",LISTE!I133="X"),"",LISTE!I133),"")</f>
        <v/>
      </c>
      <c r="E129" s="184"/>
      <c r="F129" s="184"/>
      <c r="G129" s="184"/>
      <c r="H129" s="184"/>
      <c r="I129" s="184"/>
      <c r="J129" s="184"/>
      <c r="K129" s="184"/>
      <c r="L129" s="184"/>
      <c r="M129" s="184"/>
      <c r="N129" s="184"/>
      <c r="O129" s="184"/>
      <c r="P129" s="184"/>
      <c r="Q129" s="184"/>
      <c r="R129" s="184"/>
      <c r="S129" s="184"/>
      <c r="T129" s="184"/>
      <c r="U129" s="184"/>
      <c r="V129" s="184"/>
      <c r="W129" s="184"/>
      <c r="X129" s="184"/>
      <c r="Y129" s="184"/>
      <c r="Z129" s="184"/>
      <c r="AA129" s="184"/>
      <c r="AB129" s="184"/>
      <c r="AC129" s="184"/>
      <c r="AD129" s="184"/>
      <c r="AE129" s="184"/>
      <c r="AF129" s="184"/>
      <c r="AG129" s="184"/>
      <c r="AH129" s="184"/>
      <c r="AI129" s="184"/>
    </row>
    <row r="130" spans="1:35" x14ac:dyDescent="0.25">
      <c r="A130" s="178" t="str">
        <f>IF(MONTH(LISTE!G134)=11,IF(OR(LISTE!B134="",LISTE!I134="X"),"",LISTE!B134),"")</f>
        <v/>
      </c>
      <c r="B130" s="178" t="str">
        <f>IF(MONTH(LISTE!G134)=11,IF(OR(LISTE!B134="",LISTE!I134="X"),"",CONCATENATE(LISTE!C134,"  ",LISTE!H134," P")),"")</f>
        <v/>
      </c>
      <c r="C130" s="178" t="str">
        <f>IF(MONTH(LISTE!G134)=11,IF(OR(LISTE!B134="",LISTE!I134="X"),"",LISTE!A134),"")</f>
        <v/>
      </c>
      <c r="D130" s="178" t="str">
        <f>IF(MONTH(LISTE!G134)=11,IF(OR(LISTE!B134="",LISTE!I134="X"),"",LISTE!I134),"")</f>
        <v/>
      </c>
      <c r="E130" s="184"/>
      <c r="F130" s="184"/>
      <c r="G130" s="184"/>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row>
    <row r="131" spans="1:35" x14ac:dyDescent="0.25">
      <c r="A131" s="178" t="str">
        <f>IF(MONTH(LISTE!G135)=11,IF(OR(LISTE!B135="",LISTE!I135="X"),"",LISTE!B135),"")</f>
        <v/>
      </c>
      <c r="B131" s="178" t="str">
        <f>IF(MONTH(LISTE!G135)=11,IF(OR(LISTE!B135="",LISTE!I135="X"),"",CONCATENATE(LISTE!C135,"  ",LISTE!H135," P")),"")</f>
        <v/>
      </c>
      <c r="C131" s="178" t="str">
        <f>IF(MONTH(LISTE!G135)=11,IF(OR(LISTE!B135="",LISTE!I135="X"),"",LISTE!A135),"")</f>
        <v/>
      </c>
      <c r="D131" s="178" t="str">
        <f>IF(MONTH(LISTE!G135)=11,IF(OR(LISTE!B135="",LISTE!I135="X"),"",LISTE!I135),"")</f>
        <v/>
      </c>
      <c r="E131" s="184"/>
      <c r="F131" s="184"/>
      <c r="G131" s="184"/>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c r="AG131" s="184"/>
      <c r="AH131" s="184"/>
      <c r="AI131" s="184"/>
    </row>
    <row r="132" spans="1:35" x14ac:dyDescent="0.25">
      <c r="A132" s="178" t="str">
        <f>IF(MONTH(LISTE!G136)=11,IF(OR(LISTE!B136="",LISTE!I136="X"),"",LISTE!B136),"")</f>
        <v/>
      </c>
      <c r="B132" s="178" t="str">
        <f>IF(MONTH(LISTE!G136)=11,IF(OR(LISTE!B136="",LISTE!I136="X"),"",CONCATENATE(LISTE!C136,"  ",LISTE!H136," P")),"")</f>
        <v/>
      </c>
      <c r="C132" s="178" t="str">
        <f>IF(MONTH(LISTE!G136)=11,IF(OR(LISTE!B136="",LISTE!I136="X"),"",LISTE!A136),"")</f>
        <v/>
      </c>
      <c r="D132" s="178" t="str">
        <f>IF(MONTH(LISTE!G136)=11,IF(OR(LISTE!B136="",LISTE!I136="X"),"",LISTE!I136),"")</f>
        <v/>
      </c>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184"/>
      <c r="AD132" s="184"/>
      <c r="AE132" s="184"/>
      <c r="AF132" s="184"/>
      <c r="AG132" s="184"/>
      <c r="AH132" s="184"/>
      <c r="AI132" s="184"/>
    </row>
    <row r="133" spans="1:35" x14ac:dyDescent="0.25">
      <c r="A133" s="178" t="str">
        <f>IF(MONTH(LISTE!G137)=11,IF(OR(LISTE!B137="",LISTE!I137="X"),"",LISTE!B137),"")</f>
        <v/>
      </c>
      <c r="B133" s="178" t="str">
        <f>IF(MONTH(LISTE!G137)=11,IF(OR(LISTE!B137="",LISTE!I137="X"),"",CONCATENATE(LISTE!C137,"  ",LISTE!H137," P")),"")</f>
        <v/>
      </c>
      <c r="C133" s="178" t="str">
        <f>IF(MONTH(LISTE!G137)=11,IF(OR(LISTE!B137="",LISTE!I137="X"),"",LISTE!A137),"")</f>
        <v/>
      </c>
      <c r="D133" s="178" t="str">
        <f>IF(MONTH(LISTE!G137)=11,IF(OR(LISTE!B137="",LISTE!I137="X"),"",LISTE!I137),"")</f>
        <v/>
      </c>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184"/>
      <c r="AD133" s="184"/>
      <c r="AE133" s="184"/>
      <c r="AF133" s="184"/>
      <c r="AG133" s="184"/>
      <c r="AH133" s="184"/>
      <c r="AI133" s="184"/>
    </row>
    <row r="134" spans="1:35" x14ac:dyDescent="0.25">
      <c r="A134" s="178" t="str">
        <f>IF(MONTH(LISTE!G138)=11,IF(OR(LISTE!B138="",LISTE!I138="X"),"",LISTE!B138),"")</f>
        <v/>
      </c>
      <c r="B134" s="178" t="str">
        <f>IF(MONTH(LISTE!G138)=11,IF(OR(LISTE!B138="",LISTE!I138="X"),"",CONCATENATE(LISTE!C138,"  ",LISTE!H138," P")),"")</f>
        <v/>
      </c>
      <c r="C134" s="178" t="str">
        <f>IF(MONTH(LISTE!G138)=11,IF(OR(LISTE!B138="",LISTE!I138="X"),"",LISTE!A138),"")</f>
        <v/>
      </c>
      <c r="D134" s="178" t="str">
        <f>IF(MONTH(LISTE!G138)=11,IF(OR(LISTE!B138="",LISTE!I138="X"),"",LISTE!I138),"")</f>
        <v/>
      </c>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184"/>
      <c r="AD134" s="184"/>
      <c r="AE134" s="184"/>
      <c r="AF134" s="184"/>
      <c r="AG134" s="184"/>
      <c r="AH134" s="184"/>
      <c r="AI134" s="184"/>
    </row>
    <row r="135" spans="1:35" x14ac:dyDescent="0.25">
      <c r="A135" s="178" t="str">
        <f>IF(MONTH(LISTE!G139)=11,IF(OR(LISTE!B139="",LISTE!I139="X"),"",LISTE!B139),"")</f>
        <v/>
      </c>
      <c r="B135" s="178" t="str">
        <f>IF(MONTH(LISTE!G139)=11,IF(OR(LISTE!B139="",LISTE!I139="X"),"",CONCATENATE(LISTE!C139,"  ",LISTE!H139," P")),"")</f>
        <v/>
      </c>
      <c r="C135" s="178" t="str">
        <f>IF(MONTH(LISTE!G139)=11,IF(OR(LISTE!B139="",LISTE!I139="X"),"",LISTE!A139),"")</f>
        <v/>
      </c>
      <c r="D135" s="178" t="str">
        <f>IF(MONTH(LISTE!G139)=11,IF(OR(LISTE!B139="",LISTE!I139="X"),"",LISTE!I139),"")</f>
        <v/>
      </c>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184"/>
      <c r="AD135" s="184"/>
      <c r="AE135" s="184"/>
      <c r="AF135" s="184"/>
      <c r="AG135" s="184"/>
      <c r="AH135" s="184"/>
      <c r="AI135" s="184"/>
    </row>
    <row r="136" spans="1:35" x14ac:dyDescent="0.25">
      <c r="A136" s="178" t="str">
        <f>IF(MONTH(LISTE!G140)=11,IF(OR(LISTE!B140="",LISTE!I140="X"),"",LISTE!B140),"")</f>
        <v/>
      </c>
      <c r="B136" s="178" t="str">
        <f>IF(MONTH(LISTE!G140)=11,IF(OR(LISTE!B140="",LISTE!I140="X"),"",CONCATENATE(LISTE!C140,"  ",LISTE!H140," P")),"")</f>
        <v/>
      </c>
      <c r="C136" s="178" t="str">
        <f>IF(MONTH(LISTE!G140)=11,IF(OR(LISTE!B140="",LISTE!I140="X"),"",LISTE!A140),"")</f>
        <v/>
      </c>
      <c r="D136" s="178" t="str">
        <f>IF(MONTH(LISTE!G140)=11,IF(OR(LISTE!B140="",LISTE!I140="X"),"",LISTE!I140),"")</f>
        <v/>
      </c>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c r="AA136" s="184"/>
      <c r="AB136" s="184"/>
      <c r="AC136" s="184"/>
      <c r="AD136" s="184"/>
      <c r="AE136" s="184"/>
      <c r="AF136" s="184"/>
      <c r="AG136" s="184"/>
      <c r="AH136" s="184"/>
      <c r="AI136" s="184"/>
    </row>
    <row r="137" spans="1:35" x14ac:dyDescent="0.25">
      <c r="A137" s="178" t="str">
        <f>IF(MONTH(LISTE!G141)=11,IF(OR(LISTE!B141="",LISTE!I141="X"),"",LISTE!B141),"")</f>
        <v/>
      </c>
      <c r="B137" s="178" t="str">
        <f>IF(MONTH(LISTE!G141)=11,IF(OR(LISTE!B141="",LISTE!I141="X"),"",CONCATENATE(LISTE!C141,"  ",LISTE!H141," P")),"")</f>
        <v/>
      </c>
      <c r="C137" s="178" t="str">
        <f>IF(MONTH(LISTE!G141)=11,IF(OR(LISTE!B141="",LISTE!I141="X"),"",LISTE!A141),"")</f>
        <v/>
      </c>
      <c r="D137" s="178" t="str">
        <f>IF(MONTH(LISTE!G141)=11,IF(OR(LISTE!B141="",LISTE!I141="X"),"",LISTE!I141),"")</f>
        <v/>
      </c>
      <c r="E137" s="184"/>
      <c r="F137" s="184"/>
      <c r="G137" s="184"/>
      <c r="H137" s="184"/>
      <c r="I137" s="184"/>
      <c r="J137" s="184"/>
      <c r="K137" s="184"/>
      <c r="L137" s="184"/>
      <c r="M137" s="184"/>
      <c r="N137" s="184"/>
      <c r="O137" s="184"/>
      <c r="P137" s="184"/>
      <c r="Q137" s="184"/>
      <c r="R137" s="184"/>
      <c r="S137" s="184"/>
      <c r="T137" s="184"/>
      <c r="U137" s="184"/>
      <c r="V137" s="184"/>
      <c r="W137" s="184"/>
      <c r="X137" s="184"/>
      <c r="Y137" s="184"/>
      <c r="Z137" s="184"/>
      <c r="AA137" s="184"/>
      <c r="AB137" s="184"/>
      <c r="AC137" s="184"/>
      <c r="AD137" s="184"/>
      <c r="AE137" s="184"/>
      <c r="AF137" s="184"/>
      <c r="AG137" s="184"/>
      <c r="AH137" s="184"/>
      <c r="AI137" s="184"/>
    </row>
    <row r="138" spans="1:35" x14ac:dyDescent="0.25">
      <c r="A138" s="178" t="str">
        <f>IF(MONTH(LISTE!G142)=11,IF(OR(LISTE!B142="",LISTE!I142="X"),"",LISTE!B142),"")</f>
        <v/>
      </c>
      <c r="B138" s="178" t="str">
        <f>IF(MONTH(LISTE!G142)=11,IF(OR(LISTE!B142="",LISTE!I142="X"),"",CONCATENATE(LISTE!C142,"  ",LISTE!H142," P")),"")</f>
        <v/>
      </c>
      <c r="C138" s="178" t="str">
        <f>IF(MONTH(LISTE!G142)=11,IF(OR(LISTE!B142="",LISTE!I142="X"),"",LISTE!A142),"")</f>
        <v/>
      </c>
      <c r="D138" s="178" t="str">
        <f>IF(MONTH(LISTE!G142)=11,IF(OR(LISTE!B142="",LISTE!I142="X"),"",LISTE!I142),"")</f>
        <v/>
      </c>
      <c r="E138" s="184"/>
      <c r="F138" s="184"/>
      <c r="G138" s="184"/>
      <c r="H138" s="184"/>
      <c r="I138" s="184"/>
      <c r="J138" s="184"/>
      <c r="K138" s="184"/>
      <c r="L138" s="184"/>
      <c r="M138" s="184"/>
      <c r="N138" s="184"/>
      <c r="O138" s="184"/>
      <c r="P138" s="184"/>
      <c r="Q138" s="184"/>
      <c r="R138" s="184"/>
      <c r="S138" s="184"/>
      <c r="T138" s="184"/>
      <c r="U138" s="184"/>
      <c r="V138" s="184"/>
      <c r="W138" s="184"/>
      <c r="X138" s="184"/>
      <c r="Y138" s="184"/>
      <c r="Z138" s="184"/>
      <c r="AA138" s="184"/>
      <c r="AB138" s="184"/>
      <c r="AC138" s="184"/>
      <c r="AD138" s="184"/>
      <c r="AE138" s="184"/>
      <c r="AF138" s="184"/>
      <c r="AG138" s="184"/>
      <c r="AH138" s="184"/>
      <c r="AI138" s="184"/>
    </row>
    <row r="139" spans="1:35" x14ac:dyDescent="0.25">
      <c r="A139" s="178" t="str">
        <f>IF(MONTH(LISTE!G143)=11,IF(OR(LISTE!B143="",LISTE!I143="X"),"",LISTE!B143),"")</f>
        <v/>
      </c>
      <c r="B139" s="178" t="str">
        <f>IF(MONTH(LISTE!G143)=11,IF(OR(LISTE!B143="",LISTE!I143="X"),"",CONCATENATE(LISTE!C143,"  ",LISTE!H143," P")),"")</f>
        <v/>
      </c>
      <c r="C139" s="178" t="str">
        <f>IF(MONTH(LISTE!G143)=11,IF(OR(LISTE!B143="",LISTE!I143="X"),"",LISTE!A143),"")</f>
        <v/>
      </c>
      <c r="D139" s="178" t="str">
        <f>IF(MONTH(LISTE!G143)=11,IF(OR(LISTE!B143="",LISTE!I143="X"),"",LISTE!I143),"")</f>
        <v/>
      </c>
      <c r="E139" s="184"/>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184"/>
      <c r="AD139" s="184"/>
      <c r="AE139" s="184"/>
      <c r="AF139" s="184"/>
      <c r="AG139" s="184"/>
      <c r="AH139" s="184"/>
      <c r="AI139" s="184"/>
    </row>
    <row r="140" spans="1:35" x14ac:dyDescent="0.25">
      <c r="A140" s="178" t="str">
        <f>IF(MONTH(LISTE!G144)=11,IF(OR(LISTE!B144="",LISTE!I144="X"),"",LISTE!B144),"")</f>
        <v/>
      </c>
      <c r="B140" s="178" t="str">
        <f>IF(MONTH(LISTE!G144)=11,IF(OR(LISTE!B144="",LISTE!I144="X"),"",CONCATENATE(LISTE!C144,"  ",LISTE!H144," P")),"")</f>
        <v/>
      </c>
      <c r="C140" s="178" t="str">
        <f>IF(MONTH(LISTE!G144)=11,IF(OR(LISTE!B144="",LISTE!I144="X"),"",LISTE!A144),"")</f>
        <v/>
      </c>
      <c r="D140" s="178" t="str">
        <f>IF(MONTH(LISTE!G144)=11,IF(OR(LISTE!B144="",LISTE!I144="X"),"",LISTE!I144),"")</f>
        <v/>
      </c>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184"/>
      <c r="AA140" s="184"/>
      <c r="AB140" s="184"/>
      <c r="AC140" s="184"/>
      <c r="AD140" s="184"/>
      <c r="AE140" s="184"/>
      <c r="AF140" s="184"/>
      <c r="AG140" s="184"/>
      <c r="AH140" s="184"/>
      <c r="AI140" s="184"/>
    </row>
    <row r="141" spans="1:35" x14ac:dyDescent="0.25">
      <c r="A141" s="178" t="str">
        <f>IF(MONTH(LISTE!G145)=11,IF(OR(LISTE!B145="",LISTE!I145="X"),"",LISTE!B145),"")</f>
        <v/>
      </c>
      <c r="B141" s="178" t="str">
        <f>IF(MONTH(LISTE!G145)=11,IF(OR(LISTE!B145="",LISTE!I145="X"),"",CONCATENATE(LISTE!C145,"  ",LISTE!H145," P")),"")</f>
        <v/>
      </c>
      <c r="C141" s="178" t="str">
        <f>IF(MONTH(LISTE!G145)=11,IF(OR(LISTE!B145="",LISTE!I145="X"),"",LISTE!A145),"")</f>
        <v/>
      </c>
      <c r="D141" s="178" t="str">
        <f>IF(MONTH(LISTE!G145)=11,IF(OR(LISTE!B145="",LISTE!I145="X"),"",LISTE!I145),"")</f>
        <v/>
      </c>
      <c r="E141" s="184"/>
      <c r="F141" s="184"/>
      <c r="G141" s="184"/>
      <c r="H141" s="184"/>
      <c r="I141" s="184"/>
      <c r="J141" s="184"/>
      <c r="K141" s="184"/>
      <c r="L141" s="184"/>
      <c r="M141" s="184"/>
      <c r="N141" s="184"/>
      <c r="O141" s="184"/>
      <c r="P141" s="184"/>
      <c r="Q141" s="184"/>
      <c r="R141" s="184"/>
      <c r="S141" s="184"/>
      <c r="T141" s="184"/>
      <c r="U141" s="184"/>
      <c r="V141" s="184"/>
      <c r="W141" s="184"/>
      <c r="X141" s="184"/>
      <c r="Y141" s="184"/>
      <c r="Z141" s="184"/>
      <c r="AA141" s="184"/>
      <c r="AB141" s="184"/>
      <c r="AC141" s="184"/>
      <c r="AD141" s="184"/>
      <c r="AE141" s="184"/>
      <c r="AF141" s="184"/>
      <c r="AG141" s="184"/>
      <c r="AH141" s="184"/>
      <c r="AI141" s="184"/>
    </row>
    <row r="142" spans="1:35" x14ac:dyDescent="0.25">
      <c r="A142" s="178" t="str">
        <f>IF(MONTH(LISTE!G146)=11,IF(OR(LISTE!B146="",LISTE!I146="X"),"",LISTE!B146),"")</f>
        <v/>
      </c>
      <c r="B142" s="178" t="str">
        <f>IF(MONTH(LISTE!G146)=11,IF(OR(LISTE!B146="",LISTE!I146="X"),"",CONCATENATE(LISTE!C146,"  ",LISTE!H146," P")),"")</f>
        <v/>
      </c>
      <c r="C142" s="178" t="str">
        <f>IF(MONTH(LISTE!G146)=11,IF(OR(LISTE!B146="",LISTE!I146="X"),"",LISTE!A146),"")</f>
        <v/>
      </c>
      <c r="D142" s="178" t="str">
        <f>IF(MONTH(LISTE!G146)=11,IF(OR(LISTE!B146="",LISTE!I146="X"),"",LISTE!I146),"")</f>
        <v/>
      </c>
      <c r="E142" s="184"/>
      <c r="F142" s="184"/>
      <c r="G142" s="184"/>
      <c r="H142" s="184"/>
      <c r="I142" s="184"/>
      <c r="J142" s="184"/>
      <c r="K142" s="184"/>
      <c r="L142" s="184"/>
      <c r="M142" s="184"/>
      <c r="N142" s="184"/>
      <c r="O142" s="184"/>
      <c r="P142" s="184"/>
      <c r="Q142" s="184"/>
      <c r="R142" s="184"/>
      <c r="S142" s="184"/>
      <c r="T142" s="184"/>
      <c r="U142" s="184"/>
      <c r="V142" s="184"/>
      <c r="W142" s="184"/>
      <c r="X142" s="184"/>
      <c r="Y142" s="184"/>
      <c r="Z142" s="184"/>
      <c r="AA142" s="184"/>
      <c r="AB142" s="184"/>
      <c r="AC142" s="184"/>
      <c r="AD142" s="184"/>
      <c r="AE142" s="184"/>
      <c r="AF142" s="184"/>
      <c r="AG142" s="184"/>
      <c r="AH142" s="184"/>
      <c r="AI142" s="184"/>
    </row>
    <row r="143" spans="1:35" x14ac:dyDescent="0.25">
      <c r="A143" s="178" t="str">
        <f>IF(MONTH(LISTE!G147)=11,IF(OR(LISTE!B147="",LISTE!I147="X"),"",LISTE!B147),"")</f>
        <v/>
      </c>
      <c r="B143" s="178" t="str">
        <f>IF(MONTH(LISTE!G147)=11,IF(OR(LISTE!B147="",LISTE!I147="X"),"",CONCATENATE(LISTE!C147,"  ",LISTE!H147," P")),"")</f>
        <v/>
      </c>
      <c r="C143" s="178" t="str">
        <f>IF(MONTH(LISTE!G147)=11,IF(OR(LISTE!B147="",LISTE!I147="X"),"",LISTE!A147),"")</f>
        <v/>
      </c>
      <c r="D143" s="178" t="str">
        <f>IF(MONTH(LISTE!G147)=11,IF(OR(LISTE!B147="",LISTE!I147="X"),"",LISTE!I147),"")</f>
        <v/>
      </c>
      <c r="E143" s="184"/>
      <c r="F143" s="184"/>
      <c r="G143" s="184"/>
      <c r="H143" s="184"/>
      <c r="I143" s="184"/>
      <c r="J143" s="184"/>
      <c r="K143" s="184"/>
      <c r="L143" s="184"/>
      <c r="M143" s="184"/>
      <c r="N143" s="184"/>
      <c r="O143" s="184"/>
      <c r="P143" s="184"/>
      <c r="Q143" s="184"/>
      <c r="R143" s="184"/>
      <c r="S143" s="184"/>
      <c r="T143" s="184"/>
      <c r="U143" s="184"/>
      <c r="V143" s="184"/>
      <c r="W143" s="184"/>
      <c r="X143" s="184"/>
      <c r="Y143" s="184"/>
      <c r="Z143" s="184"/>
      <c r="AA143" s="184"/>
      <c r="AB143" s="184"/>
      <c r="AC143" s="184"/>
      <c r="AD143" s="184"/>
      <c r="AE143" s="184"/>
      <c r="AF143" s="184"/>
      <c r="AG143" s="184"/>
      <c r="AH143" s="184"/>
      <c r="AI143" s="184"/>
    </row>
    <row r="144" spans="1:35" x14ac:dyDescent="0.25">
      <c r="A144" s="178" t="str">
        <f>IF(MONTH(LISTE!G148)=11,IF(OR(LISTE!B148="",LISTE!I148="X"),"",LISTE!B148),"")</f>
        <v/>
      </c>
      <c r="B144" s="178" t="str">
        <f>IF(MONTH(LISTE!G148)=11,IF(OR(LISTE!B148="",LISTE!I148="X"),"",CONCATENATE(LISTE!C148,"  ",LISTE!H148," P")),"")</f>
        <v/>
      </c>
      <c r="C144" s="178" t="str">
        <f>IF(MONTH(LISTE!G148)=11,IF(OR(LISTE!B148="",LISTE!I148="X"),"",LISTE!A148),"")</f>
        <v/>
      </c>
      <c r="D144" s="178" t="str">
        <f>IF(MONTH(LISTE!G148)=11,IF(OR(LISTE!B148="",LISTE!I148="X"),"",LISTE!I148),"")</f>
        <v/>
      </c>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184"/>
      <c r="AD144" s="184"/>
      <c r="AE144" s="184"/>
      <c r="AF144" s="184"/>
      <c r="AG144" s="184"/>
      <c r="AH144" s="184"/>
      <c r="AI144" s="184"/>
    </row>
    <row r="145" spans="1:35" x14ac:dyDescent="0.25">
      <c r="A145" s="178" t="str">
        <f>IF(MONTH(LISTE!G149)=11,IF(OR(LISTE!B149="",LISTE!I149="X"),"",LISTE!B149),"")</f>
        <v/>
      </c>
      <c r="B145" s="178" t="str">
        <f>IF(MONTH(LISTE!G149)=11,IF(OR(LISTE!B149="",LISTE!I149="X"),"",CONCATENATE(LISTE!C149,"  ",LISTE!H149," P")),"")</f>
        <v/>
      </c>
      <c r="C145" s="178" t="str">
        <f>IF(MONTH(LISTE!G149)=11,IF(OR(LISTE!B149="",LISTE!I149="X"),"",LISTE!A149),"")</f>
        <v/>
      </c>
      <c r="D145" s="178" t="str">
        <f>IF(MONTH(LISTE!G149)=11,IF(OR(LISTE!B149="",LISTE!I149="X"),"",LISTE!I149),"")</f>
        <v/>
      </c>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184"/>
      <c r="AD145" s="184"/>
      <c r="AE145" s="184"/>
      <c r="AF145" s="184"/>
      <c r="AG145" s="184"/>
      <c r="AH145" s="184"/>
      <c r="AI145" s="184"/>
    </row>
    <row r="146" spans="1:35" x14ac:dyDescent="0.25">
      <c r="A146" s="178" t="str">
        <f>IF(MONTH(LISTE!G150)=11,IF(OR(LISTE!B150="",LISTE!I150="X"),"",LISTE!B150),"")</f>
        <v/>
      </c>
      <c r="B146" s="178" t="str">
        <f>IF(MONTH(LISTE!G150)=11,IF(OR(LISTE!B150="",LISTE!I150="X"),"",CONCATENATE(LISTE!C150,"  ",LISTE!H150," P")),"")</f>
        <v/>
      </c>
      <c r="C146" s="178" t="str">
        <f>IF(MONTH(LISTE!G150)=11,IF(OR(LISTE!B150="",LISTE!I150="X"),"",LISTE!A150),"")</f>
        <v/>
      </c>
      <c r="D146" s="178" t="str">
        <f>IF(MONTH(LISTE!G150)=11,IF(OR(LISTE!B150="",LISTE!I150="X"),"",LISTE!I150),"")</f>
        <v/>
      </c>
      <c r="E146" s="184"/>
      <c r="F146" s="184"/>
      <c r="G146" s="184"/>
      <c r="H146" s="184"/>
      <c r="I146" s="184"/>
      <c r="J146" s="184"/>
      <c r="K146" s="184"/>
      <c r="L146" s="184"/>
      <c r="M146" s="184"/>
      <c r="N146" s="184"/>
      <c r="O146" s="184"/>
      <c r="P146" s="184"/>
      <c r="Q146" s="184"/>
      <c r="R146" s="184"/>
      <c r="S146" s="184"/>
      <c r="T146" s="184"/>
      <c r="U146" s="184"/>
      <c r="V146" s="184"/>
      <c r="W146" s="184"/>
      <c r="X146" s="184"/>
      <c r="Y146" s="184"/>
      <c r="Z146" s="184"/>
      <c r="AA146" s="184"/>
      <c r="AB146" s="184"/>
      <c r="AC146" s="184"/>
      <c r="AD146" s="184"/>
      <c r="AE146" s="184"/>
      <c r="AF146" s="184"/>
      <c r="AG146" s="184"/>
      <c r="AH146" s="184"/>
      <c r="AI146" s="184"/>
    </row>
    <row r="147" spans="1:35" x14ac:dyDescent="0.25">
      <c r="A147" s="178" t="str">
        <f>IF(MONTH(LISTE!G151)=11,IF(OR(LISTE!B151="",LISTE!I151="X"),"",LISTE!B151),"")</f>
        <v/>
      </c>
      <c r="B147" s="178" t="str">
        <f>IF(MONTH(LISTE!G151)=11,IF(OR(LISTE!B151="",LISTE!I151="X"),"",CONCATENATE(LISTE!C151,"  ",LISTE!H151," P")),"")</f>
        <v/>
      </c>
      <c r="C147" s="178" t="str">
        <f>IF(MONTH(LISTE!G151)=11,IF(OR(LISTE!B151="",LISTE!I151="X"),"",LISTE!A151),"")</f>
        <v/>
      </c>
      <c r="D147" s="178" t="str">
        <f>IF(MONTH(LISTE!G151)=11,IF(OR(LISTE!B151="",LISTE!I151="X"),"",LISTE!I151),"")</f>
        <v/>
      </c>
      <c r="E147" s="184"/>
      <c r="F147" s="184"/>
      <c r="G147" s="184"/>
      <c r="H147" s="184"/>
      <c r="I147" s="184"/>
      <c r="J147" s="184"/>
      <c r="K147" s="184"/>
      <c r="L147" s="184"/>
      <c r="M147" s="184"/>
      <c r="N147" s="184"/>
      <c r="O147" s="184"/>
      <c r="P147" s="184"/>
      <c r="Q147" s="184"/>
      <c r="R147" s="184"/>
      <c r="S147" s="184"/>
      <c r="T147" s="184"/>
      <c r="U147" s="184"/>
      <c r="V147" s="184"/>
      <c r="W147" s="184"/>
      <c r="X147" s="184"/>
      <c r="Y147" s="184"/>
      <c r="Z147" s="184"/>
      <c r="AA147" s="184"/>
      <c r="AB147" s="184"/>
      <c r="AC147" s="184"/>
      <c r="AD147" s="184"/>
      <c r="AE147" s="184"/>
      <c r="AF147" s="184"/>
      <c r="AG147" s="184"/>
      <c r="AH147" s="184"/>
      <c r="AI147" s="184"/>
    </row>
    <row r="148" spans="1:35" x14ac:dyDescent="0.25">
      <c r="A148" s="178" t="str">
        <f>IF(MONTH(LISTE!G152)=11,IF(OR(LISTE!B152="",LISTE!I152="X"),"",LISTE!B152),"")</f>
        <v/>
      </c>
      <c r="B148" s="178" t="str">
        <f>IF(MONTH(LISTE!G152)=11,IF(OR(LISTE!B152="",LISTE!I152="X"),"",CONCATENATE(LISTE!C152,"  ",LISTE!H152," P")),"")</f>
        <v/>
      </c>
      <c r="C148" s="178" t="str">
        <f>IF(MONTH(LISTE!G152)=11,IF(OR(LISTE!B152="",LISTE!I152="X"),"",LISTE!A152),"")</f>
        <v/>
      </c>
      <c r="D148" s="178" t="str">
        <f>IF(MONTH(LISTE!G152)=11,IF(OR(LISTE!B152="",LISTE!I152="X"),"",LISTE!I152),"")</f>
        <v/>
      </c>
      <c r="E148" s="184"/>
      <c r="F148" s="184"/>
      <c r="G148" s="184"/>
      <c r="H148" s="184"/>
      <c r="I148" s="184"/>
      <c r="J148" s="184"/>
      <c r="K148" s="184"/>
      <c r="L148" s="184"/>
      <c r="M148" s="184"/>
      <c r="N148" s="184"/>
      <c r="O148" s="184"/>
      <c r="P148" s="184"/>
      <c r="Q148" s="184"/>
      <c r="R148" s="184"/>
      <c r="S148" s="184"/>
      <c r="T148" s="184"/>
      <c r="U148" s="184"/>
      <c r="V148" s="184"/>
      <c r="W148" s="184"/>
      <c r="X148" s="184"/>
      <c r="Y148" s="184"/>
      <c r="Z148" s="184"/>
      <c r="AA148" s="184"/>
      <c r="AB148" s="184"/>
      <c r="AC148" s="184"/>
      <c r="AD148" s="184"/>
      <c r="AE148" s="184"/>
      <c r="AF148" s="184"/>
      <c r="AG148" s="184"/>
      <c r="AH148" s="184"/>
      <c r="AI148" s="184"/>
    </row>
    <row r="149" spans="1:35" x14ac:dyDescent="0.25">
      <c r="A149" s="178" t="str">
        <f>IF(MONTH(LISTE!G153)=11,IF(OR(LISTE!B153="",LISTE!I153="X"),"",LISTE!B153),"")</f>
        <v/>
      </c>
      <c r="B149" s="178" t="str">
        <f>IF(MONTH(LISTE!G153)=11,IF(OR(LISTE!B153="",LISTE!I153="X"),"",CONCATENATE(LISTE!C153,"  ",LISTE!H153," P")),"")</f>
        <v/>
      </c>
      <c r="C149" s="178" t="str">
        <f>IF(MONTH(LISTE!G153)=11,IF(OR(LISTE!B153="",LISTE!I153="X"),"",LISTE!A153),"")</f>
        <v/>
      </c>
      <c r="D149" s="178" t="str">
        <f>IF(MONTH(LISTE!G153)=11,IF(OR(LISTE!B153="",LISTE!I153="X"),"",LISTE!I153),"")</f>
        <v/>
      </c>
      <c r="E149" s="184"/>
      <c r="F149" s="184"/>
      <c r="G149" s="184"/>
      <c r="H149" s="184"/>
      <c r="I149" s="184"/>
      <c r="J149" s="184"/>
      <c r="K149" s="184"/>
      <c r="L149" s="184"/>
      <c r="M149" s="184"/>
      <c r="N149" s="184"/>
      <c r="O149" s="184"/>
      <c r="P149" s="184"/>
      <c r="Q149" s="184"/>
      <c r="R149" s="184"/>
      <c r="S149" s="184"/>
      <c r="T149" s="184"/>
      <c r="U149" s="184"/>
      <c r="V149" s="184"/>
      <c r="W149" s="184"/>
      <c r="X149" s="184"/>
      <c r="Y149" s="184"/>
      <c r="Z149" s="184"/>
      <c r="AA149" s="184"/>
      <c r="AB149" s="184"/>
      <c r="AC149" s="184"/>
      <c r="AD149" s="184"/>
      <c r="AE149" s="184"/>
      <c r="AF149" s="184"/>
      <c r="AG149" s="184"/>
      <c r="AH149" s="184"/>
      <c r="AI149" s="184"/>
    </row>
    <row r="150" spans="1:35" x14ac:dyDescent="0.25">
      <c r="A150" s="178" t="str">
        <f>IF(MONTH(LISTE!G154)=11,IF(OR(LISTE!B154="",LISTE!I154="X"),"",LISTE!B154),"")</f>
        <v/>
      </c>
      <c r="B150" s="178" t="str">
        <f>IF(MONTH(LISTE!G154)=11,IF(OR(LISTE!B154="",LISTE!I154="X"),"",CONCATENATE(LISTE!C154,"  ",LISTE!H154," P")),"")</f>
        <v/>
      </c>
      <c r="C150" s="178" t="str">
        <f>IF(MONTH(LISTE!G154)=11,IF(OR(LISTE!B154="",LISTE!I154="X"),"",LISTE!A154),"")</f>
        <v/>
      </c>
      <c r="D150" s="178" t="str">
        <f>IF(MONTH(LISTE!G154)=11,IF(OR(LISTE!B154="",LISTE!I154="X"),"",LISTE!I154),"")</f>
        <v/>
      </c>
      <c r="E150" s="184"/>
      <c r="F150" s="184"/>
      <c r="G150" s="184"/>
      <c r="H150" s="184"/>
      <c r="I150" s="184"/>
      <c r="J150" s="184"/>
      <c r="K150" s="184"/>
      <c r="L150" s="184"/>
      <c r="M150" s="184"/>
      <c r="N150" s="184"/>
      <c r="O150" s="184"/>
      <c r="P150" s="184"/>
      <c r="Q150" s="184"/>
      <c r="R150" s="184"/>
      <c r="S150" s="184"/>
      <c r="T150" s="184"/>
      <c r="U150" s="184"/>
      <c r="V150" s="184"/>
      <c r="W150" s="184"/>
      <c r="X150" s="184"/>
      <c r="Y150" s="184"/>
      <c r="Z150" s="184"/>
      <c r="AA150" s="184"/>
      <c r="AB150" s="184"/>
      <c r="AC150" s="184"/>
      <c r="AD150" s="184"/>
      <c r="AE150" s="184"/>
      <c r="AF150" s="184"/>
      <c r="AG150" s="184"/>
      <c r="AH150" s="184"/>
      <c r="AI150" s="184"/>
    </row>
    <row r="151" spans="1:35" x14ac:dyDescent="0.25">
      <c r="A151" s="178" t="str">
        <f>IF(MONTH(LISTE!G155)=11,IF(OR(LISTE!B155="",LISTE!I155="X"),"",LISTE!B155),"")</f>
        <v/>
      </c>
      <c r="B151" s="178" t="str">
        <f>IF(MONTH(LISTE!G155)=11,IF(OR(LISTE!B155="",LISTE!I155="X"),"",CONCATENATE(LISTE!C155,"  ",LISTE!H155," P")),"")</f>
        <v/>
      </c>
      <c r="C151" s="178" t="str">
        <f>IF(MONTH(LISTE!G155)=11,IF(OR(LISTE!B155="",LISTE!I155="X"),"",LISTE!A155),"")</f>
        <v/>
      </c>
      <c r="D151" s="178" t="str">
        <f>IF(MONTH(LISTE!G155)=11,IF(OR(LISTE!B155="",LISTE!I155="X"),"",LISTE!I155),"")</f>
        <v/>
      </c>
      <c r="E151" s="184"/>
      <c r="F151" s="184"/>
      <c r="G151" s="184"/>
      <c r="H151" s="184"/>
      <c r="I151" s="184"/>
      <c r="J151" s="184"/>
      <c r="K151" s="184"/>
      <c r="L151" s="184"/>
      <c r="M151" s="184"/>
      <c r="N151" s="184"/>
      <c r="O151" s="184"/>
      <c r="P151" s="184"/>
      <c r="Q151" s="184"/>
      <c r="R151" s="184"/>
      <c r="S151" s="184"/>
      <c r="T151" s="184"/>
      <c r="U151" s="184"/>
      <c r="V151" s="184"/>
      <c r="W151" s="184"/>
      <c r="X151" s="184"/>
      <c r="Y151" s="184"/>
      <c r="Z151" s="184"/>
      <c r="AA151" s="184"/>
      <c r="AB151" s="184"/>
      <c r="AC151" s="184"/>
      <c r="AD151" s="184"/>
      <c r="AE151" s="184"/>
      <c r="AF151" s="184"/>
      <c r="AG151" s="184"/>
      <c r="AH151" s="184"/>
      <c r="AI151" s="184"/>
    </row>
    <row r="152" spans="1:35" x14ac:dyDescent="0.25">
      <c r="A152" s="178" t="str">
        <f>IF(MONTH(LISTE!G156)=11,IF(OR(LISTE!B156="",LISTE!I156="X"),"",LISTE!B156),"")</f>
        <v/>
      </c>
      <c r="B152" s="178" t="str">
        <f>IF(MONTH(LISTE!G156)=11,IF(OR(LISTE!B156="",LISTE!I156="X"),"",CONCATENATE(LISTE!C156,"  ",LISTE!H156," P")),"")</f>
        <v/>
      </c>
      <c r="C152" s="178" t="str">
        <f>IF(MONTH(LISTE!G156)=11,IF(OR(LISTE!B156="",LISTE!I156="X"),"",LISTE!A156),"")</f>
        <v/>
      </c>
      <c r="D152" s="178" t="str">
        <f>IF(MONTH(LISTE!G156)=11,IF(OR(LISTE!B156="",LISTE!I156="X"),"",LISTE!I156),"")</f>
        <v/>
      </c>
      <c r="E152" s="184"/>
      <c r="F152" s="184"/>
      <c r="G152" s="184"/>
      <c r="H152" s="184"/>
      <c r="I152" s="184"/>
      <c r="J152" s="184"/>
      <c r="K152" s="184"/>
      <c r="L152" s="184"/>
      <c r="M152" s="184"/>
      <c r="N152" s="184"/>
      <c r="O152" s="184"/>
      <c r="P152" s="184"/>
      <c r="Q152" s="184"/>
      <c r="R152" s="184"/>
      <c r="S152" s="184"/>
      <c r="T152" s="184"/>
      <c r="U152" s="184"/>
      <c r="V152" s="184"/>
      <c r="W152" s="184"/>
      <c r="X152" s="184"/>
      <c r="Y152" s="184"/>
      <c r="Z152" s="184"/>
      <c r="AA152" s="184"/>
      <c r="AB152" s="184"/>
      <c r="AC152" s="184"/>
      <c r="AD152" s="184"/>
      <c r="AE152" s="184"/>
      <c r="AF152" s="184"/>
      <c r="AG152" s="184"/>
      <c r="AH152" s="184"/>
      <c r="AI152" s="184"/>
    </row>
    <row r="153" spans="1:35" x14ac:dyDescent="0.25">
      <c r="A153" s="178" t="str">
        <f>IF(MONTH(LISTE!G157)=11,IF(OR(LISTE!B157="",LISTE!I157="X"),"",LISTE!B157),"")</f>
        <v/>
      </c>
      <c r="B153" s="178" t="str">
        <f>IF(MONTH(LISTE!G157)=11,IF(OR(LISTE!B157="",LISTE!I157="X"),"",CONCATENATE(LISTE!C157,"  ",LISTE!H157," P")),"")</f>
        <v/>
      </c>
      <c r="C153" s="178" t="str">
        <f>IF(MONTH(LISTE!G157)=11,IF(OR(LISTE!B157="",LISTE!I157="X"),"",LISTE!A157),"")</f>
        <v/>
      </c>
      <c r="D153" s="178" t="str">
        <f>IF(MONTH(LISTE!G157)=11,IF(OR(LISTE!B157="",LISTE!I157="X"),"",LISTE!I157),"")</f>
        <v/>
      </c>
      <c r="E153" s="184"/>
      <c r="F153" s="184"/>
      <c r="G153" s="184"/>
      <c r="H153" s="184"/>
      <c r="I153" s="184"/>
      <c r="J153" s="184"/>
      <c r="K153" s="184"/>
      <c r="L153" s="184"/>
      <c r="M153" s="184"/>
      <c r="N153" s="184"/>
      <c r="O153" s="184"/>
      <c r="P153" s="184"/>
      <c r="Q153" s="184"/>
      <c r="R153" s="184"/>
      <c r="S153" s="184"/>
      <c r="T153" s="184"/>
      <c r="U153" s="184"/>
      <c r="V153" s="184"/>
      <c r="W153" s="184"/>
      <c r="X153" s="184"/>
      <c r="Y153" s="184"/>
      <c r="Z153" s="184"/>
      <c r="AA153" s="184"/>
      <c r="AB153" s="184"/>
      <c r="AC153" s="184"/>
      <c r="AD153" s="184"/>
      <c r="AE153" s="184"/>
      <c r="AF153" s="184"/>
      <c r="AG153" s="184"/>
      <c r="AH153" s="184"/>
      <c r="AI153" s="184"/>
    </row>
    <row r="154" spans="1:35" x14ac:dyDescent="0.25">
      <c r="A154" s="178" t="str">
        <f>IF(MONTH(LISTE!G158)=11,IF(OR(LISTE!B158="",LISTE!I158="X"),"",LISTE!B158),"")</f>
        <v/>
      </c>
      <c r="B154" s="178" t="str">
        <f>IF(MONTH(LISTE!G158)=11,IF(OR(LISTE!B158="",LISTE!I158="X"),"",CONCATENATE(LISTE!C158,"  ",LISTE!H158," P")),"")</f>
        <v/>
      </c>
      <c r="C154" s="178" t="str">
        <f>IF(MONTH(LISTE!G158)=11,IF(OR(LISTE!B158="",LISTE!I158="X"),"",LISTE!A158),"")</f>
        <v/>
      </c>
      <c r="D154" s="178" t="str">
        <f>IF(MONTH(LISTE!G158)=11,IF(OR(LISTE!B158="",LISTE!I158="X"),"",LISTE!I158),"")</f>
        <v/>
      </c>
      <c r="E154" s="184"/>
      <c r="F154" s="184"/>
      <c r="G154" s="184"/>
      <c r="H154" s="184"/>
      <c r="I154" s="184"/>
      <c r="J154" s="184"/>
      <c r="K154" s="184"/>
      <c r="L154" s="184"/>
      <c r="M154" s="184"/>
      <c r="N154" s="184"/>
      <c r="O154" s="184"/>
      <c r="P154" s="184"/>
      <c r="Q154" s="184"/>
      <c r="R154" s="184"/>
      <c r="S154" s="184"/>
      <c r="T154" s="184"/>
      <c r="U154" s="184"/>
      <c r="V154" s="184"/>
      <c r="W154" s="184"/>
      <c r="X154" s="184"/>
      <c r="Y154" s="184"/>
      <c r="Z154" s="184"/>
      <c r="AA154" s="184"/>
      <c r="AB154" s="184"/>
      <c r="AC154" s="184"/>
      <c r="AD154" s="184"/>
      <c r="AE154" s="184"/>
      <c r="AF154" s="184"/>
      <c r="AG154" s="184"/>
      <c r="AH154" s="184"/>
      <c r="AI154" s="184"/>
    </row>
    <row r="155" spans="1:35" x14ac:dyDescent="0.25">
      <c r="A155" s="178" t="str">
        <f>IF(MONTH(LISTE!G159)=11,IF(OR(LISTE!B159="",LISTE!I159="X"),"",LISTE!B159),"")</f>
        <v/>
      </c>
      <c r="B155" s="178" t="str">
        <f>IF(MONTH(LISTE!G159)=11,IF(OR(LISTE!B159="",LISTE!I159="X"),"",CONCATENATE(LISTE!C159,"  ",LISTE!H159," P")),"")</f>
        <v/>
      </c>
      <c r="C155" s="178" t="str">
        <f>IF(MONTH(LISTE!G159)=11,IF(OR(LISTE!B159="",LISTE!I159="X"),"",LISTE!A159),"")</f>
        <v/>
      </c>
      <c r="D155" s="178" t="str">
        <f>IF(MONTH(LISTE!G159)=11,IF(OR(LISTE!B159="",LISTE!I159="X"),"",LISTE!I159),"")</f>
        <v/>
      </c>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184"/>
      <c r="AD155" s="184"/>
      <c r="AE155" s="184"/>
      <c r="AF155" s="184"/>
      <c r="AG155" s="184"/>
      <c r="AH155" s="184"/>
      <c r="AI155" s="184"/>
    </row>
    <row r="156" spans="1:35" x14ac:dyDescent="0.25">
      <c r="A156" s="178" t="str">
        <f>IF(MONTH(LISTE!G160)=11,IF(OR(LISTE!B160="",LISTE!I160="X"),"",LISTE!B160),"")</f>
        <v/>
      </c>
      <c r="B156" s="178" t="str">
        <f>IF(MONTH(LISTE!G160)=11,IF(OR(LISTE!B160="",LISTE!I160="X"),"",CONCATENATE(LISTE!C160,"  ",LISTE!H160," P")),"")</f>
        <v/>
      </c>
      <c r="C156" s="178" t="str">
        <f>IF(MONTH(LISTE!G160)=11,IF(OR(LISTE!B160="",LISTE!I160="X"),"",LISTE!A160),"")</f>
        <v/>
      </c>
      <c r="D156" s="178" t="str">
        <f>IF(MONTH(LISTE!G160)=11,IF(OR(LISTE!B160="",LISTE!I160="X"),"",LISTE!I160),"")</f>
        <v/>
      </c>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c r="AA156" s="184"/>
      <c r="AB156" s="184"/>
      <c r="AC156" s="184"/>
      <c r="AD156" s="184"/>
      <c r="AE156" s="184"/>
      <c r="AF156" s="184"/>
      <c r="AG156" s="184"/>
      <c r="AH156" s="184"/>
      <c r="AI156" s="184"/>
    </row>
    <row r="157" spans="1:35" x14ac:dyDescent="0.25">
      <c r="A157" s="178" t="str">
        <f>IF(MONTH(LISTE!G161)=11,IF(OR(LISTE!B161="",LISTE!I161="X"),"",LISTE!B161),"")</f>
        <v/>
      </c>
      <c r="B157" s="178" t="str">
        <f>IF(MONTH(LISTE!G161)=11,IF(OR(LISTE!B161="",LISTE!I161="X"),"",CONCATENATE(LISTE!C161,"  ",LISTE!H161," P")),"")</f>
        <v/>
      </c>
      <c r="C157" s="178" t="str">
        <f>IF(MONTH(LISTE!G161)=11,IF(OR(LISTE!B161="",LISTE!I161="X"),"",LISTE!A161),"")</f>
        <v/>
      </c>
      <c r="D157" s="178" t="str">
        <f>IF(MONTH(LISTE!G161)=11,IF(OR(LISTE!B161="",LISTE!I161="X"),"",LISTE!I161),"")</f>
        <v/>
      </c>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A157" s="184"/>
      <c r="AB157" s="184"/>
      <c r="AC157" s="184"/>
      <c r="AD157" s="184"/>
      <c r="AE157" s="184"/>
      <c r="AF157" s="184"/>
      <c r="AG157" s="184"/>
      <c r="AH157" s="184"/>
      <c r="AI157" s="184"/>
    </row>
    <row r="158" spans="1:35" x14ac:dyDescent="0.25">
      <c r="A158" s="178" t="str">
        <f>IF(MONTH(LISTE!G162)=11,IF(OR(LISTE!B162="",LISTE!I162="X"),"",LISTE!B162),"")</f>
        <v/>
      </c>
      <c r="B158" s="178" t="str">
        <f>IF(MONTH(LISTE!G162)=11,IF(OR(LISTE!B162="",LISTE!I162="X"),"",CONCATENATE(LISTE!C162,"  ",LISTE!H162," P")),"")</f>
        <v/>
      </c>
      <c r="C158" s="178" t="str">
        <f>IF(MONTH(LISTE!G162)=11,IF(OR(LISTE!B162="",LISTE!I162="X"),"",LISTE!A162),"")</f>
        <v/>
      </c>
      <c r="D158" s="178" t="str">
        <f>IF(MONTH(LISTE!G162)=11,IF(OR(LISTE!B162="",LISTE!I162="X"),"",LISTE!I162),"")</f>
        <v/>
      </c>
      <c r="E158" s="184"/>
      <c r="F158" s="184"/>
      <c r="G158" s="184"/>
      <c r="H158" s="184"/>
      <c r="I158" s="184"/>
      <c r="J158" s="184"/>
      <c r="K158" s="184"/>
      <c r="L158" s="184"/>
      <c r="M158" s="184"/>
      <c r="N158" s="184"/>
      <c r="O158" s="184"/>
      <c r="P158" s="184"/>
      <c r="Q158" s="184"/>
      <c r="R158" s="184"/>
      <c r="S158" s="184"/>
      <c r="T158" s="184"/>
      <c r="U158" s="184"/>
      <c r="V158" s="184"/>
      <c r="W158" s="184"/>
      <c r="X158" s="184"/>
      <c r="Y158" s="184"/>
      <c r="Z158" s="184"/>
      <c r="AA158" s="184"/>
      <c r="AB158" s="184"/>
      <c r="AC158" s="184"/>
      <c r="AD158" s="184"/>
      <c r="AE158" s="184"/>
      <c r="AF158" s="184"/>
      <c r="AG158" s="184"/>
      <c r="AH158" s="184"/>
      <c r="AI158" s="184"/>
    </row>
    <row r="159" spans="1:35" x14ac:dyDescent="0.25">
      <c r="A159" s="178" t="str">
        <f>IF(MONTH(LISTE!G163)=11,IF(OR(LISTE!B163="",LISTE!I163="X"),"",LISTE!B163),"")</f>
        <v/>
      </c>
      <c r="B159" s="178" t="str">
        <f>IF(MONTH(LISTE!G163)=11,IF(OR(LISTE!B163="",LISTE!I163="X"),"",CONCATENATE(LISTE!C163,"  ",LISTE!H163," P")),"")</f>
        <v/>
      </c>
      <c r="C159" s="178" t="str">
        <f>IF(MONTH(LISTE!G163)=11,IF(OR(LISTE!B163="",LISTE!I163="X"),"",LISTE!A163),"")</f>
        <v/>
      </c>
      <c r="D159" s="178" t="str">
        <f>IF(MONTH(LISTE!G163)=11,IF(OR(LISTE!B163="",LISTE!I163="X"),"",LISTE!I163),"")</f>
        <v/>
      </c>
      <c r="E159" s="184"/>
      <c r="F159" s="184"/>
      <c r="G159" s="184"/>
      <c r="H159" s="184"/>
      <c r="I159" s="184"/>
      <c r="J159" s="184"/>
      <c r="K159" s="184"/>
      <c r="L159" s="184"/>
      <c r="M159" s="184"/>
      <c r="N159" s="184"/>
      <c r="O159" s="184"/>
      <c r="P159" s="184"/>
      <c r="Q159" s="184"/>
      <c r="R159" s="184"/>
      <c r="S159" s="184"/>
      <c r="T159" s="184"/>
      <c r="U159" s="184"/>
      <c r="V159" s="184"/>
      <c r="W159" s="184"/>
      <c r="X159" s="184"/>
      <c r="Y159" s="184"/>
      <c r="Z159" s="184"/>
      <c r="AA159" s="184"/>
      <c r="AB159" s="184"/>
      <c r="AC159" s="184"/>
      <c r="AD159" s="184"/>
      <c r="AE159" s="184"/>
      <c r="AF159" s="184"/>
      <c r="AG159" s="184"/>
      <c r="AH159" s="184"/>
      <c r="AI159" s="184"/>
    </row>
    <row r="160" spans="1:35" x14ac:dyDescent="0.25">
      <c r="A160" s="178" t="str">
        <f>IF(MONTH(LISTE!G164)=11,IF(OR(LISTE!B164="",LISTE!I164="X"),"",LISTE!B164),"")</f>
        <v/>
      </c>
      <c r="B160" s="178" t="str">
        <f>IF(MONTH(LISTE!G164)=11,IF(OR(LISTE!B164="",LISTE!I164="X"),"",CONCATENATE(LISTE!C164,"  ",LISTE!H164," P")),"")</f>
        <v/>
      </c>
      <c r="C160" s="178" t="str">
        <f>IF(MONTH(LISTE!G164)=11,IF(OR(LISTE!B164="",LISTE!I164="X"),"",LISTE!A164),"")</f>
        <v/>
      </c>
      <c r="D160" s="178" t="str">
        <f>IF(MONTH(LISTE!G164)=11,IF(OR(LISTE!B164="",LISTE!I164="X"),"",LISTE!I164),"")</f>
        <v/>
      </c>
      <c r="E160" s="184"/>
      <c r="F160" s="184"/>
      <c r="G160" s="184"/>
      <c r="H160" s="184"/>
      <c r="I160" s="184"/>
      <c r="J160" s="184"/>
      <c r="K160" s="184"/>
      <c r="L160" s="184"/>
      <c r="M160" s="184"/>
      <c r="N160" s="184"/>
      <c r="O160" s="184"/>
      <c r="P160" s="184"/>
      <c r="Q160" s="184"/>
      <c r="R160" s="184"/>
      <c r="S160" s="184"/>
      <c r="T160" s="184"/>
      <c r="U160" s="184"/>
      <c r="V160" s="184"/>
      <c r="W160" s="184"/>
      <c r="X160" s="184"/>
      <c r="Y160" s="184"/>
      <c r="Z160" s="184"/>
      <c r="AA160" s="184"/>
      <c r="AB160" s="184"/>
      <c r="AC160" s="184"/>
      <c r="AD160" s="184"/>
      <c r="AE160" s="184"/>
      <c r="AF160" s="184"/>
      <c r="AG160" s="184"/>
      <c r="AH160" s="184"/>
      <c r="AI160" s="184"/>
    </row>
    <row r="161" spans="1:35" x14ac:dyDescent="0.25">
      <c r="A161" s="178" t="str">
        <f>IF(MONTH(LISTE!G165)=11,IF(OR(LISTE!B165="",LISTE!I165="X"),"",LISTE!B165),"")</f>
        <v/>
      </c>
      <c r="B161" s="178" t="str">
        <f>IF(MONTH(LISTE!G165)=11,IF(OR(LISTE!B165="",LISTE!I165="X"),"",CONCATENATE(LISTE!C165,"  ",LISTE!H165," P")),"")</f>
        <v/>
      </c>
      <c r="C161" s="178" t="str">
        <f>IF(MONTH(LISTE!G165)=11,IF(OR(LISTE!B165="",LISTE!I165="X"),"",LISTE!A165),"")</f>
        <v/>
      </c>
      <c r="D161" s="178" t="str">
        <f>IF(MONTH(LISTE!G165)=11,IF(OR(LISTE!B165="",LISTE!I165="X"),"",LISTE!I165),"")</f>
        <v/>
      </c>
      <c r="E161" s="184"/>
      <c r="F161" s="184"/>
      <c r="G161" s="184"/>
      <c r="H161" s="184"/>
      <c r="I161" s="184"/>
      <c r="J161" s="184"/>
      <c r="K161" s="184"/>
      <c r="L161" s="184"/>
      <c r="M161" s="184"/>
      <c r="N161" s="184"/>
      <c r="O161" s="184"/>
      <c r="P161" s="184"/>
      <c r="Q161" s="184"/>
      <c r="R161" s="184"/>
      <c r="S161" s="184"/>
      <c r="T161" s="184"/>
      <c r="U161" s="184"/>
      <c r="V161" s="184"/>
      <c r="W161" s="184"/>
      <c r="X161" s="184"/>
      <c r="Y161" s="184"/>
      <c r="Z161" s="184"/>
      <c r="AA161" s="184"/>
      <c r="AB161" s="184"/>
      <c r="AC161" s="184"/>
      <c r="AD161" s="184"/>
      <c r="AE161" s="184"/>
      <c r="AF161" s="184"/>
      <c r="AG161" s="184"/>
      <c r="AH161" s="184"/>
      <c r="AI161" s="184"/>
    </row>
    <row r="162" spans="1:35" x14ac:dyDescent="0.25">
      <c r="A162" s="178" t="str">
        <f>IF(MONTH(LISTE!G166)=11,IF(OR(LISTE!B166="",LISTE!I166="X"),"",LISTE!B166),"")</f>
        <v/>
      </c>
      <c r="B162" s="178" t="str">
        <f>IF(MONTH(LISTE!G166)=11,IF(OR(LISTE!B166="",LISTE!I166="X"),"",CONCATENATE(LISTE!C166,"  ",LISTE!H166," P")),"")</f>
        <v/>
      </c>
      <c r="C162" s="178" t="str">
        <f>IF(MONTH(LISTE!G166)=11,IF(OR(LISTE!B166="",LISTE!I166="X"),"",LISTE!A166),"")</f>
        <v/>
      </c>
      <c r="D162" s="178" t="str">
        <f>IF(MONTH(LISTE!G166)=11,IF(OR(LISTE!B166="",LISTE!I166="X"),"",LISTE!I166),"")</f>
        <v/>
      </c>
      <c r="E162" s="184"/>
      <c r="F162" s="184"/>
      <c r="G162" s="184"/>
      <c r="H162" s="184"/>
      <c r="I162" s="184"/>
      <c r="J162" s="184"/>
      <c r="K162" s="184"/>
      <c r="L162" s="184"/>
      <c r="M162" s="184"/>
      <c r="N162" s="184"/>
      <c r="O162" s="184"/>
      <c r="P162" s="184"/>
      <c r="Q162" s="184"/>
      <c r="R162" s="184"/>
      <c r="S162" s="184"/>
      <c r="T162" s="184"/>
      <c r="U162" s="184"/>
      <c r="V162" s="184"/>
      <c r="W162" s="184"/>
      <c r="X162" s="184"/>
      <c r="Y162" s="184"/>
      <c r="Z162" s="184"/>
      <c r="AA162" s="184"/>
      <c r="AB162" s="184"/>
      <c r="AC162" s="184"/>
      <c r="AD162" s="184"/>
      <c r="AE162" s="184"/>
      <c r="AF162" s="184"/>
      <c r="AG162" s="184"/>
      <c r="AH162" s="184"/>
      <c r="AI162" s="184"/>
    </row>
    <row r="163" spans="1:35" x14ac:dyDescent="0.25">
      <c r="A163" s="178" t="str">
        <f>IF(MONTH(LISTE!G167)=11,IF(OR(LISTE!B167="",LISTE!I167="X"),"",LISTE!B167),"")</f>
        <v/>
      </c>
      <c r="B163" s="178" t="str">
        <f>IF(MONTH(LISTE!G167)=11,IF(OR(LISTE!B167="",LISTE!I167="X"),"",CONCATENATE(LISTE!C167,"  ",LISTE!H167," P")),"")</f>
        <v/>
      </c>
      <c r="C163" s="178" t="str">
        <f>IF(MONTH(LISTE!G167)=11,IF(OR(LISTE!B167="",LISTE!I167="X"),"",LISTE!A167),"")</f>
        <v/>
      </c>
      <c r="D163" s="178" t="str">
        <f>IF(MONTH(LISTE!G167)=11,IF(OR(LISTE!B167="",LISTE!I167="X"),"",LISTE!I167),"")</f>
        <v/>
      </c>
      <c r="E163" s="184"/>
      <c r="F163" s="184"/>
      <c r="G163" s="184"/>
      <c r="H163" s="184"/>
      <c r="I163" s="184"/>
      <c r="J163" s="184"/>
      <c r="K163" s="184"/>
      <c r="L163" s="184"/>
      <c r="M163" s="184"/>
      <c r="N163" s="184"/>
      <c r="O163" s="184"/>
      <c r="P163" s="184"/>
      <c r="Q163" s="184"/>
      <c r="R163" s="184"/>
      <c r="S163" s="184"/>
      <c r="T163" s="184"/>
      <c r="U163" s="184"/>
      <c r="V163" s="184"/>
      <c r="W163" s="184"/>
      <c r="X163" s="184"/>
      <c r="Y163" s="184"/>
      <c r="Z163" s="184"/>
      <c r="AA163" s="184"/>
      <c r="AB163" s="184"/>
      <c r="AC163" s="184"/>
      <c r="AD163" s="184"/>
      <c r="AE163" s="184"/>
      <c r="AF163" s="184"/>
      <c r="AG163" s="184"/>
      <c r="AH163" s="184"/>
      <c r="AI163" s="184"/>
    </row>
    <row r="164" spans="1:35" x14ac:dyDescent="0.25">
      <c r="A164" s="178" t="str">
        <f>IF(MONTH(LISTE!G168)=11,IF(OR(LISTE!B168="",LISTE!I168="X"),"",LISTE!B168),"")</f>
        <v/>
      </c>
      <c r="B164" s="178" t="str">
        <f>IF(MONTH(LISTE!G168)=11,IF(OR(LISTE!B168="",LISTE!I168="X"),"",CONCATENATE(LISTE!C168,"  ",LISTE!H168," P")),"")</f>
        <v/>
      </c>
      <c r="C164" s="178" t="str">
        <f>IF(MONTH(LISTE!G168)=11,IF(OR(LISTE!B168="",LISTE!I168="X"),"",LISTE!A168),"")</f>
        <v/>
      </c>
      <c r="D164" s="178" t="str">
        <f>IF(MONTH(LISTE!G168)=11,IF(OR(LISTE!B168="",LISTE!I168="X"),"",LISTE!I168),"")</f>
        <v/>
      </c>
      <c r="E164" s="184"/>
      <c r="F164" s="184"/>
      <c r="G164" s="184"/>
      <c r="H164" s="184"/>
      <c r="I164" s="184"/>
      <c r="J164" s="184"/>
      <c r="K164" s="184"/>
      <c r="L164" s="184"/>
      <c r="M164" s="184"/>
      <c r="N164" s="184"/>
      <c r="O164" s="184"/>
      <c r="P164" s="184"/>
      <c r="Q164" s="184"/>
      <c r="R164" s="184"/>
      <c r="S164" s="184"/>
      <c r="T164" s="184"/>
      <c r="U164" s="184"/>
      <c r="V164" s="184"/>
      <c r="W164" s="184"/>
      <c r="X164" s="184"/>
      <c r="Y164" s="184"/>
      <c r="Z164" s="184"/>
      <c r="AA164" s="184"/>
      <c r="AB164" s="184"/>
      <c r="AC164" s="184"/>
      <c r="AD164" s="184"/>
      <c r="AE164" s="184"/>
      <c r="AF164" s="184"/>
      <c r="AG164" s="184"/>
      <c r="AH164" s="184"/>
      <c r="AI164" s="184"/>
    </row>
    <row r="165" spans="1:35" x14ac:dyDescent="0.25">
      <c r="A165" s="178" t="str">
        <f>IF(MONTH(LISTE!G169)=11,IF(OR(LISTE!B169="",LISTE!I169="X"),"",LISTE!B169),"")</f>
        <v/>
      </c>
      <c r="B165" s="178" t="str">
        <f>IF(MONTH(LISTE!G169)=11,IF(OR(LISTE!B169="",LISTE!I169="X"),"",CONCATENATE(LISTE!C169,"  ",LISTE!H169," P")),"")</f>
        <v/>
      </c>
      <c r="C165" s="178" t="str">
        <f>IF(MONTH(LISTE!G169)=11,IF(OR(LISTE!B169="",LISTE!I169="X"),"",LISTE!A169),"")</f>
        <v/>
      </c>
      <c r="D165" s="178" t="str">
        <f>IF(MONTH(LISTE!G169)=11,IF(OR(LISTE!B169="",LISTE!I169="X"),"",LISTE!I169),"")</f>
        <v/>
      </c>
      <c r="E165" s="184"/>
      <c r="F165" s="184"/>
      <c r="G165" s="184"/>
      <c r="H165" s="184"/>
      <c r="I165" s="184"/>
      <c r="J165" s="184"/>
      <c r="K165" s="184"/>
      <c r="L165" s="184"/>
      <c r="M165" s="184"/>
      <c r="N165" s="184"/>
      <c r="O165" s="184"/>
      <c r="P165" s="184"/>
      <c r="Q165" s="184"/>
      <c r="R165" s="184"/>
      <c r="S165" s="184"/>
      <c r="T165" s="184"/>
      <c r="U165" s="184"/>
      <c r="V165" s="184"/>
      <c r="W165" s="184"/>
      <c r="X165" s="184"/>
      <c r="Y165" s="184"/>
      <c r="Z165" s="184"/>
      <c r="AA165" s="184"/>
      <c r="AB165" s="184"/>
      <c r="AC165" s="184"/>
      <c r="AD165" s="184"/>
      <c r="AE165" s="184"/>
      <c r="AF165" s="184"/>
      <c r="AG165" s="184"/>
      <c r="AH165" s="184"/>
      <c r="AI165" s="184"/>
    </row>
    <row r="166" spans="1:35" x14ac:dyDescent="0.25">
      <c r="A166" s="178" t="str">
        <f>IF(MONTH(LISTE!G170)=11,IF(OR(LISTE!B170="",LISTE!I170="X"),"",LISTE!B170),"")</f>
        <v/>
      </c>
      <c r="B166" s="178" t="str">
        <f>IF(MONTH(LISTE!G170)=11,IF(OR(LISTE!B170="",LISTE!I170="X"),"",CONCATENATE(LISTE!C170,"  ",LISTE!H170," P")),"")</f>
        <v/>
      </c>
      <c r="C166" s="178" t="str">
        <f>IF(MONTH(LISTE!G170)=11,IF(OR(LISTE!B170="",LISTE!I170="X"),"",LISTE!A170),"")</f>
        <v/>
      </c>
      <c r="D166" s="178" t="str">
        <f>IF(MONTH(LISTE!G170)=11,IF(OR(LISTE!B170="",LISTE!I170="X"),"",LISTE!I170),"")</f>
        <v/>
      </c>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184"/>
      <c r="AD166" s="184"/>
      <c r="AE166" s="184"/>
      <c r="AF166" s="184"/>
      <c r="AG166" s="184"/>
      <c r="AH166" s="184"/>
      <c r="AI166" s="184"/>
    </row>
    <row r="167" spans="1:35" x14ac:dyDescent="0.25">
      <c r="A167" s="178" t="str">
        <f>IF(MONTH(LISTE!G171)=11,IF(OR(LISTE!B171="",LISTE!I171="X"),"",LISTE!B171),"")</f>
        <v/>
      </c>
      <c r="B167" s="178" t="str">
        <f>IF(MONTH(LISTE!G171)=11,IF(OR(LISTE!B171="",LISTE!I171="X"),"",CONCATENATE(LISTE!C171,"  ",LISTE!H171," P")),"")</f>
        <v/>
      </c>
      <c r="C167" s="178" t="str">
        <f>IF(MONTH(LISTE!G171)=11,IF(OR(LISTE!B171="",LISTE!I171="X"),"",LISTE!A171),"")</f>
        <v/>
      </c>
      <c r="D167" s="178" t="str">
        <f>IF(MONTH(LISTE!G171)=11,IF(OR(LISTE!B171="",LISTE!I171="X"),"",LISTE!I171),"")</f>
        <v/>
      </c>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c r="AA167" s="184"/>
      <c r="AB167" s="184"/>
      <c r="AC167" s="184"/>
      <c r="AD167" s="184"/>
      <c r="AE167" s="184"/>
      <c r="AF167" s="184"/>
      <c r="AG167" s="184"/>
      <c r="AH167" s="184"/>
      <c r="AI167" s="184"/>
    </row>
    <row r="168" spans="1:35" x14ac:dyDescent="0.25">
      <c r="A168" s="178" t="str">
        <f>IF(MONTH(LISTE!G172)=11,IF(OR(LISTE!B172="",LISTE!I172="X"),"",LISTE!B172),"")</f>
        <v/>
      </c>
      <c r="B168" s="178" t="str">
        <f>IF(MONTH(LISTE!G172)=11,IF(OR(LISTE!B172="",LISTE!I172="X"),"",CONCATENATE(LISTE!C172,"  ",LISTE!H172," P")),"")</f>
        <v/>
      </c>
      <c r="C168" s="178" t="str">
        <f>IF(MONTH(LISTE!G172)=11,IF(OR(LISTE!B172="",LISTE!I172="X"),"",LISTE!A172),"")</f>
        <v/>
      </c>
      <c r="D168" s="178" t="str">
        <f>IF(MONTH(LISTE!G172)=11,IF(OR(LISTE!B172="",LISTE!I172="X"),"",LISTE!I172),"")</f>
        <v/>
      </c>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c r="AA168" s="184"/>
      <c r="AB168" s="184"/>
      <c r="AC168" s="184"/>
      <c r="AD168" s="184"/>
      <c r="AE168" s="184"/>
      <c r="AF168" s="184"/>
      <c r="AG168" s="184"/>
      <c r="AH168" s="184"/>
      <c r="AI168" s="184"/>
    </row>
    <row r="169" spans="1:35" x14ac:dyDescent="0.25">
      <c r="A169" s="178" t="str">
        <f>IF(MONTH(LISTE!G173)=11,IF(OR(LISTE!B173="",LISTE!I173="X"),"",LISTE!B173),"")</f>
        <v/>
      </c>
      <c r="B169" s="178" t="str">
        <f>IF(MONTH(LISTE!G173)=11,IF(OR(LISTE!B173="",LISTE!I173="X"),"",CONCATENATE(LISTE!C173,"  ",LISTE!H173," P")),"")</f>
        <v/>
      </c>
      <c r="C169" s="178" t="str">
        <f>IF(MONTH(LISTE!G173)=11,IF(OR(LISTE!B173="",LISTE!I173="X"),"",LISTE!A173),"")</f>
        <v/>
      </c>
      <c r="D169" s="178" t="str">
        <f>IF(MONTH(LISTE!G173)=11,IF(OR(LISTE!B173="",LISTE!I173="X"),"",LISTE!I173),"")</f>
        <v/>
      </c>
      <c r="E169" s="184"/>
      <c r="F169" s="184"/>
      <c r="G169" s="184"/>
      <c r="H169" s="184"/>
      <c r="I169" s="184"/>
      <c r="J169" s="184"/>
      <c r="K169" s="184"/>
      <c r="L169" s="184"/>
      <c r="M169" s="184"/>
      <c r="N169" s="184"/>
      <c r="O169" s="184"/>
      <c r="P169" s="184"/>
      <c r="Q169" s="184"/>
      <c r="R169" s="184"/>
      <c r="S169" s="184"/>
      <c r="T169" s="184"/>
      <c r="U169" s="184"/>
      <c r="V169" s="184"/>
      <c r="W169" s="184"/>
      <c r="X169" s="184"/>
      <c r="Y169" s="184"/>
      <c r="Z169" s="184"/>
      <c r="AA169" s="184"/>
      <c r="AB169" s="184"/>
      <c r="AC169" s="184"/>
      <c r="AD169" s="184"/>
      <c r="AE169" s="184"/>
      <c r="AF169" s="184"/>
      <c r="AG169" s="184"/>
      <c r="AH169" s="184"/>
      <c r="AI169" s="184"/>
    </row>
    <row r="170" spans="1:35" x14ac:dyDescent="0.25">
      <c r="A170" s="178" t="str">
        <f>IF(MONTH(LISTE!G174)=11,IF(OR(LISTE!B174="",LISTE!I174="X"),"",LISTE!B174),"")</f>
        <v/>
      </c>
      <c r="B170" s="178" t="str">
        <f>IF(MONTH(LISTE!G174)=11,IF(OR(LISTE!B174="",LISTE!I174="X"),"",CONCATENATE(LISTE!C174,"  ",LISTE!H174," P")),"")</f>
        <v/>
      </c>
      <c r="C170" s="178" t="str">
        <f>IF(MONTH(LISTE!G174)=11,IF(OR(LISTE!B174="",LISTE!I174="X"),"",LISTE!A174),"")</f>
        <v/>
      </c>
      <c r="D170" s="178" t="str">
        <f>IF(MONTH(LISTE!G174)=11,IF(OR(LISTE!B174="",LISTE!I174="X"),"",LISTE!I174),"")</f>
        <v/>
      </c>
      <c r="E170" s="184"/>
      <c r="F170" s="184"/>
      <c r="G170" s="184"/>
      <c r="H170" s="184"/>
      <c r="I170" s="184"/>
      <c r="J170" s="184"/>
      <c r="K170" s="184"/>
      <c r="L170" s="184"/>
      <c r="M170" s="184"/>
      <c r="N170" s="184"/>
      <c r="O170" s="184"/>
      <c r="P170" s="184"/>
      <c r="Q170" s="184"/>
      <c r="R170" s="184"/>
      <c r="S170" s="184"/>
      <c r="T170" s="184"/>
      <c r="U170" s="184"/>
      <c r="V170" s="184"/>
      <c r="W170" s="184"/>
      <c r="X170" s="184"/>
      <c r="Y170" s="184"/>
      <c r="Z170" s="184"/>
      <c r="AA170" s="184"/>
      <c r="AB170" s="184"/>
      <c r="AC170" s="184"/>
      <c r="AD170" s="184"/>
      <c r="AE170" s="184"/>
      <c r="AF170" s="184"/>
      <c r="AG170" s="184"/>
      <c r="AH170" s="184"/>
      <c r="AI170" s="184"/>
    </row>
    <row r="171" spans="1:35" x14ac:dyDescent="0.25">
      <c r="A171" s="178" t="str">
        <f>IF(MONTH(LISTE!G175)=11,IF(OR(LISTE!B175="",LISTE!I175="X"),"",LISTE!B175),"")</f>
        <v/>
      </c>
      <c r="B171" s="178" t="str">
        <f>IF(MONTH(LISTE!G175)=11,IF(OR(LISTE!B175="",LISTE!I175="X"),"",CONCATENATE(LISTE!C175,"  ",LISTE!H175," P")),"")</f>
        <v/>
      </c>
      <c r="C171" s="178" t="str">
        <f>IF(MONTH(LISTE!G175)=11,IF(OR(LISTE!B175="",LISTE!I175="X"),"",LISTE!A175),"")</f>
        <v/>
      </c>
      <c r="D171" s="178" t="str">
        <f>IF(MONTH(LISTE!G175)=11,IF(OR(LISTE!B175="",LISTE!I175="X"),"",LISTE!I175),"")</f>
        <v/>
      </c>
      <c r="E171" s="184"/>
      <c r="F171" s="184"/>
      <c r="G171" s="184"/>
      <c r="H171" s="184"/>
      <c r="I171" s="184"/>
      <c r="J171" s="184"/>
      <c r="K171" s="184"/>
      <c r="L171" s="184"/>
      <c r="M171" s="184"/>
      <c r="N171" s="184"/>
      <c r="O171" s="184"/>
      <c r="P171" s="184"/>
      <c r="Q171" s="184"/>
      <c r="R171" s="184"/>
      <c r="S171" s="184"/>
      <c r="T171" s="184"/>
      <c r="U171" s="184"/>
      <c r="V171" s="184"/>
      <c r="W171" s="184"/>
      <c r="X171" s="184"/>
      <c r="Y171" s="184"/>
      <c r="Z171" s="184"/>
      <c r="AA171" s="184"/>
      <c r="AB171" s="184"/>
      <c r="AC171" s="184"/>
      <c r="AD171" s="184"/>
      <c r="AE171" s="184"/>
      <c r="AF171" s="184"/>
      <c r="AG171" s="184"/>
      <c r="AH171" s="184"/>
      <c r="AI171" s="184"/>
    </row>
    <row r="172" spans="1:35" x14ac:dyDescent="0.25">
      <c r="A172" s="178" t="str">
        <f>IF(MONTH(LISTE!G176)=11,IF(OR(LISTE!B176="",LISTE!I176="X"),"",LISTE!B176),"")</f>
        <v/>
      </c>
      <c r="B172" s="178" t="str">
        <f>IF(MONTH(LISTE!G176)=11,IF(OR(LISTE!B176="",LISTE!I176="X"),"",CONCATENATE(LISTE!C176,"  ",LISTE!H176," P")),"")</f>
        <v/>
      </c>
      <c r="C172" s="178" t="str">
        <f>IF(MONTH(LISTE!G176)=11,IF(OR(LISTE!B176="",LISTE!I176="X"),"",LISTE!A176),"")</f>
        <v/>
      </c>
      <c r="D172" s="178" t="str">
        <f>IF(MONTH(LISTE!G176)=11,IF(OR(LISTE!B176="",LISTE!I176="X"),"",LISTE!I176),"")</f>
        <v/>
      </c>
      <c r="E172" s="184"/>
      <c r="F172" s="184"/>
      <c r="G172" s="184"/>
      <c r="H172" s="184"/>
      <c r="I172" s="184"/>
      <c r="J172" s="184"/>
      <c r="K172" s="184"/>
      <c r="L172" s="184"/>
      <c r="M172" s="184"/>
      <c r="N172" s="184"/>
      <c r="O172" s="184"/>
      <c r="P172" s="184"/>
      <c r="Q172" s="184"/>
      <c r="R172" s="184"/>
      <c r="S172" s="184"/>
      <c r="T172" s="184"/>
      <c r="U172" s="184"/>
      <c r="V172" s="184"/>
      <c r="W172" s="184"/>
      <c r="X172" s="184"/>
      <c r="Y172" s="184"/>
      <c r="Z172" s="184"/>
      <c r="AA172" s="184"/>
      <c r="AB172" s="184"/>
      <c r="AC172" s="184"/>
      <c r="AD172" s="184"/>
      <c r="AE172" s="184"/>
      <c r="AF172" s="184"/>
      <c r="AG172" s="184"/>
      <c r="AH172" s="184"/>
      <c r="AI172" s="184"/>
    </row>
    <row r="173" spans="1:35" x14ac:dyDescent="0.25">
      <c r="A173" s="178" t="str">
        <f>IF(MONTH(LISTE!G177)=11,IF(OR(LISTE!B177="",LISTE!I177="X"),"",LISTE!B177),"")</f>
        <v/>
      </c>
      <c r="B173" s="178" t="str">
        <f>IF(MONTH(LISTE!G177)=11,IF(OR(LISTE!B177="",LISTE!I177="X"),"",CONCATENATE(LISTE!C177,"  ",LISTE!H177," P")),"")</f>
        <v/>
      </c>
      <c r="C173" s="178" t="str">
        <f>IF(MONTH(LISTE!G177)=11,IF(OR(LISTE!B177="",LISTE!I177="X"),"",LISTE!A177),"")</f>
        <v/>
      </c>
      <c r="D173" s="178" t="str">
        <f>IF(MONTH(LISTE!G177)=11,IF(OR(LISTE!B177="",LISTE!I177="X"),"",LISTE!I177),"")</f>
        <v/>
      </c>
      <c r="E173" s="184"/>
      <c r="F173" s="184"/>
      <c r="G173" s="184"/>
      <c r="H173" s="184"/>
      <c r="I173" s="184"/>
      <c r="J173" s="184"/>
      <c r="K173" s="184"/>
      <c r="L173" s="184"/>
      <c r="M173" s="184"/>
      <c r="N173" s="184"/>
      <c r="O173" s="184"/>
      <c r="P173" s="184"/>
      <c r="Q173" s="184"/>
      <c r="R173" s="184"/>
      <c r="S173" s="184"/>
      <c r="T173" s="184"/>
      <c r="U173" s="184"/>
      <c r="V173" s="184"/>
      <c r="W173" s="184"/>
      <c r="X173" s="184"/>
      <c r="Y173" s="184"/>
      <c r="Z173" s="184"/>
      <c r="AA173" s="184"/>
      <c r="AB173" s="184"/>
      <c r="AC173" s="184"/>
      <c r="AD173" s="184"/>
      <c r="AE173" s="184"/>
      <c r="AF173" s="184"/>
      <c r="AG173" s="184"/>
      <c r="AH173" s="184"/>
      <c r="AI173" s="184"/>
    </row>
    <row r="174" spans="1:35" x14ac:dyDescent="0.25">
      <c r="A174" s="178" t="str">
        <f>IF(MONTH(LISTE!G178)=11,IF(OR(LISTE!B178="",LISTE!I178="X"),"",LISTE!B178),"")</f>
        <v/>
      </c>
      <c r="B174" s="178" t="str">
        <f>IF(MONTH(LISTE!G178)=11,IF(OR(LISTE!B178="",LISTE!I178="X"),"",CONCATENATE(LISTE!C178,"  ",LISTE!H178," P")),"")</f>
        <v/>
      </c>
      <c r="C174" s="178" t="str">
        <f>IF(MONTH(LISTE!G178)=11,IF(OR(LISTE!B178="",LISTE!I178="X"),"",LISTE!A178),"")</f>
        <v/>
      </c>
      <c r="D174" s="178" t="str">
        <f>IF(MONTH(LISTE!G178)=11,IF(OR(LISTE!B178="",LISTE!I178="X"),"",LISTE!I178),"")</f>
        <v/>
      </c>
      <c r="E174" s="184"/>
      <c r="F174" s="184"/>
      <c r="G174" s="184"/>
      <c r="H174" s="184"/>
      <c r="I174" s="184"/>
      <c r="J174" s="184"/>
      <c r="K174" s="184"/>
      <c r="L174" s="184"/>
      <c r="M174" s="184"/>
      <c r="N174" s="184"/>
      <c r="O174" s="184"/>
      <c r="P174" s="184"/>
      <c r="Q174" s="184"/>
      <c r="R174" s="184"/>
      <c r="S174" s="184"/>
      <c r="T174" s="184"/>
      <c r="U174" s="184"/>
      <c r="V174" s="184"/>
      <c r="W174" s="184"/>
      <c r="X174" s="184"/>
      <c r="Y174" s="184"/>
      <c r="Z174" s="184"/>
      <c r="AA174" s="184"/>
      <c r="AB174" s="184"/>
      <c r="AC174" s="184"/>
      <c r="AD174" s="184"/>
      <c r="AE174" s="184"/>
      <c r="AF174" s="184"/>
      <c r="AG174" s="184"/>
      <c r="AH174" s="184"/>
      <c r="AI174" s="184"/>
    </row>
    <row r="175" spans="1:35" x14ac:dyDescent="0.25">
      <c r="A175" s="178" t="str">
        <f>IF(MONTH(LISTE!G179)=11,IF(OR(LISTE!B179="",LISTE!I179="X"),"",LISTE!B179),"")</f>
        <v/>
      </c>
      <c r="B175" s="178" t="str">
        <f>IF(MONTH(LISTE!G179)=11,IF(OR(LISTE!B179="",LISTE!I179="X"),"",CONCATENATE(LISTE!C179,"  ",LISTE!H179," P")),"")</f>
        <v/>
      </c>
      <c r="C175" s="178" t="str">
        <f>IF(MONTH(LISTE!G179)=11,IF(OR(LISTE!B179="",LISTE!I179="X"),"",LISTE!A179),"")</f>
        <v/>
      </c>
      <c r="D175" s="178" t="str">
        <f>IF(MONTH(LISTE!G179)=11,IF(OR(LISTE!B179="",LISTE!I179="X"),"",LISTE!I179),"")</f>
        <v/>
      </c>
      <c r="E175" s="184"/>
      <c r="F175" s="184"/>
      <c r="G175" s="184"/>
      <c r="H175" s="184"/>
      <c r="I175" s="184"/>
      <c r="J175" s="184"/>
      <c r="K175" s="184"/>
      <c r="L175" s="184"/>
      <c r="M175" s="184"/>
      <c r="N175" s="184"/>
      <c r="O175" s="184"/>
      <c r="P175" s="184"/>
      <c r="Q175" s="184"/>
      <c r="R175" s="184"/>
      <c r="S175" s="184"/>
      <c r="T175" s="184"/>
      <c r="U175" s="184"/>
      <c r="V175" s="184"/>
      <c r="W175" s="184"/>
      <c r="X175" s="184"/>
      <c r="Y175" s="184"/>
      <c r="Z175" s="184"/>
      <c r="AA175" s="184"/>
      <c r="AB175" s="184"/>
      <c r="AC175" s="184"/>
      <c r="AD175" s="184"/>
      <c r="AE175" s="184"/>
      <c r="AF175" s="184"/>
      <c r="AG175" s="184"/>
      <c r="AH175" s="184"/>
      <c r="AI175" s="184"/>
    </row>
    <row r="176" spans="1:35" x14ac:dyDescent="0.25">
      <c r="A176" s="178" t="str">
        <f>IF(MONTH(LISTE!G180)=11,IF(OR(LISTE!B180="",LISTE!I180="X"),"",LISTE!B180),"")</f>
        <v/>
      </c>
      <c r="B176" s="178" t="str">
        <f>IF(MONTH(LISTE!G180)=11,IF(OR(LISTE!B180="",LISTE!I180="X"),"",CONCATENATE(LISTE!C180,"  ",LISTE!H180," P")),"")</f>
        <v/>
      </c>
      <c r="C176" s="178" t="str">
        <f>IF(MONTH(LISTE!G180)=11,IF(OR(LISTE!B180="",LISTE!I180="X"),"",LISTE!A180),"")</f>
        <v/>
      </c>
      <c r="D176" s="178" t="str">
        <f>IF(MONTH(LISTE!G180)=11,IF(OR(LISTE!B180="",LISTE!I180="X"),"",LISTE!I180),"")</f>
        <v/>
      </c>
      <c r="E176" s="184"/>
      <c r="F176" s="184"/>
      <c r="G176" s="184"/>
      <c r="H176" s="184"/>
      <c r="I176" s="184"/>
      <c r="J176" s="184"/>
      <c r="K176" s="184"/>
      <c r="L176" s="184"/>
      <c r="M176" s="184"/>
      <c r="N176" s="184"/>
      <c r="O176" s="184"/>
      <c r="P176" s="184"/>
      <c r="Q176" s="184"/>
      <c r="R176" s="184"/>
      <c r="S176" s="184"/>
      <c r="T176" s="184"/>
      <c r="U176" s="184"/>
      <c r="V176" s="184"/>
      <c r="W176" s="184"/>
      <c r="X176" s="184"/>
      <c r="Y176" s="184"/>
      <c r="Z176" s="184"/>
      <c r="AA176" s="184"/>
      <c r="AB176" s="184"/>
      <c r="AC176" s="184"/>
      <c r="AD176" s="184"/>
      <c r="AE176" s="184"/>
      <c r="AF176" s="184"/>
      <c r="AG176" s="184"/>
      <c r="AH176" s="184"/>
      <c r="AI176" s="184"/>
    </row>
    <row r="177" spans="1:35" x14ac:dyDescent="0.25">
      <c r="A177" s="178" t="str">
        <f>IF(MONTH(LISTE!G181)=11,IF(OR(LISTE!B181="",LISTE!I181="X"),"",LISTE!B181),"")</f>
        <v/>
      </c>
      <c r="B177" s="178" t="str">
        <f>IF(MONTH(LISTE!G181)=11,IF(OR(LISTE!B181="",LISTE!I181="X"),"",CONCATENATE(LISTE!C181,"  ",LISTE!H181," P")),"")</f>
        <v/>
      </c>
      <c r="C177" s="178" t="str">
        <f>IF(MONTH(LISTE!G181)=11,IF(OR(LISTE!B181="",LISTE!I181="X"),"",LISTE!A181),"")</f>
        <v/>
      </c>
      <c r="D177" s="178" t="str">
        <f>IF(MONTH(LISTE!G181)=11,IF(OR(LISTE!B181="",LISTE!I181="X"),"",LISTE!I181),"")</f>
        <v/>
      </c>
      <c r="E177" s="184"/>
      <c r="F177" s="184"/>
      <c r="G177" s="184"/>
      <c r="H177" s="184"/>
      <c r="I177" s="184"/>
      <c r="J177" s="184"/>
      <c r="K177" s="184"/>
      <c r="L177" s="184"/>
      <c r="M177" s="184"/>
      <c r="N177" s="184"/>
      <c r="O177" s="184"/>
      <c r="P177" s="184"/>
      <c r="Q177" s="184"/>
      <c r="R177" s="184"/>
      <c r="S177" s="184"/>
      <c r="T177" s="184"/>
      <c r="U177" s="184"/>
      <c r="V177" s="184"/>
      <c r="W177" s="184"/>
      <c r="X177" s="184"/>
      <c r="Y177" s="184"/>
      <c r="Z177" s="184"/>
      <c r="AA177" s="184"/>
      <c r="AB177" s="184"/>
      <c r="AC177" s="184"/>
      <c r="AD177" s="184"/>
      <c r="AE177" s="184"/>
      <c r="AF177" s="184"/>
      <c r="AG177" s="184"/>
      <c r="AH177" s="184"/>
      <c r="AI177" s="184"/>
    </row>
    <row r="178" spans="1:35" x14ac:dyDescent="0.25">
      <c r="A178" s="178" t="str">
        <f>IF(MONTH(LISTE!G182)=11,IF(OR(LISTE!B182="",LISTE!I182="X"),"",LISTE!B182),"")</f>
        <v/>
      </c>
      <c r="B178" s="178" t="str">
        <f>IF(MONTH(LISTE!G182)=11,IF(OR(LISTE!B182="",LISTE!I182="X"),"",CONCATENATE(LISTE!C182,"  ",LISTE!H182," P")),"")</f>
        <v/>
      </c>
      <c r="C178" s="178" t="str">
        <f>IF(MONTH(LISTE!G182)=11,IF(OR(LISTE!B182="",LISTE!I182="X"),"",LISTE!A182),"")</f>
        <v/>
      </c>
      <c r="D178" s="178" t="str">
        <f>IF(MONTH(LISTE!G182)=11,IF(OR(LISTE!B182="",LISTE!I182="X"),"",LISTE!I182),"")</f>
        <v/>
      </c>
      <c r="E178" s="184"/>
      <c r="F178" s="184"/>
      <c r="G178" s="184"/>
      <c r="H178" s="184"/>
      <c r="I178" s="184"/>
      <c r="J178" s="184"/>
      <c r="K178" s="184"/>
      <c r="L178" s="184"/>
      <c r="M178" s="184"/>
      <c r="N178" s="184"/>
      <c r="O178" s="184"/>
      <c r="P178" s="184"/>
      <c r="Q178" s="184"/>
      <c r="R178" s="184"/>
      <c r="S178" s="184"/>
      <c r="T178" s="184"/>
      <c r="U178" s="184"/>
      <c r="V178" s="184"/>
      <c r="W178" s="184"/>
      <c r="X178" s="184"/>
      <c r="Y178" s="184"/>
      <c r="Z178" s="184"/>
      <c r="AA178" s="184"/>
      <c r="AB178" s="184"/>
      <c r="AC178" s="184"/>
      <c r="AD178" s="184"/>
      <c r="AE178" s="184"/>
      <c r="AF178" s="184"/>
      <c r="AG178" s="184"/>
      <c r="AH178" s="184"/>
      <c r="AI178" s="184"/>
    </row>
    <row r="179" spans="1:35" x14ac:dyDescent="0.25">
      <c r="A179" s="178" t="str">
        <f>IF(MONTH(LISTE!G183)=11,IF(OR(LISTE!B183="",LISTE!I183="X"),"",LISTE!B183),"")</f>
        <v/>
      </c>
      <c r="B179" s="178" t="str">
        <f>IF(MONTH(LISTE!G183)=11,IF(OR(LISTE!B183="",LISTE!I183="X"),"",CONCATENATE(LISTE!C183,"  ",LISTE!H183," P")),"")</f>
        <v/>
      </c>
      <c r="C179" s="178" t="str">
        <f>IF(MONTH(LISTE!G183)=11,IF(OR(LISTE!B183="",LISTE!I183="X"),"",LISTE!A183),"")</f>
        <v/>
      </c>
      <c r="D179" s="178" t="str">
        <f>IF(MONTH(LISTE!G183)=11,IF(OR(LISTE!B183="",LISTE!I183="X"),"",LISTE!I183),"")</f>
        <v/>
      </c>
      <c r="E179" s="184"/>
      <c r="F179" s="184"/>
      <c r="G179" s="184"/>
      <c r="H179" s="184"/>
      <c r="I179" s="184"/>
      <c r="J179" s="184"/>
      <c r="K179" s="184"/>
      <c r="L179" s="184"/>
      <c r="M179" s="184"/>
      <c r="N179" s="184"/>
      <c r="O179" s="184"/>
      <c r="P179" s="184"/>
      <c r="Q179" s="184"/>
      <c r="R179" s="184"/>
      <c r="S179" s="184"/>
      <c r="T179" s="184"/>
      <c r="U179" s="184"/>
      <c r="V179" s="184"/>
      <c r="W179" s="184"/>
      <c r="X179" s="184"/>
      <c r="Y179" s="184"/>
      <c r="Z179" s="184"/>
      <c r="AA179" s="184"/>
      <c r="AB179" s="184"/>
      <c r="AC179" s="184"/>
      <c r="AD179" s="184"/>
      <c r="AE179" s="184"/>
      <c r="AF179" s="184"/>
      <c r="AG179" s="184"/>
      <c r="AH179" s="184"/>
      <c r="AI179" s="184"/>
    </row>
    <row r="180" spans="1:35" x14ac:dyDescent="0.25">
      <c r="A180" s="178" t="str">
        <f>IF(MONTH(LISTE!G184)=11,IF(OR(LISTE!B184="",LISTE!I184="X"),"",LISTE!B184),"")</f>
        <v/>
      </c>
      <c r="B180" s="178" t="str">
        <f>IF(MONTH(LISTE!G184)=11,IF(OR(LISTE!B184="",LISTE!I184="X"),"",CONCATENATE(LISTE!C184,"  ",LISTE!H184," P")),"")</f>
        <v/>
      </c>
      <c r="C180" s="178" t="str">
        <f>IF(MONTH(LISTE!G184)=11,IF(OR(LISTE!B184="",LISTE!I184="X"),"",LISTE!A184),"")</f>
        <v/>
      </c>
      <c r="D180" s="178" t="str">
        <f>IF(MONTH(LISTE!G184)=11,IF(OR(LISTE!B184="",LISTE!I184="X"),"",LISTE!I184),"")</f>
        <v/>
      </c>
      <c r="E180" s="184"/>
      <c r="F180" s="184"/>
      <c r="G180" s="184"/>
      <c r="H180" s="184"/>
      <c r="I180" s="184"/>
      <c r="J180" s="184"/>
      <c r="K180" s="184"/>
      <c r="L180" s="184"/>
      <c r="M180" s="184"/>
      <c r="N180" s="184"/>
      <c r="O180" s="184"/>
      <c r="P180" s="184"/>
      <c r="Q180" s="184"/>
      <c r="R180" s="184"/>
      <c r="S180" s="184"/>
      <c r="T180" s="184"/>
      <c r="U180" s="184"/>
      <c r="V180" s="184"/>
      <c r="W180" s="184"/>
      <c r="X180" s="184"/>
      <c r="Y180" s="184"/>
      <c r="Z180" s="184"/>
      <c r="AA180" s="184"/>
      <c r="AB180" s="184"/>
      <c r="AC180" s="184"/>
      <c r="AD180" s="184"/>
      <c r="AE180" s="184"/>
      <c r="AF180" s="184"/>
      <c r="AG180" s="184"/>
      <c r="AH180" s="184"/>
      <c r="AI180" s="184"/>
    </row>
    <row r="181" spans="1:35" x14ac:dyDescent="0.25">
      <c r="A181" s="178" t="str">
        <f>IF(MONTH(LISTE!G185)=11,IF(OR(LISTE!B185="",LISTE!I185="X"),"",LISTE!B185),"")</f>
        <v/>
      </c>
      <c r="B181" s="178" t="str">
        <f>IF(MONTH(LISTE!G185)=11,IF(OR(LISTE!B185="",LISTE!I185="X"),"",CONCATENATE(LISTE!C185,"  ",LISTE!H185," P")),"")</f>
        <v/>
      </c>
      <c r="C181" s="178" t="str">
        <f>IF(MONTH(LISTE!G185)=11,IF(OR(LISTE!B185="",LISTE!I185="X"),"",LISTE!A185),"")</f>
        <v/>
      </c>
      <c r="D181" s="178" t="str">
        <f>IF(MONTH(LISTE!G185)=11,IF(OR(LISTE!B185="",LISTE!I185="X"),"",LISTE!I185),"")</f>
        <v/>
      </c>
      <c r="E181" s="184"/>
      <c r="F181" s="184"/>
      <c r="G181" s="184"/>
      <c r="H181" s="184"/>
      <c r="I181" s="184"/>
      <c r="J181" s="184"/>
      <c r="K181" s="184"/>
      <c r="L181" s="184"/>
      <c r="M181" s="184"/>
      <c r="N181" s="184"/>
      <c r="O181" s="184"/>
      <c r="P181" s="184"/>
      <c r="Q181" s="184"/>
      <c r="R181" s="184"/>
      <c r="S181" s="184"/>
      <c r="T181" s="184"/>
      <c r="U181" s="184"/>
      <c r="V181" s="184"/>
      <c r="W181" s="184"/>
      <c r="X181" s="184"/>
      <c r="Y181" s="184"/>
      <c r="Z181" s="184"/>
      <c r="AA181" s="184"/>
      <c r="AB181" s="184"/>
      <c r="AC181" s="184"/>
      <c r="AD181" s="184"/>
      <c r="AE181" s="184"/>
      <c r="AF181" s="184"/>
      <c r="AG181" s="184"/>
      <c r="AH181" s="184"/>
      <c r="AI181" s="184"/>
    </row>
    <row r="182" spans="1:35" x14ac:dyDescent="0.25">
      <c r="A182" s="178" t="str">
        <f>IF(MONTH(LISTE!G186)=11,IF(OR(LISTE!B186="",LISTE!I186="X"),"",LISTE!B186),"")</f>
        <v/>
      </c>
      <c r="B182" s="178" t="str">
        <f>IF(MONTH(LISTE!G186)=11,IF(OR(LISTE!B186="",LISTE!I186="X"),"",CONCATENATE(LISTE!C186,"  ",LISTE!H186," P")),"")</f>
        <v/>
      </c>
      <c r="C182" s="178" t="str">
        <f>IF(MONTH(LISTE!G186)=11,IF(OR(LISTE!B186="",LISTE!I186="X"),"",LISTE!A186),"")</f>
        <v/>
      </c>
      <c r="D182" s="178" t="str">
        <f>IF(MONTH(LISTE!G186)=11,IF(OR(LISTE!B186="",LISTE!I186="X"),"",LISTE!I186),"")</f>
        <v/>
      </c>
      <c r="E182" s="184"/>
      <c r="F182" s="184"/>
      <c r="G182" s="184"/>
      <c r="H182" s="184"/>
      <c r="I182" s="184"/>
      <c r="J182" s="184"/>
      <c r="K182" s="184"/>
      <c r="L182" s="184"/>
      <c r="M182" s="184"/>
      <c r="N182" s="184"/>
      <c r="O182" s="184"/>
      <c r="P182" s="184"/>
      <c r="Q182" s="184"/>
      <c r="R182" s="184"/>
      <c r="S182" s="184"/>
      <c r="T182" s="184"/>
      <c r="U182" s="184"/>
      <c r="V182" s="184"/>
      <c r="W182" s="184"/>
      <c r="X182" s="184"/>
      <c r="Y182" s="184"/>
      <c r="Z182" s="184"/>
      <c r="AA182" s="184"/>
      <c r="AB182" s="184"/>
      <c r="AC182" s="184"/>
      <c r="AD182" s="184"/>
      <c r="AE182" s="184"/>
      <c r="AF182" s="184"/>
      <c r="AG182" s="184"/>
      <c r="AH182" s="184"/>
      <c r="AI182" s="184"/>
    </row>
    <row r="183" spans="1:35" x14ac:dyDescent="0.25">
      <c r="A183" s="178" t="str">
        <f>IF(MONTH(LISTE!G187)=11,IF(OR(LISTE!B187="",LISTE!I187="X"),"",LISTE!B187),"")</f>
        <v/>
      </c>
      <c r="B183" s="178" t="str">
        <f>IF(MONTH(LISTE!G187)=11,IF(OR(LISTE!B187="",LISTE!I187="X"),"",CONCATENATE(LISTE!C187,"  ",LISTE!H187," P")),"")</f>
        <v/>
      </c>
      <c r="C183" s="178" t="str">
        <f>IF(MONTH(LISTE!G187)=11,IF(OR(LISTE!B187="",LISTE!I187="X"),"",LISTE!A187),"")</f>
        <v/>
      </c>
      <c r="D183" s="178" t="str">
        <f>IF(MONTH(LISTE!G187)=11,IF(OR(LISTE!B187="",LISTE!I187="X"),"",LISTE!I187),"")</f>
        <v/>
      </c>
      <c r="E183" s="184"/>
      <c r="F183" s="184"/>
      <c r="G183" s="184"/>
      <c r="H183" s="184"/>
      <c r="I183" s="184"/>
      <c r="J183" s="184"/>
      <c r="K183" s="184"/>
      <c r="L183" s="184"/>
      <c r="M183" s="184"/>
      <c r="N183" s="184"/>
      <c r="O183" s="184"/>
      <c r="P183" s="184"/>
      <c r="Q183" s="184"/>
      <c r="R183" s="184"/>
      <c r="S183" s="184"/>
      <c r="T183" s="184"/>
      <c r="U183" s="184"/>
      <c r="V183" s="184"/>
      <c r="W183" s="184"/>
      <c r="X183" s="184"/>
      <c r="Y183" s="184"/>
      <c r="Z183" s="184"/>
      <c r="AA183" s="184"/>
      <c r="AB183" s="184"/>
      <c r="AC183" s="184"/>
      <c r="AD183" s="184"/>
      <c r="AE183" s="184"/>
      <c r="AF183" s="184"/>
      <c r="AG183" s="184"/>
      <c r="AH183" s="184"/>
      <c r="AI183" s="184"/>
    </row>
    <row r="184" spans="1:35" x14ac:dyDescent="0.25">
      <c r="A184" s="178" t="str">
        <f>IF(MONTH(LISTE!G188)=11,IF(OR(LISTE!B188="",LISTE!I188="X"),"",LISTE!B188),"")</f>
        <v/>
      </c>
      <c r="B184" s="178" t="str">
        <f>IF(MONTH(LISTE!G188)=11,IF(OR(LISTE!B188="",LISTE!I188="X"),"",CONCATENATE(LISTE!C188,"  ",LISTE!H188," P")),"")</f>
        <v/>
      </c>
      <c r="C184" s="178" t="str">
        <f>IF(MONTH(LISTE!G188)=11,IF(OR(LISTE!B188="",LISTE!I188="X"),"",LISTE!A188),"")</f>
        <v/>
      </c>
      <c r="D184" s="178" t="str">
        <f>IF(MONTH(LISTE!G188)=11,IF(OR(LISTE!B188="",LISTE!I188="X"),"",LISTE!I188),"")</f>
        <v/>
      </c>
      <c r="E184" s="184"/>
      <c r="F184" s="184"/>
      <c r="G184" s="184"/>
      <c r="H184" s="184"/>
      <c r="I184" s="184"/>
      <c r="J184" s="184"/>
      <c r="K184" s="184"/>
      <c r="L184" s="184"/>
      <c r="M184" s="184"/>
      <c r="N184" s="184"/>
      <c r="O184" s="184"/>
      <c r="P184" s="184"/>
      <c r="Q184" s="184"/>
      <c r="R184" s="184"/>
      <c r="S184" s="184"/>
      <c r="T184" s="184"/>
      <c r="U184" s="184"/>
      <c r="V184" s="184"/>
      <c r="W184" s="184"/>
      <c r="X184" s="184"/>
      <c r="Y184" s="184"/>
      <c r="Z184" s="184"/>
      <c r="AA184" s="184"/>
      <c r="AB184" s="184"/>
      <c r="AC184" s="184"/>
      <c r="AD184" s="184"/>
      <c r="AE184" s="184"/>
      <c r="AF184" s="184"/>
      <c r="AG184" s="184"/>
      <c r="AH184" s="184"/>
      <c r="AI184" s="184"/>
    </row>
    <row r="185" spans="1:35" x14ac:dyDescent="0.25">
      <c r="A185" s="178" t="str">
        <f>IF(MONTH(LISTE!G189)=11,IF(OR(LISTE!B189="",LISTE!I189="X"),"",LISTE!B189),"")</f>
        <v/>
      </c>
      <c r="B185" s="178" t="str">
        <f>IF(MONTH(LISTE!G189)=11,IF(OR(LISTE!B189="",LISTE!I189="X"),"",CONCATENATE(LISTE!C189,"  ",LISTE!H189," P")),"")</f>
        <v/>
      </c>
      <c r="C185" s="178" t="str">
        <f>IF(MONTH(LISTE!G189)=11,IF(OR(LISTE!B189="",LISTE!I189="X"),"",LISTE!A189),"")</f>
        <v/>
      </c>
      <c r="D185" s="178" t="str">
        <f>IF(MONTH(LISTE!G189)=11,IF(OR(LISTE!B189="",LISTE!I189="X"),"",LISTE!I189),"")</f>
        <v/>
      </c>
      <c r="E185" s="184"/>
      <c r="F185" s="184"/>
      <c r="G185" s="184"/>
      <c r="H185" s="184"/>
      <c r="I185" s="184"/>
      <c r="J185" s="184"/>
      <c r="K185" s="184"/>
      <c r="L185" s="184"/>
      <c r="M185" s="184"/>
      <c r="N185" s="184"/>
      <c r="O185" s="184"/>
      <c r="P185" s="184"/>
      <c r="Q185" s="184"/>
      <c r="R185" s="184"/>
      <c r="S185" s="184"/>
      <c r="T185" s="184"/>
      <c r="U185" s="184"/>
      <c r="V185" s="184"/>
      <c r="W185" s="184"/>
      <c r="X185" s="184"/>
      <c r="Y185" s="184"/>
      <c r="Z185" s="184"/>
      <c r="AA185" s="184"/>
      <c r="AB185" s="184"/>
      <c r="AC185" s="184"/>
      <c r="AD185" s="184"/>
      <c r="AE185" s="184"/>
      <c r="AF185" s="184"/>
      <c r="AG185" s="184"/>
      <c r="AH185" s="184"/>
      <c r="AI185" s="184"/>
    </row>
    <row r="186" spans="1:35" x14ac:dyDescent="0.25">
      <c r="A186" s="178" t="str">
        <f>IF(MONTH(LISTE!G190)=11,IF(OR(LISTE!B190="",LISTE!I190="X"),"",LISTE!B190),"")</f>
        <v/>
      </c>
      <c r="B186" s="178" t="str">
        <f>IF(MONTH(LISTE!G190)=11,IF(OR(LISTE!B190="",LISTE!I190="X"),"",CONCATENATE(LISTE!C190,"  ",LISTE!H190," P")),"")</f>
        <v/>
      </c>
      <c r="C186" s="178" t="str">
        <f>IF(MONTH(LISTE!G190)=11,IF(OR(LISTE!B190="",LISTE!I190="X"),"",LISTE!A190),"")</f>
        <v/>
      </c>
      <c r="D186" s="178" t="str">
        <f>IF(MONTH(LISTE!G190)=11,IF(OR(LISTE!B190="",LISTE!I190="X"),"",LISTE!I190),"")</f>
        <v/>
      </c>
      <c r="E186" s="184"/>
      <c r="F186" s="184"/>
      <c r="G186" s="184"/>
      <c r="H186" s="184"/>
      <c r="I186" s="184"/>
      <c r="J186" s="184"/>
      <c r="K186" s="184"/>
      <c r="L186" s="184"/>
      <c r="M186" s="184"/>
      <c r="N186" s="184"/>
      <c r="O186" s="184"/>
      <c r="P186" s="184"/>
      <c r="Q186" s="184"/>
      <c r="R186" s="184"/>
      <c r="S186" s="184"/>
      <c r="T186" s="184"/>
      <c r="U186" s="184"/>
      <c r="V186" s="184"/>
      <c r="W186" s="184"/>
      <c r="X186" s="184"/>
      <c r="Y186" s="184"/>
      <c r="Z186" s="184"/>
      <c r="AA186" s="184"/>
      <c r="AB186" s="184"/>
      <c r="AC186" s="184"/>
      <c r="AD186" s="184"/>
      <c r="AE186" s="184"/>
      <c r="AF186" s="184"/>
      <c r="AG186" s="184"/>
      <c r="AH186" s="184"/>
      <c r="AI186" s="184"/>
    </row>
    <row r="187" spans="1:35" x14ac:dyDescent="0.25">
      <c r="A187" s="178" t="str">
        <f>IF(MONTH(LISTE!G191)=11,IF(OR(LISTE!B191="",LISTE!I191="X"),"",LISTE!B191),"")</f>
        <v/>
      </c>
      <c r="B187" s="178" t="str">
        <f>IF(MONTH(LISTE!G191)=11,IF(OR(LISTE!B191="",LISTE!I191="X"),"",CONCATENATE(LISTE!C191,"  ",LISTE!H191," P")),"")</f>
        <v/>
      </c>
      <c r="C187" s="178" t="str">
        <f>IF(MONTH(LISTE!G191)=11,IF(OR(LISTE!B191="",LISTE!I191="X"),"",LISTE!A191),"")</f>
        <v/>
      </c>
      <c r="D187" s="178" t="str">
        <f>IF(MONTH(LISTE!G191)=11,IF(OR(LISTE!B191="",LISTE!I191="X"),"",LISTE!I191),"")</f>
        <v/>
      </c>
      <c r="E187" s="184"/>
      <c r="F187" s="184"/>
      <c r="G187" s="184"/>
      <c r="H187" s="184"/>
      <c r="I187" s="184"/>
      <c r="J187" s="184"/>
      <c r="K187" s="184"/>
      <c r="L187" s="184"/>
      <c r="M187" s="184"/>
      <c r="N187" s="184"/>
      <c r="O187" s="184"/>
      <c r="P187" s="184"/>
      <c r="Q187" s="184"/>
      <c r="R187" s="184"/>
      <c r="S187" s="184"/>
      <c r="T187" s="184"/>
      <c r="U187" s="184"/>
      <c r="V187" s="184"/>
      <c r="W187" s="184"/>
      <c r="X187" s="184"/>
      <c r="Y187" s="184"/>
      <c r="Z187" s="184"/>
      <c r="AA187" s="184"/>
      <c r="AB187" s="184"/>
      <c r="AC187" s="184"/>
      <c r="AD187" s="184"/>
      <c r="AE187" s="184"/>
      <c r="AF187" s="184"/>
      <c r="AG187" s="184"/>
      <c r="AH187" s="184"/>
      <c r="AI187" s="184"/>
    </row>
    <row r="188" spans="1:35" x14ac:dyDescent="0.25">
      <c r="A188" s="178" t="str">
        <f>IF(MONTH(LISTE!G192)=11,IF(OR(LISTE!B192="",LISTE!I192="X"),"",LISTE!B192),"")</f>
        <v/>
      </c>
      <c r="B188" s="178" t="str">
        <f>IF(MONTH(LISTE!G192)=11,IF(OR(LISTE!B192="",LISTE!I192="X"),"",CONCATENATE(LISTE!C192,"  ",LISTE!H192," P")),"")</f>
        <v/>
      </c>
      <c r="C188" s="178" t="str">
        <f>IF(MONTH(LISTE!G192)=11,IF(OR(LISTE!B192="",LISTE!I192="X"),"",LISTE!A192),"")</f>
        <v/>
      </c>
      <c r="D188" s="178" t="str">
        <f>IF(MONTH(LISTE!G192)=11,IF(OR(LISTE!B192="",LISTE!I192="X"),"",LISTE!I192),"")</f>
        <v/>
      </c>
      <c r="E188" s="184"/>
      <c r="F188" s="184"/>
      <c r="G188" s="184"/>
      <c r="H188" s="184"/>
      <c r="I188" s="184"/>
      <c r="J188" s="184"/>
      <c r="K188" s="184"/>
      <c r="L188" s="184"/>
      <c r="M188" s="184"/>
      <c r="N188" s="184"/>
      <c r="O188" s="184"/>
      <c r="P188" s="184"/>
      <c r="Q188" s="184"/>
      <c r="R188" s="184"/>
      <c r="S188" s="184"/>
      <c r="T188" s="184"/>
      <c r="U188" s="184"/>
      <c r="V188" s="184"/>
      <c r="W188" s="184"/>
      <c r="X188" s="184"/>
      <c r="Y188" s="184"/>
      <c r="Z188" s="184"/>
      <c r="AA188" s="184"/>
      <c r="AB188" s="184"/>
      <c r="AC188" s="184"/>
      <c r="AD188" s="184"/>
      <c r="AE188" s="184"/>
      <c r="AF188" s="184"/>
      <c r="AG188" s="184"/>
      <c r="AH188" s="184"/>
      <c r="AI188" s="184"/>
    </row>
    <row r="189" spans="1:35" x14ac:dyDescent="0.25">
      <c r="A189" s="178" t="str">
        <f>IF(MONTH(LISTE!G193)=11,IF(OR(LISTE!B193="",LISTE!I193="X"),"",LISTE!B193),"")</f>
        <v/>
      </c>
      <c r="B189" s="178" t="str">
        <f>IF(MONTH(LISTE!G193)=11,IF(OR(LISTE!B193="",LISTE!I193="X"),"",CONCATENATE(LISTE!C193,"  ",LISTE!H193," P")),"")</f>
        <v/>
      </c>
      <c r="C189" s="178" t="str">
        <f>IF(MONTH(LISTE!G193)=11,IF(OR(LISTE!B193="",LISTE!I193="X"),"",LISTE!A193),"")</f>
        <v/>
      </c>
      <c r="D189" s="178" t="str">
        <f>IF(MONTH(LISTE!G193)=11,IF(OR(LISTE!B193="",LISTE!I193="X"),"",LISTE!I193),"")</f>
        <v/>
      </c>
      <c r="E189" s="184"/>
      <c r="F189" s="184"/>
      <c r="G189" s="184"/>
      <c r="H189" s="184"/>
      <c r="I189" s="184"/>
      <c r="J189" s="184"/>
      <c r="K189" s="184"/>
      <c r="L189" s="184"/>
      <c r="M189" s="184"/>
      <c r="N189" s="184"/>
      <c r="O189" s="184"/>
      <c r="P189" s="184"/>
      <c r="Q189" s="184"/>
      <c r="R189" s="184"/>
      <c r="S189" s="184"/>
      <c r="T189" s="184"/>
      <c r="U189" s="184"/>
      <c r="V189" s="184"/>
      <c r="W189" s="184"/>
      <c r="X189" s="184"/>
      <c r="Y189" s="184"/>
      <c r="Z189" s="184"/>
      <c r="AA189" s="184"/>
      <c r="AB189" s="184"/>
      <c r="AC189" s="184"/>
      <c r="AD189" s="184"/>
      <c r="AE189" s="184"/>
      <c r="AF189" s="184"/>
      <c r="AG189" s="184"/>
      <c r="AH189" s="184"/>
      <c r="AI189" s="184"/>
    </row>
    <row r="190" spans="1:35" x14ac:dyDescent="0.25">
      <c r="A190" s="178" t="str">
        <f>IF(MONTH(LISTE!G194)=11,IF(OR(LISTE!B194="",LISTE!I194="X"),"",LISTE!B194),"")</f>
        <v/>
      </c>
      <c r="B190" s="178" t="str">
        <f>IF(MONTH(LISTE!G194)=11,IF(OR(LISTE!B194="",LISTE!I194="X"),"",CONCATENATE(LISTE!C194,"  ",LISTE!H194," P")),"")</f>
        <v/>
      </c>
      <c r="C190" s="178" t="str">
        <f>IF(MONTH(LISTE!G194)=11,IF(OR(LISTE!B194="",LISTE!I194="X"),"",LISTE!A194),"")</f>
        <v/>
      </c>
      <c r="D190" s="178" t="str">
        <f>IF(MONTH(LISTE!G194)=11,IF(OR(LISTE!B194="",LISTE!I194="X"),"",LISTE!I194),"")</f>
        <v/>
      </c>
      <c r="E190" s="184"/>
      <c r="F190" s="184"/>
      <c r="G190" s="184"/>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184"/>
      <c r="AE190" s="184"/>
      <c r="AF190" s="184"/>
      <c r="AG190" s="184"/>
      <c r="AH190" s="184"/>
      <c r="AI190" s="184"/>
    </row>
    <row r="191" spans="1:35" x14ac:dyDescent="0.25">
      <c r="A191" s="178" t="str">
        <f>IF(MONTH(LISTE!G195)=11,IF(OR(LISTE!B195="",LISTE!I195="X"),"",LISTE!B195),"")</f>
        <v/>
      </c>
      <c r="B191" s="178" t="str">
        <f>IF(MONTH(LISTE!G195)=11,IF(OR(LISTE!B195="",LISTE!I195="X"),"",CONCATENATE(LISTE!C195,"  ",LISTE!H195," P")),"")</f>
        <v/>
      </c>
      <c r="C191" s="178" t="str">
        <f>IF(MONTH(LISTE!G195)=11,IF(OR(LISTE!B195="",LISTE!I195="X"),"",LISTE!A195),"")</f>
        <v/>
      </c>
      <c r="D191" s="178" t="str">
        <f>IF(MONTH(LISTE!G195)=11,IF(OR(LISTE!B195="",LISTE!I195="X"),"",LISTE!I195),"")</f>
        <v/>
      </c>
      <c r="E191" s="184"/>
      <c r="F191" s="184"/>
      <c r="G191" s="184"/>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184"/>
      <c r="AE191" s="184"/>
      <c r="AF191" s="184"/>
      <c r="AG191" s="184"/>
      <c r="AH191" s="184"/>
      <c r="AI191" s="184"/>
    </row>
    <row r="192" spans="1:35" x14ac:dyDescent="0.25">
      <c r="A192" s="178" t="str">
        <f>IF(MONTH(LISTE!G196)=11,IF(OR(LISTE!B196="",LISTE!I196="X"),"",LISTE!B196),"")</f>
        <v/>
      </c>
      <c r="B192" s="178" t="str">
        <f>IF(MONTH(LISTE!G196)=11,IF(OR(LISTE!B196="",LISTE!I196="X"),"",CONCATENATE(LISTE!C196,"  ",LISTE!H196," P")),"")</f>
        <v/>
      </c>
      <c r="C192" s="178" t="str">
        <f>IF(MONTH(LISTE!G196)=11,IF(OR(LISTE!B196="",LISTE!I196="X"),"",LISTE!A196),"")</f>
        <v/>
      </c>
      <c r="D192" s="178" t="str">
        <f>IF(MONTH(LISTE!G196)=11,IF(OR(LISTE!B196="",LISTE!I196="X"),"",LISTE!I196),"")</f>
        <v/>
      </c>
      <c r="E192" s="184"/>
      <c r="F192" s="184"/>
      <c r="G192" s="184"/>
      <c r="H192" s="184"/>
      <c r="I192" s="184"/>
      <c r="J192" s="184"/>
      <c r="K192" s="184"/>
      <c r="L192" s="184"/>
      <c r="M192" s="184"/>
      <c r="N192" s="184"/>
      <c r="O192" s="184"/>
      <c r="P192" s="184"/>
      <c r="Q192" s="184"/>
      <c r="R192" s="184"/>
      <c r="S192" s="184"/>
      <c r="T192" s="184"/>
      <c r="U192" s="184"/>
      <c r="V192" s="184"/>
      <c r="W192" s="184"/>
      <c r="X192" s="184"/>
      <c r="Y192" s="184"/>
      <c r="Z192" s="184"/>
      <c r="AA192" s="184"/>
      <c r="AB192" s="184"/>
      <c r="AC192" s="184"/>
      <c r="AD192" s="184"/>
      <c r="AE192" s="184"/>
      <c r="AF192" s="184"/>
      <c r="AG192" s="184"/>
      <c r="AH192" s="184"/>
      <c r="AI192" s="184"/>
    </row>
    <row r="193" spans="1:35" x14ac:dyDescent="0.25">
      <c r="A193" s="178" t="str">
        <f>IF(MONTH(LISTE!G197)=11,IF(OR(LISTE!B197="",LISTE!I197="X"),"",LISTE!B197),"")</f>
        <v/>
      </c>
      <c r="B193" s="178" t="str">
        <f>IF(MONTH(LISTE!G197)=11,IF(OR(LISTE!B197="",LISTE!I197="X"),"",CONCATENATE(LISTE!C197,"  ",LISTE!H197," P")),"")</f>
        <v/>
      </c>
      <c r="C193" s="178" t="str">
        <f>IF(MONTH(LISTE!G197)=11,IF(OR(LISTE!B197="",LISTE!I197="X"),"",LISTE!A197),"")</f>
        <v/>
      </c>
      <c r="D193" s="178" t="str">
        <f>IF(MONTH(LISTE!G197)=11,IF(OR(LISTE!B197="",LISTE!I197="X"),"",LISTE!I197),"")</f>
        <v/>
      </c>
      <c r="E193" s="184"/>
      <c r="F193" s="184"/>
      <c r="G193" s="184"/>
      <c r="H193" s="184"/>
      <c r="I193" s="184"/>
      <c r="J193" s="184"/>
      <c r="K193" s="184"/>
      <c r="L193" s="184"/>
      <c r="M193" s="184"/>
      <c r="N193" s="184"/>
      <c r="O193" s="184"/>
      <c r="P193" s="184"/>
      <c r="Q193" s="184"/>
      <c r="R193" s="184"/>
      <c r="S193" s="184"/>
      <c r="T193" s="184"/>
      <c r="U193" s="184"/>
      <c r="V193" s="184"/>
      <c r="W193" s="184"/>
      <c r="X193" s="184"/>
      <c r="Y193" s="184"/>
      <c r="Z193" s="184"/>
      <c r="AA193" s="184"/>
      <c r="AB193" s="184"/>
      <c r="AC193" s="184"/>
      <c r="AD193" s="184"/>
      <c r="AE193" s="184"/>
      <c r="AF193" s="184"/>
      <c r="AG193" s="184"/>
      <c r="AH193" s="184"/>
      <c r="AI193" s="184"/>
    </row>
    <row r="194" spans="1:35" x14ac:dyDescent="0.25">
      <c r="A194" s="178" t="str">
        <f>IF(MONTH(LISTE!G198)=11,IF(OR(LISTE!B198="",LISTE!I198="X"),"",LISTE!B198),"")</f>
        <v/>
      </c>
      <c r="B194" s="178" t="str">
        <f>IF(MONTH(LISTE!G198)=11,IF(OR(LISTE!B198="",LISTE!I198="X"),"",CONCATENATE(LISTE!C198,"  ",LISTE!H198," P")),"")</f>
        <v/>
      </c>
      <c r="C194" s="178" t="str">
        <f>IF(MONTH(LISTE!G198)=11,IF(OR(LISTE!B198="",LISTE!I198="X"),"",LISTE!A198),"")</f>
        <v/>
      </c>
      <c r="D194" s="178" t="str">
        <f>IF(MONTH(LISTE!G198)=11,IF(OR(LISTE!B198="",LISTE!I198="X"),"",LISTE!I198),"")</f>
        <v/>
      </c>
      <c r="E194" s="184"/>
      <c r="F194" s="184"/>
      <c r="G194" s="184"/>
      <c r="H194" s="184"/>
      <c r="I194" s="184"/>
      <c r="J194" s="184"/>
      <c r="K194" s="184"/>
      <c r="L194" s="184"/>
      <c r="M194" s="184"/>
      <c r="N194" s="184"/>
      <c r="O194" s="184"/>
      <c r="P194" s="184"/>
      <c r="Q194" s="184"/>
      <c r="R194" s="184"/>
      <c r="S194" s="184"/>
      <c r="T194" s="184"/>
      <c r="U194" s="184"/>
      <c r="V194" s="184"/>
      <c r="W194" s="184"/>
      <c r="X194" s="184"/>
      <c r="Y194" s="184"/>
      <c r="Z194" s="184"/>
      <c r="AA194" s="184"/>
      <c r="AB194" s="184"/>
      <c r="AC194" s="184"/>
      <c r="AD194" s="184"/>
      <c r="AE194" s="184"/>
      <c r="AF194" s="184"/>
      <c r="AG194" s="184"/>
      <c r="AH194" s="184"/>
      <c r="AI194" s="184"/>
    </row>
    <row r="195" spans="1:35" x14ac:dyDescent="0.25">
      <c r="A195" s="178" t="str">
        <f>IF(MONTH(LISTE!G199)=11,IF(OR(LISTE!B199="",LISTE!I199="X"),"",LISTE!B199),"")</f>
        <v/>
      </c>
      <c r="B195" s="178" t="str">
        <f>IF(MONTH(LISTE!G199)=11,IF(OR(LISTE!B199="",LISTE!I199="X"),"",CONCATENATE(LISTE!C199,"  ",LISTE!H199," P")),"")</f>
        <v/>
      </c>
      <c r="C195" s="178" t="str">
        <f>IF(MONTH(LISTE!G199)=11,IF(OR(LISTE!B199="",LISTE!I199="X"),"",LISTE!A199),"")</f>
        <v/>
      </c>
      <c r="D195" s="178" t="str">
        <f>IF(MONTH(LISTE!G199)=11,IF(OR(LISTE!B199="",LISTE!I199="X"),"",LISTE!I199),"")</f>
        <v/>
      </c>
      <c r="E195" s="184"/>
      <c r="F195" s="184"/>
      <c r="G195" s="184"/>
      <c r="H195" s="184"/>
      <c r="I195" s="184"/>
      <c r="J195" s="184"/>
      <c r="K195" s="184"/>
      <c r="L195" s="184"/>
      <c r="M195" s="184"/>
      <c r="N195" s="184"/>
      <c r="O195" s="184"/>
      <c r="P195" s="184"/>
      <c r="Q195" s="184"/>
      <c r="R195" s="184"/>
      <c r="S195" s="184"/>
      <c r="T195" s="184"/>
      <c r="U195" s="184"/>
      <c r="V195" s="184"/>
      <c r="W195" s="184"/>
      <c r="X195" s="184"/>
      <c r="Y195" s="184"/>
      <c r="Z195" s="184"/>
      <c r="AA195" s="184"/>
      <c r="AB195" s="184"/>
      <c r="AC195" s="184"/>
      <c r="AD195" s="184"/>
      <c r="AE195" s="184"/>
      <c r="AF195" s="184"/>
      <c r="AG195" s="184"/>
      <c r="AH195" s="184"/>
      <c r="AI195" s="184"/>
    </row>
    <row r="196" spans="1:35" x14ac:dyDescent="0.25">
      <c r="A196" s="178" t="str">
        <f>IF(MONTH(LISTE!G200)=11,IF(OR(LISTE!B200="",LISTE!I200="X"),"",LISTE!B200),"")</f>
        <v/>
      </c>
      <c r="B196" s="178" t="str">
        <f>IF(MONTH(LISTE!G200)=11,IF(OR(LISTE!B200="",LISTE!I200="X"),"",CONCATENATE(LISTE!C200,"  ",LISTE!H200," P")),"")</f>
        <v/>
      </c>
      <c r="C196" s="178" t="str">
        <f>IF(MONTH(LISTE!G200)=11,IF(OR(LISTE!B200="",LISTE!I200="X"),"",LISTE!A200),"")</f>
        <v/>
      </c>
      <c r="D196" s="178" t="str">
        <f>IF(MONTH(LISTE!G200)=11,IF(OR(LISTE!B200="",LISTE!I200="X"),"",LISTE!I200),"")</f>
        <v/>
      </c>
      <c r="E196" s="184"/>
      <c r="F196" s="184"/>
      <c r="G196" s="184"/>
      <c r="H196" s="184"/>
      <c r="I196" s="184"/>
      <c r="J196" s="184"/>
      <c r="K196" s="184"/>
      <c r="L196" s="184"/>
      <c r="M196" s="184"/>
      <c r="N196" s="184"/>
      <c r="O196" s="184"/>
      <c r="P196" s="184"/>
      <c r="Q196" s="184"/>
      <c r="R196" s="184"/>
      <c r="S196" s="184"/>
      <c r="T196" s="184"/>
      <c r="U196" s="184"/>
      <c r="V196" s="184"/>
      <c r="W196" s="184"/>
      <c r="X196" s="184"/>
      <c r="Y196" s="184"/>
      <c r="Z196" s="184"/>
      <c r="AA196" s="184"/>
      <c r="AB196" s="184"/>
      <c r="AC196" s="184"/>
      <c r="AD196" s="184"/>
      <c r="AE196" s="184"/>
      <c r="AF196" s="184"/>
      <c r="AG196" s="184"/>
      <c r="AH196" s="184"/>
      <c r="AI196" s="184"/>
    </row>
    <row r="197" spans="1:35" x14ac:dyDescent="0.25">
      <c r="A197" s="178" t="str">
        <f>IF(MONTH(LISTE!G201)=11,IF(OR(LISTE!B201="",LISTE!I201="X"),"",LISTE!B201),"")</f>
        <v/>
      </c>
      <c r="B197" s="178" t="str">
        <f>IF(MONTH(LISTE!G201)=11,IF(OR(LISTE!B201="",LISTE!I201="X"),"",CONCATENATE(LISTE!C201,"  ",LISTE!H201," P")),"")</f>
        <v/>
      </c>
      <c r="C197" s="178" t="str">
        <f>IF(MONTH(LISTE!G201)=11,IF(OR(LISTE!B201="",LISTE!I201="X"),"",LISTE!A201),"")</f>
        <v/>
      </c>
      <c r="D197" s="178" t="str">
        <f>IF(MONTH(LISTE!G201)=11,IF(OR(LISTE!B201="",LISTE!I201="X"),"",LISTE!I201),"")</f>
        <v/>
      </c>
      <c r="E197" s="184"/>
      <c r="F197" s="184"/>
      <c r="G197" s="184"/>
      <c r="H197" s="184"/>
      <c r="I197" s="184"/>
      <c r="J197" s="184"/>
      <c r="K197" s="184"/>
      <c r="L197" s="184"/>
      <c r="M197" s="184"/>
      <c r="N197" s="184"/>
      <c r="O197" s="184"/>
      <c r="P197" s="184"/>
      <c r="Q197" s="184"/>
      <c r="R197" s="184"/>
      <c r="S197" s="184"/>
      <c r="T197" s="184"/>
      <c r="U197" s="184"/>
      <c r="V197" s="184"/>
      <c r="W197" s="184"/>
      <c r="X197" s="184"/>
      <c r="Y197" s="184"/>
      <c r="Z197" s="184"/>
      <c r="AA197" s="184"/>
      <c r="AB197" s="184"/>
      <c r="AC197" s="184"/>
      <c r="AD197" s="184"/>
      <c r="AE197" s="184"/>
      <c r="AF197" s="184"/>
      <c r="AG197" s="184"/>
      <c r="AH197" s="184"/>
      <c r="AI197" s="184"/>
    </row>
    <row r="198" spans="1:35" x14ac:dyDescent="0.25">
      <c r="A198" s="178" t="str">
        <f>IF(MONTH(LISTE!G202)=11,IF(OR(LISTE!B202="",LISTE!I202="X"),"",LISTE!B202),"")</f>
        <v/>
      </c>
      <c r="B198" s="178" t="str">
        <f>IF(MONTH(LISTE!G202)=11,IF(OR(LISTE!B202="",LISTE!I202="X"),"",CONCATENATE(LISTE!C202,"  ",LISTE!H202," P")),"")</f>
        <v/>
      </c>
      <c r="C198" s="178" t="str">
        <f>IF(MONTH(LISTE!G202)=11,IF(OR(LISTE!B202="",LISTE!I202="X"),"",LISTE!A202),"")</f>
        <v/>
      </c>
      <c r="D198" s="178" t="str">
        <f>IF(MONTH(LISTE!G202)=11,IF(OR(LISTE!B202="",LISTE!I202="X"),"",LISTE!I202),"")</f>
        <v/>
      </c>
      <c r="E198" s="184"/>
      <c r="F198" s="184"/>
      <c r="G198" s="184"/>
      <c r="H198" s="184"/>
      <c r="I198" s="184"/>
      <c r="J198" s="184"/>
      <c r="K198" s="184"/>
      <c r="L198" s="184"/>
      <c r="M198" s="184"/>
      <c r="N198" s="184"/>
      <c r="O198" s="184"/>
      <c r="P198" s="184"/>
      <c r="Q198" s="184"/>
      <c r="R198" s="184"/>
      <c r="S198" s="184"/>
      <c r="T198" s="184"/>
      <c r="U198" s="184"/>
      <c r="V198" s="184"/>
      <c r="W198" s="184"/>
      <c r="X198" s="184"/>
      <c r="Y198" s="184"/>
      <c r="Z198" s="184"/>
      <c r="AA198" s="184"/>
      <c r="AB198" s="184"/>
      <c r="AC198" s="184"/>
      <c r="AD198" s="184"/>
      <c r="AE198" s="184"/>
      <c r="AF198" s="184"/>
      <c r="AG198" s="184"/>
      <c r="AH198" s="184"/>
      <c r="AI198" s="184"/>
    </row>
    <row r="199" spans="1:35" x14ac:dyDescent="0.25">
      <c r="A199" s="178" t="str">
        <f>IF(MONTH(LISTE!G203)=11,IF(OR(LISTE!B203="",LISTE!I203="X"),"",LISTE!B203),"")</f>
        <v/>
      </c>
      <c r="B199" s="178" t="str">
        <f>IF(MONTH(LISTE!G203)=11,IF(OR(LISTE!B203="",LISTE!I203="X"),"",CONCATENATE(LISTE!C203,"  ",LISTE!H203," P")),"")</f>
        <v/>
      </c>
      <c r="C199" s="178" t="str">
        <f>IF(MONTH(LISTE!G203)=11,IF(OR(LISTE!B203="",LISTE!I203="X"),"",LISTE!A203),"")</f>
        <v/>
      </c>
      <c r="D199" s="178" t="str">
        <f>IF(MONTH(LISTE!G203)=11,IF(OR(LISTE!B203="",LISTE!I203="X"),"",LISTE!I203),"")</f>
        <v/>
      </c>
      <c r="E199" s="184"/>
      <c r="F199" s="184"/>
      <c r="G199" s="184"/>
      <c r="H199" s="184"/>
      <c r="I199" s="184"/>
      <c r="J199" s="184"/>
      <c r="K199" s="184"/>
      <c r="L199" s="184"/>
      <c r="M199" s="184"/>
      <c r="N199" s="184"/>
      <c r="O199" s="184"/>
      <c r="P199" s="184"/>
      <c r="Q199" s="184"/>
      <c r="R199" s="184"/>
      <c r="S199" s="184"/>
      <c r="T199" s="184"/>
      <c r="U199" s="184"/>
      <c r="V199" s="184"/>
      <c r="W199" s="184"/>
      <c r="X199" s="184"/>
      <c r="Y199" s="184"/>
      <c r="Z199" s="184"/>
      <c r="AA199" s="184"/>
      <c r="AB199" s="184"/>
      <c r="AC199" s="184"/>
      <c r="AD199" s="184"/>
      <c r="AE199" s="184"/>
      <c r="AF199" s="184"/>
      <c r="AG199" s="184"/>
      <c r="AH199" s="184"/>
      <c r="AI199" s="184"/>
    </row>
    <row r="200" spans="1:35" x14ac:dyDescent="0.25">
      <c r="A200" s="178" t="str">
        <f>IF(MONTH(LISTE!G204)=11,IF(OR(LISTE!B204="",LISTE!I204="X"),"",LISTE!B204),"")</f>
        <v/>
      </c>
      <c r="B200" s="178" t="str">
        <f>IF(MONTH(LISTE!G204)=11,IF(OR(LISTE!B204="",LISTE!I204="X"),"",CONCATENATE(LISTE!C204,"  ",LISTE!H204," P")),"")</f>
        <v/>
      </c>
      <c r="C200" s="178" t="str">
        <f>IF(MONTH(LISTE!G204)=11,IF(OR(LISTE!B204="",LISTE!I204="X"),"",LISTE!A204),"")</f>
        <v/>
      </c>
      <c r="D200" s="178" t="str">
        <f>IF(MONTH(LISTE!G204)=11,IF(OR(LISTE!B204="",LISTE!I204="X"),"",LISTE!I204),"")</f>
        <v/>
      </c>
      <c r="E200" s="184"/>
      <c r="F200" s="184"/>
      <c r="G200" s="184"/>
      <c r="H200" s="184"/>
      <c r="I200" s="184"/>
      <c r="J200" s="184"/>
      <c r="K200" s="184"/>
      <c r="L200" s="184"/>
      <c r="M200" s="184"/>
      <c r="N200" s="184"/>
      <c r="O200" s="184"/>
      <c r="P200" s="184"/>
      <c r="Q200" s="184"/>
      <c r="R200" s="184"/>
      <c r="S200" s="184"/>
      <c r="T200" s="184"/>
      <c r="U200" s="184"/>
      <c r="V200" s="184"/>
      <c r="W200" s="184"/>
      <c r="X200" s="184"/>
      <c r="Y200" s="184"/>
      <c r="Z200" s="184"/>
      <c r="AA200" s="184"/>
      <c r="AB200" s="184"/>
      <c r="AC200" s="184"/>
      <c r="AD200" s="184"/>
      <c r="AE200" s="184"/>
      <c r="AF200" s="184"/>
      <c r="AG200" s="184"/>
      <c r="AH200" s="184"/>
      <c r="AI200" s="184"/>
    </row>
    <row r="201" spans="1:35" x14ac:dyDescent="0.25">
      <c r="A201" s="178" t="str">
        <f>IF(MONTH(LISTE!G205)=11,IF(OR(LISTE!B205="",LISTE!I205="X"),"",LISTE!B205),"")</f>
        <v/>
      </c>
      <c r="B201" s="178" t="str">
        <f>IF(MONTH(LISTE!G205)=11,IF(OR(LISTE!B205="",LISTE!I205="X"),"",CONCATENATE(LISTE!C205,"  ",LISTE!H205," P")),"")</f>
        <v/>
      </c>
      <c r="C201" s="178" t="str">
        <f>IF(MONTH(LISTE!G205)=11,IF(OR(LISTE!B205="",LISTE!I205="X"),"",LISTE!A205),"")</f>
        <v/>
      </c>
      <c r="D201" s="178" t="str">
        <f>IF(MONTH(LISTE!G205)=11,IF(OR(LISTE!B205="",LISTE!I205="X"),"",LISTE!I205),"")</f>
        <v/>
      </c>
      <c r="E201" s="184"/>
      <c r="F201" s="184"/>
      <c r="G201" s="184"/>
      <c r="H201" s="184"/>
      <c r="I201" s="184"/>
      <c r="J201" s="184"/>
      <c r="K201" s="184"/>
      <c r="L201" s="184"/>
      <c r="M201" s="184"/>
      <c r="N201" s="184"/>
      <c r="O201" s="184"/>
      <c r="P201" s="184"/>
      <c r="Q201" s="184"/>
      <c r="R201" s="184"/>
      <c r="S201" s="184"/>
      <c r="T201" s="184"/>
      <c r="U201" s="184"/>
      <c r="V201" s="184"/>
      <c r="W201" s="184"/>
      <c r="X201" s="184"/>
      <c r="Y201" s="184"/>
      <c r="Z201" s="184"/>
      <c r="AA201" s="184"/>
      <c r="AB201" s="184"/>
      <c r="AC201" s="184"/>
      <c r="AD201" s="184"/>
      <c r="AE201" s="184"/>
      <c r="AF201" s="184"/>
      <c r="AG201" s="184"/>
      <c r="AH201" s="184"/>
      <c r="AI201" s="184"/>
    </row>
    <row r="202" spans="1:35" x14ac:dyDescent="0.25">
      <c r="A202" s="178" t="str">
        <f>IF(MONTH(LISTE!G206)=11,IF(OR(LISTE!B206="",LISTE!I206="X"),"",LISTE!B206),"")</f>
        <v/>
      </c>
      <c r="B202" s="178" t="str">
        <f>IF(MONTH(LISTE!G206)=11,IF(OR(LISTE!B206="",LISTE!I206="X"),"",CONCATENATE(LISTE!C206,"  ",LISTE!H206," P")),"")</f>
        <v/>
      </c>
      <c r="C202" s="178" t="str">
        <f>IF(MONTH(LISTE!G206)=11,IF(OR(LISTE!B206="",LISTE!I206="X"),"",LISTE!A206),"")</f>
        <v/>
      </c>
      <c r="D202" s="178" t="str">
        <f>IF(MONTH(LISTE!G206)=11,IF(OR(LISTE!B206="",LISTE!I206="X"),"",LISTE!I206),"")</f>
        <v/>
      </c>
      <c r="E202" s="184"/>
      <c r="F202" s="184"/>
      <c r="G202" s="184"/>
      <c r="H202" s="184"/>
      <c r="I202" s="184"/>
      <c r="J202" s="184"/>
      <c r="K202" s="184"/>
      <c r="L202" s="184"/>
      <c r="M202" s="184"/>
      <c r="N202" s="184"/>
      <c r="O202" s="184"/>
      <c r="P202" s="184"/>
      <c r="Q202" s="184"/>
      <c r="R202" s="184"/>
      <c r="S202" s="184"/>
      <c r="T202" s="184"/>
      <c r="U202" s="184"/>
      <c r="V202" s="184"/>
      <c r="W202" s="184"/>
      <c r="X202" s="184"/>
      <c r="Y202" s="184"/>
      <c r="Z202" s="184"/>
      <c r="AA202" s="184"/>
      <c r="AB202" s="184"/>
      <c r="AC202" s="184"/>
      <c r="AD202" s="184"/>
      <c r="AE202" s="184"/>
      <c r="AF202" s="184"/>
      <c r="AG202" s="184"/>
      <c r="AH202" s="184"/>
      <c r="AI202" s="184"/>
    </row>
    <row r="203" spans="1:35" x14ac:dyDescent="0.25">
      <c r="A203" s="178" t="str">
        <f>IF(MONTH(LISTE!G207)=11,IF(OR(LISTE!B207="",LISTE!I207="X"),"",LISTE!B207),"")</f>
        <v/>
      </c>
      <c r="B203" s="178" t="str">
        <f>IF(MONTH(LISTE!G207)=11,IF(OR(LISTE!B207="",LISTE!I207="X"),"",CONCATENATE(LISTE!C207,"  ",LISTE!H207," P")),"")</f>
        <v/>
      </c>
      <c r="C203" s="178" t="str">
        <f>IF(MONTH(LISTE!G207)=11,IF(OR(LISTE!B207="",LISTE!I207="X"),"",LISTE!A207),"")</f>
        <v/>
      </c>
      <c r="D203" s="178" t="str">
        <f>IF(MONTH(LISTE!G207)=11,IF(OR(LISTE!B207="",LISTE!I207="X"),"",LISTE!I207),"")</f>
        <v/>
      </c>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184"/>
      <c r="AB203" s="184"/>
      <c r="AC203" s="184"/>
      <c r="AD203" s="184"/>
      <c r="AE203" s="184"/>
      <c r="AF203" s="184"/>
      <c r="AG203" s="184"/>
      <c r="AH203" s="184"/>
      <c r="AI203" s="184"/>
    </row>
    <row r="204" spans="1:35" x14ac:dyDescent="0.25">
      <c r="A204" s="178" t="str">
        <f>IF(MONTH(LISTE!G208)=11,IF(OR(LISTE!B208="",LISTE!I208="X"),"",LISTE!B208),"")</f>
        <v/>
      </c>
      <c r="B204" s="178" t="str">
        <f>IF(MONTH(LISTE!G208)=11,IF(OR(LISTE!B208="",LISTE!I208="X"),"",CONCATENATE(LISTE!C208,"  ",LISTE!H208," P")),"")</f>
        <v/>
      </c>
      <c r="C204" s="178" t="str">
        <f>IF(MONTH(LISTE!G208)=11,IF(OR(LISTE!B208="",LISTE!I208="X"),"",LISTE!A208),"")</f>
        <v/>
      </c>
      <c r="D204" s="178" t="str">
        <f>IF(MONTH(LISTE!G208)=11,IF(OR(LISTE!B208="",LISTE!I208="X"),"",LISTE!I208),"")</f>
        <v/>
      </c>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c r="AA204" s="184"/>
      <c r="AB204" s="184"/>
      <c r="AC204" s="184"/>
      <c r="AD204" s="184"/>
      <c r="AE204" s="184"/>
      <c r="AF204" s="184"/>
      <c r="AG204" s="184"/>
      <c r="AH204" s="184"/>
      <c r="AI204" s="184"/>
    </row>
    <row r="205" spans="1:35" x14ac:dyDescent="0.25">
      <c r="A205" s="178" t="str">
        <f>IF(MONTH(LISTE!G209)=11,IF(OR(LISTE!B209="",LISTE!I209="X"),"",LISTE!B209),"")</f>
        <v/>
      </c>
      <c r="B205" s="178" t="str">
        <f>IF(MONTH(LISTE!G209)=11,IF(OR(LISTE!B209="",LISTE!I209="X"),"",CONCATENATE(LISTE!C209,"  ",LISTE!H209," P")),"")</f>
        <v/>
      </c>
      <c r="C205" s="178" t="str">
        <f>IF(MONTH(LISTE!G209)=11,IF(OR(LISTE!B209="",LISTE!I209="X"),"",LISTE!A209),"")</f>
        <v/>
      </c>
      <c r="D205" s="178" t="str">
        <f>IF(MONTH(LISTE!G209)=11,IF(OR(LISTE!B209="",LISTE!I209="X"),"",LISTE!I209),"")</f>
        <v/>
      </c>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184"/>
      <c r="AB205" s="184"/>
      <c r="AC205" s="184"/>
      <c r="AD205" s="184"/>
      <c r="AE205" s="184"/>
      <c r="AF205" s="184"/>
      <c r="AG205" s="184"/>
      <c r="AH205" s="184"/>
      <c r="AI205" s="184"/>
    </row>
    <row r="206" spans="1:35" x14ac:dyDescent="0.25">
      <c r="A206" s="178" t="str">
        <f>IF(MONTH(LISTE!G210)=11,IF(OR(LISTE!B210="",LISTE!I210="X"),"",LISTE!B210),"")</f>
        <v/>
      </c>
      <c r="B206" s="178" t="str">
        <f>IF(MONTH(LISTE!G210)=11,IF(OR(LISTE!B210="",LISTE!I210="X"),"",CONCATENATE(LISTE!C210,"  ",LISTE!H210," P")),"")</f>
        <v/>
      </c>
      <c r="C206" s="178" t="str">
        <f>IF(MONTH(LISTE!G210)=11,IF(OR(LISTE!B210="",LISTE!I210="X"),"",LISTE!A210),"")</f>
        <v/>
      </c>
      <c r="D206" s="178" t="str">
        <f>IF(MONTH(LISTE!G210)=11,IF(OR(LISTE!B210="",LISTE!I210="X"),"",LISTE!I210),"")</f>
        <v/>
      </c>
      <c r="E206" s="184"/>
      <c r="F206" s="184"/>
      <c r="G206" s="184"/>
      <c r="H206" s="184"/>
      <c r="I206" s="184"/>
      <c r="J206" s="184"/>
      <c r="K206" s="184"/>
      <c r="L206" s="184"/>
      <c r="M206" s="184"/>
      <c r="N206" s="184"/>
      <c r="O206" s="184"/>
      <c r="P206" s="184"/>
      <c r="Q206" s="184"/>
      <c r="R206" s="184"/>
      <c r="S206" s="184"/>
      <c r="T206" s="184"/>
      <c r="U206" s="184"/>
      <c r="V206" s="184"/>
      <c r="W206" s="184"/>
      <c r="X206" s="184"/>
      <c r="Y206" s="184"/>
      <c r="Z206" s="184"/>
      <c r="AA206" s="184"/>
      <c r="AB206" s="184"/>
      <c r="AC206" s="184"/>
      <c r="AD206" s="184"/>
      <c r="AE206" s="184"/>
      <c r="AF206" s="184"/>
      <c r="AG206" s="184"/>
      <c r="AH206" s="184"/>
      <c r="AI206" s="184"/>
    </row>
    <row r="207" spans="1:35" x14ac:dyDescent="0.25">
      <c r="A207" s="178" t="str">
        <f>IF(MONTH(LISTE!G211)=11,IF(OR(LISTE!B211="",LISTE!I211="X"),"",LISTE!B211),"")</f>
        <v/>
      </c>
      <c r="B207" s="178" t="str">
        <f>IF(MONTH(LISTE!G211)=11,IF(OR(LISTE!B211="",LISTE!I211="X"),"",CONCATENATE(LISTE!C211,"  ",LISTE!H211," P")),"")</f>
        <v/>
      </c>
      <c r="C207" s="178" t="str">
        <f>IF(MONTH(LISTE!G211)=11,IF(OR(LISTE!B211="",LISTE!I211="X"),"",LISTE!A211),"")</f>
        <v/>
      </c>
      <c r="D207" s="178" t="str">
        <f>IF(MONTH(LISTE!G211)=11,IF(OR(LISTE!B211="",LISTE!I211="X"),"",LISTE!I211),"")</f>
        <v/>
      </c>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c r="AA207" s="184"/>
      <c r="AB207" s="184"/>
      <c r="AC207" s="184"/>
      <c r="AD207" s="184"/>
      <c r="AE207" s="184"/>
      <c r="AF207" s="184"/>
      <c r="AG207" s="184"/>
      <c r="AH207" s="184"/>
      <c r="AI207" s="184"/>
    </row>
    <row r="208" spans="1:35" x14ac:dyDescent="0.25">
      <c r="A208" s="178" t="str">
        <f>IF(MONTH(LISTE!G212)=11,IF(OR(LISTE!B212="",LISTE!I212="X"),"",LISTE!B212),"")</f>
        <v/>
      </c>
      <c r="B208" s="178" t="str">
        <f>IF(MONTH(LISTE!G212)=11,IF(OR(LISTE!B212="",LISTE!I212="X"),"",CONCATENATE(LISTE!C212,"  ",LISTE!H212," P")),"")</f>
        <v/>
      </c>
      <c r="C208" s="178" t="str">
        <f>IF(MONTH(LISTE!G212)=11,IF(OR(LISTE!B212="",LISTE!I212="X"),"",LISTE!A212),"")</f>
        <v/>
      </c>
      <c r="D208" s="178" t="str">
        <f>IF(MONTH(LISTE!G212)=11,IF(OR(LISTE!B212="",LISTE!I212="X"),"",LISTE!I212),"")</f>
        <v/>
      </c>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184"/>
      <c r="AB208" s="184"/>
      <c r="AC208" s="184"/>
      <c r="AD208" s="184"/>
      <c r="AE208" s="184"/>
      <c r="AF208" s="184"/>
      <c r="AG208" s="184"/>
      <c r="AH208" s="184"/>
      <c r="AI208" s="184"/>
    </row>
    <row r="209" spans="1:35" x14ac:dyDescent="0.25">
      <c r="A209" s="178" t="str">
        <f>IF(MONTH(LISTE!G213)=11,IF(OR(LISTE!B213="",LISTE!I213="X"),"",LISTE!B213),"")</f>
        <v/>
      </c>
      <c r="B209" s="178" t="str">
        <f>IF(MONTH(LISTE!G213)=11,IF(OR(LISTE!B213="",LISTE!I213="X"),"",CONCATENATE(LISTE!C213,"  ",LISTE!H213," P")),"")</f>
        <v/>
      </c>
      <c r="C209" s="178" t="str">
        <f>IF(MONTH(LISTE!G213)=11,IF(OR(LISTE!B213="",LISTE!I213="X"),"",LISTE!A213),"")</f>
        <v/>
      </c>
      <c r="D209" s="178" t="str">
        <f>IF(MONTH(LISTE!G213)=11,IF(OR(LISTE!B213="",LISTE!I213="X"),"",LISTE!I213),"")</f>
        <v/>
      </c>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184"/>
      <c r="AB209" s="184"/>
      <c r="AC209" s="184"/>
      <c r="AD209" s="184"/>
      <c r="AE209" s="184"/>
      <c r="AF209" s="184"/>
      <c r="AG209" s="184"/>
      <c r="AH209" s="184"/>
      <c r="AI209" s="184"/>
    </row>
    <row r="210" spans="1:35" x14ac:dyDescent="0.25">
      <c r="A210" s="178" t="str">
        <f>IF(MONTH(LISTE!G214)=11,IF(OR(LISTE!B214="",LISTE!I214="X"),"",LISTE!B214),"")</f>
        <v/>
      </c>
      <c r="B210" s="178" t="str">
        <f>IF(MONTH(LISTE!G214)=11,IF(OR(LISTE!B214="",LISTE!I214="X"),"",CONCATENATE(LISTE!C214,"  ",LISTE!H214," P")),"")</f>
        <v/>
      </c>
      <c r="C210" s="178" t="str">
        <f>IF(MONTH(LISTE!G214)=11,IF(OR(LISTE!B214="",LISTE!I214="X"),"",LISTE!A214),"")</f>
        <v/>
      </c>
      <c r="D210" s="178" t="str">
        <f>IF(MONTH(LISTE!G214)=11,IF(OR(LISTE!B214="",LISTE!I214="X"),"",LISTE!I214),"")</f>
        <v/>
      </c>
      <c r="E210" s="184"/>
      <c r="F210" s="184"/>
      <c r="G210" s="184"/>
      <c r="H210" s="184"/>
      <c r="I210" s="184"/>
      <c r="J210" s="184"/>
      <c r="K210" s="184"/>
      <c r="L210" s="184"/>
      <c r="M210" s="184"/>
      <c r="N210" s="184"/>
      <c r="O210" s="184"/>
      <c r="P210" s="184"/>
      <c r="Q210" s="184"/>
      <c r="R210" s="184"/>
      <c r="S210" s="184"/>
      <c r="T210" s="184"/>
      <c r="U210" s="184"/>
      <c r="V210" s="184"/>
      <c r="W210" s="184"/>
      <c r="X210" s="184"/>
      <c r="Y210" s="184"/>
      <c r="Z210" s="184"/>
      <c r="AA210" s="184"/>
      <c r="AB210" s="184"/>
      <c r="AC210" s="184"/>
      <c r="AD210" s="184"/>
      <c r="AE210" s="184"/>
      <c r="AF210" s="184"/>
      <c r="AG210" s="184"/>
      <c r="AH210" s="184"/>
      <c r="AI210" s="184"/>
    </row>
    <row r="211" spans="1:35" x14ac:dyDescent="0.25">
      <c r="A211" s="178" t="str">
        <f>IF(MONTH(LISTE!G215)=11,IF(OR(LISTE!B215="",LISTE!I215="X"),"",LISTE!B215),"")</f>
        <v/>
      </c>
      <c r="B211" s="178" t="str">
        <f>IF(MONTH(LISTE!G215)=11,IF(OR(LISTE!B215="",LISTE!I215="X"),"",CONCATENATE(LISTE!C215,"  ",LISTE!H215," P")),"")</f>
        <v/>
      </c>
      <c r="C211" s="178" t="str">
        <f>IF(MONTH(LISTE!G215)=11,IF(OR(LISTE!B215="",LISTE!I215="X"),"",LISTE!A215),"")</f>
        <v/>
      </c>
      <c r="D211" s="178" t="str">
        <f>IF(MONTH(LISTE!G215)=11,IF(OR(LISTE!B215="",LISTE!I215="X"),"",LISTE!I215),"")</f>
        <v/>
      </c>
      <c r="E211" s="184"/>
      <c r="F211" s="184"/>
      <c r="G211" s="184"/>
      <c r="H211" s="184"/>
      <c r="I211" s="184"/>
      <c r="J211" s="184"/>
      <c r="K211" s="184"/>
      <c r="L211" s="184"/>
      <c r="M211" s="184"/>
      <c r="N211" s="184"/>
      <c r="O211" s="184"/>
      <c r="P211" s="184"/>
      <c r="Q211" s="184"/>
      <c r="R211" s="184"/>
      <c r="S211" s="184"/>
      <c r="T211" s="184"/>
      <c r="U211" s="184"/>
      <c r="V211" s="184"/>
      <c r="W211" s="184"/>
      <c r="X211" s="184"/>
      <c r="Y211" s="184"/>
      <c r="Z211" s="184"/>
      <c r="AA211" s="184"/>
      <c r="AB211" s="184"/>
      <c r="AC211" s="184"/>
      <c r="AD211" s="184"/>
      <c r="AE211" s="184"/>
      <c r="AF211" s="184"/>
      <c r="AG211" s="184"/>
      <c r="AH211" s="184"/>
      <c r="AI211" s="184"/>
    </row>
    <row r="212" spans="1:35" x14ac:dyDescent="0.25">
      <c r="A212" s="178" t="str">
        <f>IF(MONTH(LISTE!G216)=11,IF(OR(LISTE!B216="",LISTE!I216="X"),"",LISTE!B216),"")</f>
        <v/>
      </c>
      <c r="B212" s="178" t="str">
        <f>IF(MONTH(LISTE!G216)=11,IF(OR(LISTE!B216="",LISTE!I216="X"),"",CONCATENATE(LISTE!C216,"  ",LISTE!H216," P")),"")</f>
        <v/>
      </c>
      <c r="C212" s="178" t="str">
        <f>IF(MONTH(LISTE!G216)=11,IF(OR(LISTE!B216="",LISTE!I216="X"),"",LISTE!A216),"")</f>
        <v/>
      </c>
      <c r="D212" s="178" t="str">
        <f>IF(MONTH(LISTE!G216)=11,IF(OR(LISTE!B216="",LISTE!I216="X"),"",LISTE!I216),"")</f>
        <v/>
      </c>
      <c r="E212" s="184"/>
      <c r="F212" s="184"/>
      <c r="G212" s="184"/>
      <c r="H212" s="184"/>
      <c r="I212" s="184"/>
      <c r="J212" s="184"/>
      <c r="K212" s="184"/>
      <c r="L212" s="184"/>
      <c r="M212" s="184"/>
      <c r="N212" s="184"/>
      <c r="O212" s="184"/>
      <c r="P212" s="184"/>
      <c r="Q212" s="184"/>
      <c r="R212" s="184"/>
      <c r="S212" s="184"/>
      <c r="T212" s="184"/>
      <c r="U212" s="184"/>
      <c r="V212" s="184"/>
      <c r="W212" s="184"/>
      <c r="X212" s="184"/>
      <c r="Y212" s="184"/>
      <c r="Z212" s="184"/>
      <c r="AA212" s="184"/>
      <c r="AB212" s="184"/>
      <c r="AC212" s="184"/>
      <c r="AD212" s="184"/>
      <c r="AE212" s="184"/>
      <c r="AF212" s="184"/>
      <c r="AG212" s="184"/>
      <c r="AH212" s="184"/>
      <c r="AI212" s="184"/>
    </row>
    <row r="213" spans="1:35" x14ac:dyDescent="0.25">
      <c r="A213" s="178" t="str">
        <f>IF(MONTH(LISTE!G217)=11,IF(OR(LISTE!B217="",LISTE!I217="X"),"",LISTE!B217),"")</f>
        <v/>
      </c>
      <c r="B213" s="178" t="str">
        <f>IF(MONTH(LISTE!G217)=11,IF(OR(LISTE!B217="",LISTE!I217="X"),"",CONCATENATE(LISTE!C217,"  ",LISTE!H217," P")),"")</f>
        <v/>
      </c>
      <c r="C213" s="178" t="str">
        <f>IF(MONTH(LISTE!G217)=11,IF(OR(LISTE!B217="",LISTE!I217="X"),"",LISTE!A217),"")</f>
        <v/>
      </c>
      <c r="D213" s="178" t="str">
        <f>IF(MONTH(LISTE!G217)=11,IF(OR(LISTE!B217="",LISTE!I217="X"),"",LISTE!I217),"")</f>
        <v/>
      </c>
      <c r="E213" s="184"/>
      <c r="F213" s="184"/>
      <c r="G213" s="184"/>
      <c r="H213" s="184"/>
      <c r="I213" s="184"/>
      <c r="J213" s="184"/>
      <c r="K213" s="184"/>
      <c r="L213" s="184"/>
      <c r="M213" s="184"/>
      <c r="N213" s="184"/>
      <c r="O213" s="184"/>
      <c r="P213" s="184"/>
      <c r="Q213" s="184"/>
      <c r="R213" s="184"/>
      <c r="S213" s="184"/>
      <c r="T213" s="184"/>
      <c r="U213" s="184"/>
      <c r="V213" s="184"/>
      <c r="W213" s="184"/>
      <c r="X213" s="184"/>
      <c r="Y213" s="184"/>
      <c r="Z213" s="184"/>
      <c r="AA213" s="184"/>
      <c r="AB213" s="184"/>
      <c r="AC213" s="184"/>
      <c r="AD213" s="184"/>
      <c r="AE213" s="184"/>
      <c r="AF213" s="184"/>
      <c r="AG213" s="184"/>
      <c r="AH213" s="184"/>
      <c r="AI213" s="184"/>
    </row>
    <row r="214" spans="1:35" x14ac:dyDescent="0.25">
      <c r="A214" s="178" t="str">
        <f>IF(MONTH(LISTE!G218)=11,IF(OR(LISTE!B218="",LISTE!I218="X"),"",LISTE!B218),"")</f>
        <v/>
      </c>
      <c r="B214" s="178" t="str">
        <f>IF(MONTH(LISTE!G218)=11,IF(OR(LISTE!B218="",LISTE!I218="X"),"",CONCATENATE(LISTE!C218,"  ",LISTE!H218," P")),"")</f>
        <v/>
      </c>
      <c r="C214" s="178" t="str">
        <f>IF(MONTH(LISTE!G218)=11,IF(OR(LISTE!B218="",LISTE!I218="X"),"",LISTE!A218),"")</f>
        <v/>
      </c>
      <c r="D214" s="178" t="str">
        <f>IF(MONTH(LISTE!G218)=11,IF(OR(LISTE!B218="",LISTE!I218="X"),"",LISTE!I218),"")</f>
        <v/>
      </c>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184"/>
      <c r="AD214" s="184"/>
      <c r="AE214" s="184"/>
      <c r="AF214" s="184"/>
      <c r="AG214" s="184"/>
      <c r="AH214" s="184"/>
      <c r="AI214" s="184"/>
    </row>
    <row r="215" spans="1:35" x14ac:dyDescent="0.25">
      <c r="A215" s="178" t="str">
        <f>IF(MONTH(LISTE!G219)=11,IF(OR(LISTE!B219="",LISTE!I219="X"),"",LISTE!B219),"")</f>
        <v/>
      </c>
      <c r="B215" s="178" t="str">
        <f>IF(MONTH(LISTE!G219)=11,IF(OR(LISTE!B219="",LISTE!I219="X"),"",CONCATENATE(LISTE!C219,"  ",nombrepersonne," P")),"")</f>
        <v/>
      </c>
      <c r="C215" s="178" t="str">
        <f>IF(MONTH(LISTE!G219)=11,IF(OR(LISTE!B219="",LISTE!I219="X"),"",LISTE!A219),"")</f>
        <v/>
      </c>
      <c r="D215" s="178" t="str">
        <f>IF(MONTH(LISTE!G219)=11,IF(OR(LISTE!B219="",LISTE!I219="X"),"",LISTE!I219),"")</f>
        <v/>
      </c>
      <c r="E215" s="184"/>
      <c r="F215" s="184"/>
      <c r="G215" s="184"/>
      <c r="H215" s="184"/>
      <c r="I215" s="184"/>
      <c r="J215" s="184"/>
      <c r="K215" s="184"/>
      <c r="L215" s="184"/>
      <c r="M215" s="184"/>
      <c r="N215" s="184"/>
      <c r="O215" s="184"/>
      <c r="P215" s="184"/>
      <c r="Q215" s="184"/>
      <c r="R215" s="184"/>
      <c r="S215" s="184"/>
      <c r="T215" s="184"/>
      <c r="U215" s="184"/>
      <c r="V215" s="184"/>
      <c r="W215" s="184"/>
      <c r="X215" s="184"/>
      <c r="Y215" s="184"/>
      <c r="Z215" s="184"/>
      <c r="AA215" s="184"/>
      <c r="AB215" s="184"/>
      <c r="AC215" s="184"/>
      <c r="AD215" s="184"/>
      <c r="AE215" s="184"/>
      <c r="AF215" s="184"/>
      <c r="AG215" s="184"/>
      <c r="AH215" s="184"/>
      <c r="AI215" s="184"/>
    </row>
    <row r="216" spans="1:35" x14ac:dyDescent="0.25">
      <c r="A216" s="178" t="str">
        <f>IF(MONTH(LISTE!G220)=11,IF(OR(LISTE!B220="",LISTE!I220="X"),"",LISTE!B220),"")</f>
        <v/>
      </c>
      <c r="B216" s="178" t="str">
        <f>IF(MONTH(LISTE!G220)=11,IF(OR(LISTE!B220="",LISTE!I220="X"),"",CONCATENATE(LISTE!C220,"  ",nombrepersonne," P")),"")</f>
        <v/>
      </c>
      <c r="C216" s="178" t="str">
        <f>IF(MONTH(LISTE!G220)=11,IF(OR(LISTE!B220="",LISTE!I220="X"),"",LISTE!A220),"")</f>
        <v/>
      </c>
      <c r="D216" s="178" t="str">
        <f>IF(MONTH(LISTE!G220)=11,IF(OR(LISTE!B220="",LISTE!I220="X"),"",LISTE!I220),"")</f>
        <v/>
      </c>
      <c r="E216" s="184"/>
      <c r="F216" s="184"/>
      <c r="G216" s="184"/>
      <c r="H216" s="184"/>
      <c r="I216" s="184"/>
      <c r="J216" s="184"/>
      <c r="K216" s="184"/>
      <c r="L216" s="184"/>
      <c r="M216" s="184"/>
      <c r="N216" s="184"/>
      <c r="O216" s="184"/>
      <c r="P216" s="184"/>
      <c r="Q216" s="184"/>
      <c r="R216" s="184"/>
      <c r="S216" s="184"/>
      <c r="T216" s="184"/>
      <c r="U216" s="184"/>
      <c r="V216" s="184"/>
      <c r="W216" s="184"/>
      <c r="X216" s="184"/>
      <c r="Y216" s="184"/>
      <c r="Z216" s="184"/>
      <c r="AA216" s="184"/>
      <c r="AB216" s="184"/>
      <c r="AC216" s="184"/>
      <c r="AD216" s="184"/>
      <c r="AE216" s="184"/>
      <c r="AF216" s="184"/>
      <c r="AG216" s="184"/>
      <c r="AH216" s="184"/>
      <c r="AI216" s="184"/>
    </row>
    <row r="217" spans="1:35" x14ac:dyDescent="0.25">
      <c r="A217" s="178" t="str">
        <f>IF(MONTH(LISTE!G221)=11,IF(OR(LISTE!B221="",LISTE!I221="X"),"",LISTE!B221),"")</f>
        <v/>
      </c>
      <c r="B217" s="178" t="str">
        <f>IF(MONTH(LISTE!G221)=11,IF(OR(LISTE!B221="",LISTE!I221="X"),"",CONCATENATE(LISTE!C221,"  ",nombrepersonne," P")),"")</f>
        <v/>
      </c>
      <c r="C217" s="178" t="str">
        <f>IF(MONTH(LISTE!G221)=11,IF(OR(LISTE!B221="",LISTE!I221="X"),"",LISTE!A221),"")</f>
        <v/>
      </c>
      <c r="D217" s="178" t="str">
        <f>IF(MONTH(LISTE!G221)=11,IF(OR(LISTE!B221="",LISTE!I221="X"),"",LISTE!I221),"")</f>
        <v/>
      </c>
      <c r="E217" s="184"/>
      <c r="F217" s="184"/>
      <c r="G217" s="184"/>
      <c r="H217" s="184"/>
      <c r="I217" s="184"/>
      <c r="J217" s="184"/>
      <c r="K217" s="184"/>
      <c r="L217" s="184"/>
      <c r="M217" s="184"/>
      <c r="N217" s="184"/>
      <c r="O217" s="184"/>
      <c r="P217" s="184"/>
      <c r="Q217" s="184"/>
      <c r="R217" s="184"/>
      <c r="S217" s="184"/>
      <c r="T217" s="184"/>
      <c r="U217" s="184"/>
      <c r="V217" s="184"/>
      <c r="W217" s="184"/>
      <c r="X217" s="184"/>
      <c r="Y217" s="184"/>
      <c r="Z217" s="184"/>
      <c r="AA217" s="184"/>
      <c r="AB217" s="184"/>
      <c r="AC217" s="184"/>
      <c r="AD217" s="184"/>
      <c r="AE217" s="184"/>
      <c r="AF217" s="184"/>
      <c r="AG217" s="184"/>
      <c r="AH217" s="184"/>
      <c r="AI217" s="184"/>
    </row>
    <row r="218" spans="1:35" x14ac:dyDescent="0.25">
      <c r="A218" s="178" t="str">
        <f>IF(MONTH(LISTE!G222)=11,IF(OR(LISTE!B222="",LISTE!I222="X"),"",LISTE!B222),"")</f>
        <v/>
      </c>
      <c r="B218" s="178" t="str">
        <f>IF(MONTH(LISTE!G222)=11,IF(OR(LISTE!B222="",LISTE!I222="X"),"",CONCATENATE(LISTE!C222,"  ",nombrepersonne," P")),"")</f>
        <v/>
      </c>
      <c r="C218" s="178" t="str">
        <f>IF(MONTH(LISTE!G222)=11,IF(OR(LISTE!B222="",LISTE!I222="X"),"",LISTE!A222),"")</f>
        <v/>
      </c>
      <c r="D218" s="178" t="str">
        <f>IF(MONTH(LISTE!G222)=11,IF(OR(LISTE!B222="",LISTE!I222="X"),"",LISTE!I222),"")</f>
        <v/>
      </c>
      <c r="E218" s="184"/>
      <c r="F218" s="184"/>
      <c r="G218" s="184"/>
      <c r="H218" s="184"/>
      <c r="I218" s="184"/>
      <c r="J218" s="184"/>
      <c r="K218" s="184"/>
      <c r="L218" s="184"/>
      <c r="M218" s="184"/>
      <c r="N218" s="184"/>
      <c r="O218" s="184"/>
      <c r="P218" s="184"/>
      <c r="Q218" s="184"/>
      <c r="R218" s="184"/>
      <c r="S218" s="184"/>
      <c r="T218" s="184"/>
      <c r="U218" s="184"/>
      <c r="V218" s="184"/>
      <c r="W218" s="184"/>
      <c r="X218" s="184"/>
      <c r="Y218" s="184"/>
      <c r="Z218" s="184"/>
      <c r="AA218" s="184"/>
      <c r="AB218" s="184"/>
      <c r="AC218" s="184"/>
      <c r="AD218" s="184"/>
      <c r="AE218" s="184"/>
      <c r="AF218" s="184"/>
      <c r="AG218" s="184"/>
      <c r="AH218" s="184"/>
      <c r="AI218" s="184"/>
    </row>
    <row r="219" spans="1:35" x14ac:dyDescent="0.25">
      <c r="A219" s="178" t="str">
        <f>IF(MONTH(LISTE!G223)=11,IF(OR(LISTE!B223="",LISTE!I223="X"),"",LISTE!B223),"")</f>
        <v/>
      </c>
      <c r="B219" s="178" t="str">
        <f>IF(MONTH(LISTE!G223)=11,IF(OR(LISTE!B223="",LISTE!I223="X"),"",CONCATENATE(LISTE!C223,"  ",nombrepersonne," P")),"")</f>
        <v/>
      </c>
      <c r="C219" s="178" t="str">
        <f>IF(MONTH(LISTE!G223)=11,IF(OR(LISTE!B223="",LISTE!I223="X"),"",LISTE!A223),"")</f>
        <v/>
      </c>
      <c r="D219" s="178" t="str">
        <f>IF(MONTH(LISTE!G223)=11,IF(OR(LISTE!B223="",LISTE!I223="X"),"",LISTE!I223),"")</f>
        <v/>
      </c>
      <c r="E219" s="184"/>
      <c r="F219" s="184"/>
      <c r="G219" s="184"/>
      <c r="H219" s="184"/>
      <c r="I219" s="184"/>
      <c r="J219" s="184"/>
      <c r="K219" s="184"/>
      <c r="L219" s="184"/>
      <c r="M219" s="184"/>
      <c r="N219" s="184"/>
      <c r="O219" s="184"/>
      <c r="P219" s="184"/>
      <c r="Q219" s="184"/>
      <c r="R219" s="184"/>
      <c r="S219" s="184"/>
      <c r="T219" s="184"/>
      <c r="U219" s="184"/>
      <c r="V219" s="184"/>
      <c r="W219" s="184"/>
      <c r="X219" s="184"/>
      <c r="Y219" s="184"/>
      <c r="Z219" s="184"/>
      <c r="AA219" s="184"/>
      <c r="AB219" s="184"/>
      <c r="AC219" s="184"/>
      <c r="AD219" s="184"/>
      <c r="AE219" s="184"/>
      <c r="AF219" s="184"/>
      <c r="AG219" s="184"/>
      <c r="AH219" s="184"/>
      <c r="AI219" s="184"/>
    </row>
    <row r="220" spans="1:35" x14ac:dyDescent="0.25">
      <c r="A220" s="178" t="str">
        <f>IF(MONTH(LISTE!G224)=11,IF(OR(LISTE!B224="",LISTE!I224="X"),"",LISTE!B224),"")</f>
        <v/>
      </c>
      <c r="B220" s="178" t="str">
        <f>IF(MONTH(LISTE!G224)=11,IF(OR(LISTE!B224="",LISTE!I224="X"),"",CONCATENATE(LISTE!C224,"  ",nombrepersonne," P")),"")</f>
        <v/>
      </c>
      <c r="C220" s="178" t="str">
        <f>IF(MONTH(LISTE!G224)=11,IF(OR(LISTE!B224="",LISTE!I224="X"),"",LISTE!A224),"")</f>
        <v/>
      </c>
      <c r="D220" s="178" t="str">
        <f>IF(MONTH(LISTE!G224)=11,IF(OR(LISTE!B224="",LISTE!I224="X"),"",LISTE!I224),"")</f>
        <v/>
      </c>
      <c r="E220" s="184"/>
      <c r="F220" s="184"/>
      <c r="G220" s="184"/>
      <c r="H220" s="184"/>
      <c r="I220" s="184"/>
      <c r="J220" s="184"/>
      <c r="K220" s="184"/>
      <c r="L220" s="184"/>
      <c r="M220" s="184"/>
      <c r="N220" s="184"/>
      <c r="O220" s="184"/>
      <c r="P220" s="184"/>
      <c r="Q220" s="184"/>
      <c r="R220" s="184"/>
      <c r="S220" s="184"/>
      <c r="T220" s="184"/>
      <c r="U220" s="184"/>
      <c r="V220" s="184"/>
      <c r="W220" s="184"/>
      <c r="X220" s="184"/>
      <c r="Y220" s="184"/>
      <c r="Z220" s="184"/>
      <c r="AA220" s="184"/>
      <c r="AB220" s="184"/>
      <c r="AC220" s="184"/>
      <c r="AD220" s="184"/>
      <c r="AE220" s="184"/>
      <c r="AF220" s="184"/>
      <c r="AG220" s="184"/>
      <c r="AH220" s="184"/>
      <c r="AI220" s="184"/>
    </row>
    <row r="221" spans="1:35" x14ac:dyDescent="0.25">
      <c r="A221" s="178"/>
      <c r="B221" s="178"/>
      <c r="C221" s="178"/>
      <c r="D221" s="178"/>
      <c r="E221" s="184"/>
      <c r="F221" s="184"/>
      <c r="G221" s="184"/>
      <c r="H221" s="184"/>
      <c r="I221" s="184"/>
      <c r="J221" s="184"/>
      <c r="K221" s="184"/>
      <c r="L221" s="184"/>
      <c r="M221" s="184"/>
      <c r="N221" s="184"/>
      <c r="O221" s="184"/>
      <c r="P221" s="184"/>
      <c r="Q221" s="184"/>
      <c r="R221" s="184"/>
      <c r="S221" s="184"/>
      <c r="T221" s="184"/>
      <c r="U221" s="184"/>
      <c r="V221" s="184"/>
      <c r="W221" s="184"/>
      <c r="X221" s="184"/>
      <c r="Y221" s="184"/>
      <c r="Z221" s="184"/>
      <c r="AA221" s="184"/>
      <c r="AB221" s="184"/>
      <c r="AC221" s="184"/>
      <c r="AD221" s="184"/>
      <c r="AE221" s="184"/>
      <c r="AF221" s="184"/>
      <c r="AG221" s="184"/>
      <c r="AH221" s="184"/>
      <c r="AI221" s="184"/>
    </row>
    <row r="222" spans="1:35" x14ac:dyDescent="0.25">
      <c r="A222" s="178"/>
      <c r="B222" s="178"/>
      <c r="C222" s="178"/>
      <c r="D222" s="178"/>
      <c r="E222" s="184"/>
      <c r="F222" s="184"/>
      <c r="G222" s="184"/>
      <c r="H222" s="184"/>
      <c r="I222" s="184"/>
      <c r="J222" s="184"/>
      <c r="K222" s="184"/>
      <c r="L222" s="184"/>
      <c r="M222" s="184"/>
      <c r="N222" s="184"/>
      <c r="O222" s="184"/>
      <c r="P222" s="184"/>
      <c r="Q222" s="184"/>
      <c r="R222" s="184"/>
      <c r="S222" s="184"/>
      <c r="T222" s="184"/>
      <c r="U222" s="184"/>
      <c r="V222" s="184"/>
      <c r="W222" s="184"/>
      <c r="X222" s="184"/>
      <c r="Y222" s="184"/>
      <c r="Z222" s="184"/>
      <c r="AA222" s="184"/>
      <c r="AB222" s="184"/>
      <c r="AC222" s="184"/>
      <c r="AD222" s="184"/>
      <c r="AE222" s="184"/>
      <c r="AF222" s="184"/>
      <c r="AG222" s="184"/>
      <c r="AH222" s="184"/>
      <c r="AI222" s="184"/>
    </row>
    <row r="223" spans="1:35" x14ac:dyDescent="0.25">
      <c r="A223" s="178"/>
      <c r="B223" s="178"/>
      <c r="C223" s="178"/>
      <c r="D223" s="178"/>
      <c r="E223" s="184"/>
      <c r="F223" s="184"/>
      <c r="G223" s="184"/>
      <c r="H223" s="184"/>
      <c r="I223" s="184"/>
      <c r="J223" s="184"/>
      <c r="K223" s="184"/>
      <c r="L223" s="184"/>
      <c r="M223" s="184"/>
      <c r="N223" s="184"/>
      <c r="O223" s="184"/>
      <c r="P223" s="184"/>
      <c r="Q223" s="184"/>
      <c r="R223" s="184"/>
      <c r="S223" s="184"/>
      <c r="T223" s="184"/>
      <c r="U223" s="184"/>
      <c r="V223" s="184"/>
      <c r="W223" s="184"/>
      <c r="X223" s="184"/>
      <c r="Y223" s="184"/>
      <c r="Z223" s="184"/>
      <c r="AA223" s="184"/>
      <c r="AB223" s="184"/>
      <c r="AC223" s="184"/>
      <c r="AD223" s="184"/>
      <c r="AE223" s="184"/>
      <c r="AF223" s="184"/>
      <c r="AG223" s="184"/>
      <c r="AH223" s="184"/>
      <c r="AI223" s="184"/>
    </row>
    <row r="224" spans="1:35" x14ac:dyDescent="0.25">
      <c r="A224" s="178"/>
      <c r="B224" s="178"/>
      <c r="C224" s="178"/>
      <c r="D224" s="178"/>
      <c r="E224" s="184"/>
      <c r="F224" s="184"/>
      <c r="G224" s="184"/>
      <c r="H224" s="184"/>
      <c r="I224" s="184"/>
      <c r="J224" s="184"/>
      <c r="K224" s="184"/>
      <c r="L224" s="184"/>
      <c r="M224" s="184"/>
      <c r="N224" s="184"/>
      <c r="O224" s="184"/>
      <c r="P224" s="184"/>
      <c r="Q224" s="184"/>
      <c r="R224" s="184"/>
      <c r="S224" s="184"/>
      <c r="T224" s="184"/>
      <c r="U224" s="184"/>
      <c r="V224" s="184"/>
      <c r="W224" s="184"/>
      <c r="X224" s="184"/>
      <c r="Y224" s="184"/>
      <c r="Z224" s="184"/>
      <c r="AA224" s="184"/>
      <c r="AB224" s="184"/>
      <c r="AC224" s="184"/>
      <c r="AD224" s="184"/>
      <c r="AE224" s="184"/>
      <c r="AF224" s="184"/>
      <c r="AG224" s="184"/>
      <c r="AH224" s="184"/>
      <c r="AI224" s="184"/>
    </row>
    <row r="225" spans="1:35" x14ac:dyDescent="0.25">
      <c r="A225" s="178"/>
      <c r="B225" s="178"/>
      <c r="C225" s="178"/>
      <c r="D225" s="178"/>
      <c r="E225" s="184"/>
      <c r="F225" s="184"/>
      <c r="G225" s="184"/>
      <c r="H225" s="184"/>
      <c r="I225" s="184"/>
      <c r="J225" s="184"/>
      <c r="K225" s="184"/>
      <c r="L225" s="184"/>
      <c r="M225" s="184"/>
      <c r="N225" s="184"/>
      <c r="O225" s="184"/>
      <c r="P225" s="184"/>
      <c r="Q225" s="184"/>
      <c r="R225" s="184"/>
      <c r="S225" s="184"/>
      <c r="T225" s="184"/>
      <c r="U225" s="184"/>
      <c r="V225" s="184"/>
      <c r="W225" s="184"/>
      <c r="X225" s="184"/>
      <c r="Y225" s="184"/>
      <c r="Z225" s="184"/>
      <c r="AA225" s="184"/>
      <c r="AB225" s="184"/>
      <c r="AC225" s="184"/>
      <c r="AD225" s="184"/>
      <c r="AE225" s="184"/>
      <c r="AF225" s="184"/>
      <c r="AG225" s="184"/>
      <c r="AH225" s="184"/>
      <c r="AI225" s="184"/>
    </row>
    <row r="226" spans="1:35" x14ac:dyDescent="0.25">
      <c r="A226" s="178"/>
      <c r="B226" s="178"/>
      <c r="C226" s="178"/>
      <c r="D226" s="178"/>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c r="AA226" s="184"/>
      <c r="AB226" s="184"/>
      <c r="AC226" s="184"/>
      <c r="AD226" s="184"/>
      <c r="AE226" s="184"/>
      <c r="AF226" s="184"/>
      <c r="AG226" s="184"/>
      <c r="AH226" s="184"/>
      <c r="AI226" s="184"/>
    </row>
    <row r="227" spans="1:35" x14ac:dyDescent="0.25">
      <c r="A227" s="178"/>
      <c r="B227" s="178"/>
      <c r="C227" s="178"/>
      <c r="D227" s="178"/>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c r="AA227" s="184"/>
      <c r="AB227" s="184"/>
      <c r="AC227" s="184"/>
      <c r="AD227" s="184"/>
      <c r="AE227" s="184"/>
      <c r="AF227" s="184"/>
      <c r="AG227" s="184"/>
      <c r="AH227" s="184"/>
      <c r="AI227" s="184"/>
    </row>
    <row r="228" spans="1:35" x14ac:dyDescent="0.25">
      <c r="A228" s="178"/>
      <c r="B228" s="178"/>
      <c r="C228" s="178"/>
      <c r="D228" s="178"/>
      <c r="E228" s="184"/>
      <c r="F228" s="184"/>
      <c r="G228" s="184"/>
      <c r="H228" s="184"/>
      <c r="I228" s="184"/>
      <c r="J228" s="184"/>
      <c r="K228" s="184"/>
      <c r="L228" s="184"/>
      <c r="M228" s="184"/>
      <c r="N228" s="184"/>
      <c r="O228" s="184"/>
      <c r="P228" s="184"/>
      <c r="Q228" s="184"/>
      <c r="R228" s="184"/>
      <c r="S228" s="184"/>
      <c r="T228" s="184"/>
      <c r="U228" s="184"/>
      <c r="V228" s="184"/>
      <c r="W228" s="184"/>
      <c r="X228" s="184"/>
      <c r="Y228" s="184"/>
      <c r="Z228" s="184"/>
      <c r="AA228" s="184"/>
      <c r="AB228" s="184"/>
      <c r="AC228" s="184"/>
      <c r="AD228" s="184"/>
      <c r="AE228" s="184"/>
      <c r="AF228" s="184"/>
      <c r="AG228" s="184"/>
      <c r="AH228" s="184"/>
      <c r="AI228" s="184"/>
    </row>
    <row r="229" spans="1:35" x14ac:dyDescent="0.25">
      <c r="A229" s="178"/>
      <c r="B229" s="178"/>
      <c r="C229" s="178"/>
      <c r="D229" s="178"/>
      <c r="E229" s="184"/>
      <c r="F229" s="184"/>
      <c r="G229" s="184"/>
      <c r="H229" s="184"/>
      <c r="I229" s="184"/>
      <c r="J229" s="184"/>
      <c r="K229" s="184"/>
      <c r="L229" s="184"/>
      <c r="M229" s="184"/>
      <c r="N229" s="184"/>
      <c r="O229" s="184"/>
      <c r="P229" s="184"/>
      <c r="Q229" s="184"/>
      <c r="R229" s="184"/>
      <c r="S229" s="184"/>
      <c r="T229" s="184"/>
      <c r="U229" s="184"/>
      <c r="V229" s="184"/>
      <c r="W229" s="184"/>
      <c r="X229" s="184"/>
      <c r="Y229" s="184"/>
      <c r="Z229" s="184"/>
      <c r="AA229" s="184"/>
      <c r="AB229" s="184"/>
      <c r="AC229" s="184"/>
      <c r="AD229" s="184"/>
      <c r="AE229" s="184"/>
      <c r="AF229" s="184"/>
      <c r="AG229" s="184"/>
      <c r="AH229" s="184"/>
      <c r="AI229" s="184"/>
    </row>
    <row r="230" spans="1:35" x14ac:dyDescent="0.25">
      <c r="A230" s="178"/>
      <c r="B230" s="178"/>
      <c r="C230" s="178"/>
      <c r="D230" s="178"/>
      <c r="E230" s="184"/>
      <c r="F230" s="184"/>
      <c r="G230" s="184"/>
      <c r="H230" s="184"/>
      <c r="I230" s="184"/>
      <c r="J230" s="184"/>
      <c r="K230" s="184"/>
      <c r="L230" s="184"/>
      <c r="M230" s="184"/>
      <c r="N230" s="184"/>
      <c r="O230" s="184"/>
      <c r="P230" s="184"/>
      <c r="Q230" s="184"/>
      <c r="R230" s="184"/>
      <c r="S230" s="184"/>
      <c r="T230" s="184"/>
      <c r="U230" s="184"/>
      <c r="V230" s="184"/>
      <c r="W230" s="184"/>
      <c r="X230" s="184"/>
      <c r="Y230" s="184"/>
      <c r="Z230" s="184"/>
      <c r="AA230" s="184"/>
      <c r="AB230" s="184"/>
      <c r="AC230" s="184"/>
      <c r="AD230" s="184"/>
      <c r="AE230" s="184"/>
      <c r="AF230" s="184"/>
      <c r="AG230" s="184"/>
      <c r="AH230" s="184"/>
      <c r="AI230" s="184"/>
    </row>
    <row r="231" spans="1:35" x14ac:dyDescent="0.25">
      <c r="A231" s="178"/>
      <c r="B231" s="178"/>
      <c r="C231" s="178"/>
      <c r="D231" s="178"/>
      <c r="E231" s="184"/>
      <c r="F231" s="184"/>
      <c r="G231" s="184"/>
      <c r="H231" s="184"/>
      <c r="I231" s="184"/>
      <c r="J231" s="184"/>
      <c r="K231" s="184"/>
      <c r="L231" s="184"/>
      <c r="M231" s="184"/>
      <c r="N231" s="184"/>
      <c r="O231" s="184"/>
      <c r="P231" s="184"/>
      <c r="Q231" s="184"/>
      <c r="R231" s="184"/>
      <c r="S231" s="184"/>
      <c r="T231" s="184"/>
      <c r="U231" s="184"/>
      <c r="V231" s="184"/>
      <c r="W231" s="184"/>
      <c r="X231" s="184"/>
      <c r="Y231" s="184"/>
      <c r="Z231" s="184"/>
      <c r="AA231" s="184"/>
      <c r="AB231" s="184"/>
      <c r="AC231" s="184"/>
      <c r="AD231" s="184"/>
      <c r="AE231" s="184"/>
      <c r="AF231" s="184"/>
      <c r="AG231" s="184"/>
      <c r="AH231" s="184"/>
      <c r="AI231" s="184"/>
    </row>
    <row r="232" spans="1:35" x14ac:dyDescent="0.25">
      <c r="A232" s="178"/>
      <c r="B232" s="178"/>
      <c r="C232" s="178"/>
      <c r="D232" s="178"/>
      <c r="E232" s="184"/>
      <c r="F232" s="184"/>
      <c r="G232" s="184"/>
      <c r="H232" s="184"/>
      <c r="I232" s="184"/>
      <c r="J232" s="184"/>
      <c r="K232" s="184"/>
      <c r="L232" s="184"/>
      <c r="M232" s="184"/>
      <c r="N232" s="184"/>
      <c r="O232" s="184"/>
      <c r="P232" s="184"/>
      <c r="Q232" s="184"/>
      <c r="R232" s="184"/>
      <c r="S232" s="184"/>
      <c r="T232" s="184"/>
      <c r="U232" s="184"/>
      <c r="V232" s="184"/>
      <c r="W232" s="184"/>
      <c r="X232" s="184"/>
      <c r="Y232" s="184"/>
      <c r="Z232" s="184"/>
      <c r="AA232" s="184"/>
      <c r="AB232" s="184"/>
      <c r="AC232" s="184"/>
      <c r="AD232" s="184"/>
      <c r="AE232" s="184"/>
      <c r="AF232" s="184"/>
      <c r="AG232" s="184"/>
      <c r="AH232" s="184"/>
      <c r="AI232" s="184"/>
    </row>
    <row r="233" spans="1:35" x14ac:dyDescent="0.25">
      <c r="A233" s="178"/>
      <c r="B233" s="178"/>
      <c r="C233" s="178"/>
      <c r="D233" s="178"/>
      <c r="E233" s="184"/>
      <c r="F233" s="184"/>
      <c r="G233" s="184"/>
      <c r="H233" s="184"/>
      <c r="I233" s="184"/>
      <c r="J233" s="184"/>
      <c r="K233" s="184"/>
      <c r="L233" s="184"/>
      <c r="M233" s="184"/>
      <c r="N233" s="184"/>
      <c r="O233" s="184"/>
      <c r="P233" s="184"/>
      <c r="Q233" s="184"/>
      <c r="R233" s="184"/>
      <c r="S233" s="184"/>
      <c r="T233" s="184"/>
      <c r="U233" s="184"/>
      <c r="V233" s="184"/>
      <c r="W233" s="184"/>
      <c r="X233" s="184"/>
      <c r="Y233" s="184"/>
      <c r="Z233" s="184"/>
      <c r="AA233" s="184"/>
      <c r="AB233" s="184"/>
      <c r="AC233" s="184"/>
      <c r="AD233" s="184"/>
      <c r="AE233" s="184"/>
      <c r="AF233" s="184"/>
      <c r="AG233" s="184"/>
      <c r="AH233" s="184"/>
      <c r="AI233" s="184"/>
    </row>
    <row r="234" spans="1:35" x14ac:dyDescent="0.25">
      <c r="A234" s="178"/>
      <c r="B234" s="178"/>
      <c r="C234" s="178"/>
      <c r="D234" s="178"/>
      <c r="E234" s="184"/>
      <c r="F234" s="184"/>
      <c r="G234" s="184"/>
      <c r="H234" s="184"/>
      <c r="I234" s="184"/>
      <c r="J234" s="184"/>
      <c r="K234" s="184"/>
      <c r="L234" s="184"/>
      <c r="M234" s="184"/>
      <c r="N234" s="184"/>
      <c r="O234" s="184"/>
      <c r="P234" s="184"/>
      <c r="Q234" s="184"/>
      <c r="R234" s="184"/>
      <c r="S234" s="184"/>
      <c r="T234" s="184"/>
      <c r="U234" s="184"/>
      <c r="V234" s="184"/>
      <c r="W234" s="184"/>
      <c r="X234" s="184"/>
      <c r="Y234" s="184"/>
      <c r="Z234" s="184"/>
      <c r="AA234" s="184"/>
      <c r="AB234" s="184"/>
      <c r="AC234" s="184"/>
      <c r="AD234" s="184"/>
      <c r="AE234" s="184"/>
      <c r="AF234" s="184"/>
      <c r="AG234" s="184"/>
      <c r="AH234" s="184"/>
      <c r="AI234" s="184"/>
    </row>
    <row r="235" spans="1:35" x14ac:dyDescent="0.25">
      <c r="A235" s="178"/>
      <c r="B235" s="178"/>
      <c r="C235" s="178"/>
      <c r="D235" s="178"/>
      <c r="E235" s="184"/>
      <c r="F235" s="184"/>
      <c r="G235" s="184"/>
      <c r="H235" s="184"/>
      <c r="I235" s="184"/>
      <c r="J235" s="184"/>
      <c r="K235" s="184"/>
      <c r="L235" s="184"/>
      <c r="M235" s="184"/>
      <c r="N235" s="184"/>
      <c r="O235" s="184"/>
      <c r="P235" s="184"/>
      <c r="Q235" s="184"/>
      <c r="R235" s="184"/>
      <c r="S235" s="184"/>
      <c r="T235" s="184"/>
      <c r="U235" s="184"/>
      <c r="V235" s="184"/>
      <c r="W235" s="184"/>
      <c r="X235" s="184"/>
      <c r="Y235" s="184"/>
      <c r="Z235" s="184"/>
      <c r="AA235" s="184"/>
      <c r="AB235" s="184"/>
      <c r="AC235" s="184"/>
      <c r="AD235" s="184"/>
      <c r="AE235" s="184"/>
      <c r="AF235" s="184"/>
      <c r="AG235" s="184"/>
      <c r="AH235" s="184"/>
      <c r="AI235" s="184"/>
    </row>
    <row r="236" spans="1:35" x14ac:dyDescent="0.25">
      <c r="A236" s="178"/>
      <c r="B236" s="178"/>
      <c r="C236" s="178"/>
      <c r="D236" s="178"/>
      <c r="E236" s="184"/>
      <c r="F236" s="184"/>
      <c r="G236" s="184"/>
      <c r="H236" s="184"/>
      <c r="I236" s="184"/>
      <c r="J236" s="184"/>
      <c r="K236" s="184"/>
      <c r="L236" s="184"/>
      <c r="M236" s="184"/>
      <c r="N236" s="184"/>
      <c r="O236" s="184"/>
      <c r="P236" s="184"/>
      <c r="Q236" s="184"/>
      <c r="R236" s="184"/>
      <c r="S236" s="184"/>
      <c r="T236" s="184"/>
      <c r="U236" s="184"/>
      <c r="V236" s="184"/>
      <c r="W236" s="184"/>
      <c r="X236" s="184"/>
      <c r="Y236" s="184"/>
      <c r="Z236" s="184"/>
      <c r="AA236" s="184"/>
      <c r="AB236" s="184"/>
      <c r="AC236" s="184"/>
      <c r="AD236" s="184"/>
      <c r="AE236" s="184"/>
      <c r="AF236" s="184"/>
      <c r="AG236" s="184"/>
      <c r="AH236" s="184"/>
      <c r="AI236" s="184"/>
    </row>
    <row r="237" spans="1:35" x14ac:dyDescent="0.25">
      <c r="A237" s="178"/>
      <c r="B237" s="178"/>
      <c r="C237" s="178"/>
      <c r="D237" s="178"/>
      <c r="E237" s="184"/>
      <c r="F237" s="184"/>
      <c r="G237" s="184"/>
      <c r="H237" s="184"/>
      <c r="I237" s="184"/>
      <c r="J237" s="184"/>
      <c r="K237" s="184"/>
      <c r="L237" s="184"/>
      <c r="M237" s="184"/>
      <c r="N237" s="184"/>
      <c r="O237" s="184"/>
      <c r="P237" s="184"/>
      <c r="Q237" s="184"/>
      <c r="R237" s="184"/>
      <c r="S237" s="184"/>
      <c r="T237" s="184"/>
      <c r="U237" s="184"/>
      <c r="V237" s="184"/>
      <c r="W237" s="184"/>
      <c r="X237" s="184"/>
      <c r="Y237" s="184"/>
      <c r="Z237" s="184"/>
      <c r="AA237" s="184"/>
      <c r="AB237" s="184"/>
      <c r="AC237" s="184"/>
      <c r="AD237" s="184"/>
      <c r="AE237" s="184"/>
      <c r="AF237" s="184"/>
      <c r="AG237" s="184"/>
      <c r="AH237" s="184"/>
      <c r="AI237" s="184"/>
    </row>
    <row r="238" spans="1:35" x14ac:dyDescent="0.25">
      <c r="A238" s="178"/>
      <c r="B238" s="178"/>
      <c r="C238" s="178"/>
      <c r="D238" s="178"/>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c r="AA238" s="184"/>
      <c r="AB238" s="184"/>
      <c r="AC238" s="184"/>
      <c r="AD238" s="184"/>
      <c r="AE238" s="184"/>
      <c r="AF238" s="184"/>
      <c r="AG238" s="184"/>
      <c r="AH238" s="184"/>
      <c r="AI238" s="184"/>
    </row>
    <row r="239" spans="1:35" x14ac:dyDescent="0.25">
      <c r="A239" s="178"/>
      <c r="B239" s="178"/>
      <c r="C239" s="178"/>
      <c r="D239" s="178"/>
      <c r="E239" s="184"/>
      <c r="F239" s="184"/>
      <c r="G239" s="184"/>
      <c r="H239" s="184"/>
      <c r="I239" s="184"/>
      <c r="J239" s="184"/>
      <c r="K239" s="184"/>
      <c r="L239" s="184"/>
      <c r="M239" s="184"/>
      <c r="N239" s="184"/>
      <c r="O239" s="184"/>
      <c r="P239" s="184"/>
      <c r="Q239" s="184"/>
      <c r="R239" s="184"/>
      <c r="S239" s="184"/>
      <c r="T239" s="184"/>
      <c r="U239" s="184"/>
      <c r="V239" s="184"/>
      <c r="W239" s="184"/>
      <c r="X239" s="184"/>
      <c r="Y239" s="184"/>
      <c r="Z239" s="184"/>
      <c r="AA239" s="184"/>
      <c r="AB239" s="184"/>
      <c r="AC239" s="184"/>
      <c r="AD239" s="184"/>
      <c r="AE239" s="184"/>
      <c r="AF239" s="184"/>
      <c r="AG239" s="184"/>
      <c r="AH239" s="184"/>
      <c r="AI239" s="184"/>
    </row>
    <row r="240" spans="1:35" x14ac:dyDescent="0.25">
      <c r="A240" s="178"/>
      <c r="B240" s="178"/>
      <c r="C240" s="178"/>
      <c r="D240" s="178"/>
      <c r="E240" s="184"/>
      <c r="F240" s="184"/>
      <c r="G240" s="184"/>
      <c r="H240" s="184"/>
      <c r="I240" s="184"/>
      <c r="J240" s="184"/>
      <c r="K240" s="184"/>
      <c r="L240" s="184"/>
      <c r="M240" s="184"/>
      <c r="N240" s="184"/>
      <c r="O240" s="184"/>
      <c r="P240" s="184"/>
      <c r="Q240" s="184"/>
      <c r="R240" s="184"/>
      <c r="S240" s="184"/>
      <c r="T240" s="184"/>
      <c r="U240" s="184"/>
      <c r="V240" s="184"/>
      <c r="W240" s="184"/>
      <c r="X240" s="184"/>
      <c r="Y240" s="184"/>
      <c r="Z240" s="184"/>
      <c r="AA240" s="184"/>
      <c r="AB240" s="184"/>
      <c r="AC240" s="184"/>
      <c r="AD240" s="184"/>
      <c r="AE240" s="184"/>
      <c r="AF240" s="184"/>
      <c r="AG240" s="184"/>
      <c r="AH240" s="184"/>
      <c r="AI240" s="184"/>
    </row>
    <row r="241" spans="1:35" x14ac:dyDescent="0.25">
      <c r="A241" s="178"/>
      <c r="B241" s="178"/>
      <c r="C241" s="178"/>
      <c r="D241" s="178"/>
      <c r="E241" s="184"/>
      <c r="F241" s="184"/>
      <c r="G241" s="184"/>
      <c r="H241" s="184"/>
      <c r="I241" s="184"/>
      <c r="J241" s="184"/>
      <c r="K241" s="184"/>
      <c r="L241" s="184"/>
      <c r="M241" s="184"/>
      <c r="N241" s="184"/>
      <c r="O241" s="184"/>
      <c r="P241" s="184"/>
      <c r="Q241" s="184"/>
      <c r="R241" s="184"/>
      <c r="S241" s="184"/>
      <c r="T241" s="184"/>
      <c r="U241" s="184"/>
      <c r="V241" s="184"/>
      <c r="W241" s="184"/>
      <c r="X241" s="184"/>
      <c r="Y241" s="184"/>
      <c r="Z241" s="184"/>
      <c r="AA241" s="184"/>
      <c r="AB241" s="184"/>
      <c r="AC241" s="184"/>
      <c r="AD241" s="184"/>
      <c r="AE241" s="184"/>
      <c r="AF241" s="184"/>
      <c r="AG241" s="184"/>
      <c r="AH241" s="184"/>
      <c r="AI241" s="184"/>
    </row>
    <row r="242" spans="1:35" x14ac:dyDescent="0.25">
      <c r="A242" s="178"/>
      <c r="B242" s="178"/>
      <c r="C242" s="178"/>
      <c r="D242" s="178"/>
      <c r="E242" s="184"/>
      <c r="F242" s="184"/>
      <c r="G242" s="184"/>
      <c r="H242" s="184"/>
      <c r="I242" s="184"/>
      <c r="J242" s="184"/>
      <c r="K242" s="184"/>
      <c r="L242" s="184"/>
      <c r="M242" s="184"/>
      <c r="N242" s="184"/>
      <c r="O242" s="184"/>
      <c r="P242" s="184"/>
      <c r="Q242" s="184"/>
      <c r="R242" s="184"/>
      <c r="S242" s="184"/>
      <c r="T242" s="184"/>
      <c r="U242" s="184"/>
      <c r="V242" s="184"/>
      <c r="W242" s="184"/>
      <c r="X242" s="184"/>
      <c r="Y242" s="184"/>
      <c r="Z242" s="184"/>
      <c r="AA242" s="184"/>
      <c r="AB242" s="184"/>
      <c r="AC242" s="184"/>
      <c r="AD242" s="184"/>
      <c r="AE242" s="184"/>
      <c r="AF242" s="184"/>
      <c r="AG242" s="184"/>
      <c r="AH242" s="184"/>
      <c r="AI242" s="184"/>
    </row>
    <row r="243" spans="1:35" x14ac:dyDescent="0.25">
      <c r="A243" s="178"/>
      <c r="B243" s="178"/>
      <c r="C243" s="178"/>
      <c r="D243" s="178"/>
      <c r="E243" s="184"/>
      <c r="F243" s="184"/>
      <c r="G243" s="184"/>
      <c r="H243" s="184"/>
      <c r="I243" s="184"/>
      <c r="J243" s="184"/>
      <c r="K243" s="184"/>
      <c r="L243" s="184"/>
      <c r="M243" s="184"/>
      <c r="N243" s="184"/>
      <c r="O243" s="184"/>
      <c r="P243" s="184"/>
      <c r="Q243" s="184"/>
      <c r="R243" s="184"/>
      <c r="S243" s="184"/>
      <c r="T243" s="184"/>
      <c r="U243" s="184"/>
      <c r="V243" s="184"/>
      <c r="W243" s="184"/>
      <c r="X243" s="184"/>
      <c r="Y243" s="184"/>
      <c r="Z243" s="184"/>
      <c r="AA243" s="184"/>
      <c r="AB243" s="184"/>
      <c r="AC243" s="184"/>
      <c r="AD243" s="184"/>
      <c r="AE243" s="184"/>
      <c r="AF243" s="184"/>
      <c r="AG243" s="184"/>
      <c r="AH243" s="184"/>
      <c r="AI243" s="184"/>
    </row>
    <row r="244" spans="1:35" x14ac:dyDescent="0.25">
      <c r="A244" s="178"/>
      <c r="B244" s="178"/>
      <c r="C244" s="178"/>
      <c r="D244" s="178"/>
      <c r="E244" s="184"/>
      <c r="F244" s="184"/>
      <c r="G244" s="184"/>
      <c r="H244" s="184"/>
      <c r="I244" s="184"/>
      <c r="J244" s="184"/>
      <c r="K244" s="184"/>
      <c r="L244" s="184"/>
      <c r="M244" s="184"/>
      <c r="N244" s="184"/>
      <c r="O244" s="184"/>
      <c r="P244" s="184"/>
      <c r="Q244" s="184"/>
      <c r="R244" s="184"/>
      <c r="S244" s="184"/>
      <c r="T244" s="184"/>
      <c r="U244" s="184"/>
      <c r="V244" s="184"/>
      <c r="W244" s="184"/>
      <c r="X244" s="184"/>
      <c r="Y244" s="184"/>
      <c r="Z244" s="184"/>
      <c r="AA244" s="184"/>
      <c r="AB244" s="184"/>
      <c r="AC244" s="184"/>
      <c r="AD244" s="184"/>
      <c r="AE244" s="184"/>
      <c r="AF244" s="184"/>
      <c r="AG244" s="184"/>
      <c r="AH244" s="184"/>
      <c r="AI244" s="184"/>
    </row>
    <row r="245" spans="1:35" x14ac:dyDescent="0.25">
      <c r="A245" s="178"/>
      <c r="B245" s="178"/>
      <c r="C245" s="178"/>
      <c r="D245" s="178"/>
      <c r="E245" s="184"/>
      <c r="F245" s="184"/>
      <c r="G245" s="184"/>
      <c r="H245" s="184"/>
      <c r="I245" s="184"/>
      <c r="J245" s="184"/>
      <c r="K245" s="184"/>
      <c r="L245" s="184"/>
      <c r="M245" s="184"/>
      <c r="N245" s="184"/>
      <c r="O245" s="184"/>
      <c r="P245" s="184"/>
      <c r="Q245" s="184"/>
      <c r="R245" s="184"/>
      <c r="S245" s="184"/>
      <c r="T245" s="184"/>
      <c r="U245" s="184"/>
      <c r="V245" s="184"/>
      <c r="W245" s="184"/>
      <c r="X245" s="184"/>
      <c r="Y245" s="184"/>
      <c r="Z245" s="184"/>
      <c r="AA245" s="184"/>
      <c r="AB245" s="184"/>
      <c r="AC245" s="184"/>
      <c r="AD245" s="184"/>
      <c r="AE245" s="184"/>
      <c r="AF245" s="184"/>
      <c r="AG245" s="184"/>
      <c r="AH245" s="184"/>
      <c r="AI245" s="184"/>
    </row>
    <row r="246" spans="1:35" x14ac:dyDescent="0.25">
      <c r="A246" s="178"/>
      <c r="B246" s="178"/>
      <c r="C246" s="178"/>
      <c r="D246" s="178"/>
      <c r="E246" s="184"/>
      <c r="F246" s="184"/>
      <c r="G246" s="184"/>
      <c r="H246" s="184"/>
      <c r="I246" s="184"/>
      <c r="J246" s="184"/>
      <c r="K246" s="184"/>
      <c r="L246" s="184"/>
      <c r="M246" s="184"/>
      <c r="N246" s="184"/>
      <c r="O246" s="184"/>
      <c r="P246" s="184"/>
      <c r="Q246" s="184"/>
      <c r="R246" s="184"/>
      <c r="S246" s="184"/>
      <c r="T246" s="184"/>
      <c r="U246" s="184"/>
      <c r="V246" s="184"/>
      <c r="W246" s="184"/>
      <c r="X246" s="184"/>
      <c r="Y246" s="184"/>
      <c r="Z246" s="184"/>
      <c r="AA246" s="184"/>
      <c r="AB246" s="184"/>
      <c r="AC246" s="184"/>
      <c r="AD246" s="184"/>
      <c r="AE246" s="184"/>
      <c r="AF246" s="184"/>
      <c r="AG246" s="184"/>
      <c r="AH246" s="184"/>
      <c r="AI246" s="184"/>
    </row>
    <row r="247" spans="1:35" x14ac:dyDescent="0.25">
      <c r="A247" s="178"/>
      <c r="B247" s="178"/>
      <c r="C247" s="178"/>
      <c r="D247" s="178"/>
      <c r="E247" s="184"/>
      <c r="F247" s="184"/>
      <c r="G247" s="184"/>
      <c r="H247" s="184"/>
      <c r="I247" s="184"/>
      <c r="J247" s="184"/>
      <c r="K247" s="184"/>
      <c r="L247" s="184"/>
      <c r="M247" s="184"/>
      <c r="N247" s="184"/>
      <c r="O247" s="184"/>
      <c r="P247" s="184"/>
      <c r="Q247" s="184"/>
      <c r="R247" s="184"/>
      <c r="S247" s="184"/>
      <c r="T247" s="184"/>
      <c r="U247" s="184"/>
      <c r="V247" s="184"/>
      <c r="W247" s="184"/>
      <c r="X247" s="184"/>
      <c r="Y247" s="184"/>
      <c r="Z247" s="184"/>
      <c r="AA247" s="184"/>
      <c r="AB247" s="184"/>
      <c r="AC247" s="184"/>
      <c r="AD247" s="184"/>
      <c r="AE247" s="184"/>
      <c r="AF247" s="184"/>
      <c r="AG247" s="184"/>
      <c r="AH247" s="184"/>
      <c r="AI247" s="184"/>
    </row>
    <row r="248" spans="1:35" x14ac:dyDescent="0.25">
      <c r="A248" s="178"/>
      <c r="B248" s="178"/>
      <c r="C248" s="178"/>
      <c r="D248" s="178"/>
      <c r="E248" s="184"/>
      <c r="F248" s="184"/>
      <c r="G248" s="184"/>
      <c r="H248" s="184"/>
      <c r="I248" s="184"/>
      <c r="J248" s="184"/>
      <c r="K248" s="184"/>
      <c r="L248" s="184"/>
      <c r="M248" s="184"/>
      <c r="N248" s="184"/>
      <c r="O248" s="184"/>
      <c r="P248" s="184"/>
      <c r="Q248" s="184"/>
      <c r="R248" s="184"/>
      <c r="S248" s="184"/>
      <c r="T248" s="184"/>
      <c r="U248" s="184"/>
      <c r="V248" s="184"/>
      <c r="W248" s="184"/>
      <c r="X248" s="184"/>
      <c r="Y248" s="184"/>
      <c r="Z248" s="184"/>
      <c r="AA248" s="184"/>
      <c r="AB248" s="184"/>
      <c r="AC248" s="184"/>
      <c r="AD248" s="184"/>
      <c r="AE248" s="184"/>
      <c r="AF248" s="184"/>
      <c r="AG248" s="184"/>
      <c r="AH248" s="184"/>
      <c r="AI248" s="184"/>
    </row>
    <row r="249" spans="1:35" x14ac:dyDescent="0.25">
      <c r="A249" s="178"/>
      <c r="B249" s="178"/>
      <c r="C249" s="178"/>
      <c r="D249" s="178"/>
      <c r="E249" s="184"/>
      <c r="F249" s="184"/>
      <c r="G249" s="184"/>
      <c r="H249" s="184"/>
      <c r="I249" s="184"/>
      <c r="J249" s="184"/>
      <c r="K249" s="184"/>
      <c r="L249" s="184"/>
      <c r="M249" s="184"/>
      <c r="N249" s="184"/>
      <c r="O249" s="184"/>
      <c r="P249" s="184"/>
      <c r="Q249" s="184"/>
      <c r="R249" s="184"/>
      <c r="S249" s="184"/>
      <c r="T249" s="184"/>
      <c r="U249" s="184"/>
      <c r="V249" s="184"/>
      <c r="W249" s="184"/>
      <c r="X249" s="184"/>
      <c r="Y249" s="184"/>
      <c r="Z249" s="184"/>
      <c r="AA249" s="184"/>
      <c r="AB249" s="184"/>
      <c r="AC249" s="184"/>
      <c r="AD249" s="184"/>
      <c r="AE249" s="184"/>
      <c r="AF249" s="184"/>
      <c r="AG249" s="184"/>
      <c r="AH249" s="184"/>
      <c r="AI249" s="184"/>
    </row>
    <row r="250" spans="1:35" x14ac:dyDescent="0.25">
      <c r="A250" s="178"/>
      <c r="B250" s="178"/>
      <c r="C250" s="178"/>
      <c r="D250" s="178"/>
      <c r="E250" s="184"/>
      <c r="F250" s="184"/>
      <c r="G250" s="184"/>
      <c r="H250" s="184"/>
      <c r="I250" s="184"/>
      <c r="J250" s="184"/>
      <c r="K250" s="184"/>
      <c r="L250" s="184"/>
      <c r="M250" s="184"/>
      <c r="N250" s="184"/>
      <c r="O250" s="184"/>
      <c r="P250" s="184"/>
      <c r="Q250" s="184"/>
      <c r="R250" s="184"/>
      <c r="S250" s="184"/>
      <c r="T250" s="184"/>
      <c r="U250" s="184"/>
      <c r="V250" s="184"/>
      <c r="W250" s="184"/>
      <c r="X250" s="184"/>
      <c r="Y250" s="184"/>
      <c r="Z250" s="184"/>
      <c r="AA250" s="184"/>
      <c r="AB250" s="184"/>
      <c r="AC250" s="184"/>
      <c r="AD250" s="184"/>
      <c r="AE250" s="184"/>
      <c r="AF250" s="184"/>
      <c r="AG250" s="184"/>
      <c r="AH250" s="184"/>
      <c r="AI250" s="184"/>
    </row>
    <row r="251" spans="1:35" x14ac:dyDescent="0.25">
      <c r="A251" s="178"/>
      <c r="B251" s="178"/>
      <c r="C251" s="178"/>
      <c r="D251" s="178"/>
      <c r="E251" s="184"/>
      <c r="F251" s="184"/>
      <c r="G251" s="184"/>
      <c r="H251" s="184"/>
      <c r="I251" s="184"/>
      <c r="J251" s="184"/>
      <c r="K251" s="184"/>
      <c r="L251" s="184"/>
      <c r="M251" s="184"/>
      <c r="N251" s="184"/>
      <c r="O251" s="184"/>
      <c r="P251" s="184"/>
      <c r="Q251" s="184"/>
      <c r="R251" s="184"/>
      <c r="S251" s="184"/>
      <c r="T251" s="184"/>
      <c r="U251" s="184"/>
      <c r="V251" s="184"/>
      <c r="W251" s="184"/>
      <c r="X251" s="184"/>
      <c r="Y251" s="184"/>
      <c r="Z251" s="184"/>
      <c r="AA251" s="184"/>
      <c r="AB251" s="184"/>
      <c r="AC251" s="184"/>
      <c r="AD251" s="184"/>
      <c r="AE251" s="184"/>
      <c r="AF251" s="184"/>
      <c r="AG251" s="184"/>
      <c r="AH251" s="184"/>
      <c r="AI251" s="184"/>
    </row>
    <row r="252" spans="1:35" x14ac:dyDescent="0.25">
      <c r="A252" s="178"/>
      <c r="B252" s="178"/>
      <c r="C252" s="178"/>
      <c r="D252" s="178"/>
      <c r="E252" s="184"/>
      <c r="F252" s="184"/>
      <c r="G252" s="184"/>
      <c r="H252" s="184"/>
      <c r="I252" s="184"/>
      <c r="J252" s="184"/>
      <c r="K252" s="184"/>
      <c r="L252" s="184"/>
      <c r="M252" s="184"/>
      <c r="N252" s="184"/>
      <c r="O252" s="184"/>
      <c r="P252" s="184"/>
      <c r="Q252" s="184"/>
      <c r="R252" s="184"/>
      <c r="S252" s="184"/>
      <c r="T252" s="184"/>
      <c r="U252" s="184"/>
      <c r="V252" s="184"/>
      <c r="W252" s="184"/>
      <c r="X252" s="184"/>
      <c r="Y252" s="184"/>
      <c r="Z252" s="184"/>
      <c r="AA252" s="184"/>
      <c r="AB252" s="184"/>
      <c r="AC252" s="184"/>
      <c r="AD252" s="184"/>
      <c r="AE252" s="184"/>
      <c r="AF252" s="184"/>
      <c r="AG252" s="184"/>
      <c r="AH252" s="184"/>
      <c r="AI252" s="184"/>
    </row>
    <row r="253" spans="1:35" x14ac:dyDescent="0.25">
      <c r="A253" s="178"/>
      <c r="B253" s="178"/>
      <c r="C253" s="178"/>
      <c r="D253" s="178"/>
      <c r="E253" s="184"/>
      <c r="F253" s="184"/>
      <c r="G253" s="184"/>
      <c r="H253" s="184"/>
      <c r="I253" s="184"/>
      <c r="J253" s="184"/>
      <c r="K253" s="184"/>
      <c r="L253" s="184"/>
      <c r="M253" s="184"/>
      <c r="N253" s="184"/>
      <c r="O253" s="184"/>
      <c r="P253" s="184"/>
      <c r="Q253" s="184"/>
      <c r="R253" s="184"/>
      <c r="S253" s="184"/>
      <c r="T253" s="184"/>
      <c r="U253" s="184"/>
      <c r="V253" s="184"/>
      <c r="W253" s="184"/>
      <c r="X253" s="184"/>
      <c r="Y253" s="184"/>
      <c r="Z253" s="184"/>
      <c r="AA253" s="184"/>
      <c r="AB253" s="184"/>
      <c r="AC253" s="184"/>
      <c r="AD253" s="184"/>
      <c r="AE253" s="184"/>
      <c r="AF253" s="184"/>
      <c r="AG253" s="184"/>
      <c r="AH253" s="184"/>
      <c r="AI253" s="184"/>
    </row>
    <row r="254" spans="1:35" x14ac:dyDescent="0.25">
      <c r="A254" s="178"/>
      <c r="B254" s="178"/>
      <c r="C254" s="178"/>
      <c r="D254" s="178"/>
      <c r="E254" s="184"/>
      <c r="F254" s="184"/>
      <c r="G254" s="184"/>
      <c r="H254" s="184"/>
      <c r="I254" s="184"/>
      <c r="J254" s="184"/>
      <c r="K254" s="184"/>
      <c r="L254" s="184"/>
      <c r="M254" s="184"/>
      <c r="N254" s="184"/>
      <c r="O254" s="184"/>
      <c r="P254" s="184"/>
      <c r="Q254" s="184"/>
      <c r="R254" s="184"/>
      <c r="S254" s="184"/>
      <c r="T254" s="184"/>
      <c r="U254" s="184"/>
      <c r="V254" s="184"/>
      <c r="W254" s="184"/>
      <c r="X254" s="184"/>
      <c r="Y254" s="184"/>
      <c r="Z254" s="184"/>
      <c r="AA254" s="184"/>
      <c r="AB254" s="184"/>
      <c r="AC254" s="184"/>
      <c r="AD254" s="184"/>
      <c r="AE254" s="184"/>
      <c r="AF254" s="184"/>
      <c r="AG254" s="184"/>
      <c r="AH254" s="184"/>
      <c r="AI254" s="184"/>
    </row>
    <row r="255" spans="1:35" x14ac:dyDescent="0.25">
      <c r="A255" s="178"/>
      <c r="B255" s="178"/>
      <c r="C255" s="178"/>
      <c r="D255" s="178"/>
      <c r="E255" s="184"/>
      <c r="F255" s="184"/>
      <c r="G255" s="184"/>
      <c r="H255" s="184"/>
      <c r="I255" s="184"/>
      <c r="J255" s="184"/>
      <c r="K255" s="184"/>
      <c r="L255" s="184"/>
      <c r="M255" s="184"/>
      <c r="N255" s="184"/>
      <c r="O255" s="184"/>
      <c r="P255" s="184"/>
      <c r="Q255" s="184"/>
      <c r="R255" s="184"/>
      <c r="S255" s="184"/>
      <c r="T255" s="184"/>
      <c r="U255" s="184"/>
      <c r="V255" s="184"/>
      <c r="W255" s="184"/>
      <c r="X255" s="184"/>
      <c r="Y255" s="184"/>
      <c r="Z255" s="184"/>
      <c r="AA255" s="184"/>
      <c r="AB255" s="184"/>
      <c r="AC255" s="184"/>
      <c r="AD255" s="184"/>
      <c r="AE255" s="184"/>
      <c r="AF255" s="184"/>
      <c r="AG255" s="184"/>
      <c r="AH255" s="184"/>
      <c r="AI255" s="184"/>
    </row>
    <row r="256" spans="1:35" x14ac:dyDescent="0.25">
      <c r="A256" s="178"/>
      <c r="B256" s="178"/>
      <c r="C256" s="178"/>
      <c r="D256" s="178"/>
      <c r="E256" s="184"/>
      <c r="F256" s="184"/>
      <c r="G256" s="184"/>
      <c r="H256" s="184"/>
      <c r="I256" s="184"/>
      <c r="J256" s="184"/>
      <c r="K256" s="184"/>
      <c r="L256" s="184"/>
      <c r="M256" s="184"/>
      <c r="N256" s="184"/>
      <c r="O256" s="184"/>
      <c r="P256" s="184"/>
      <c r="Q256" s="184"/>
      <c r="R256" s="184"/>
      <c r="S256" s="184"/>
      <c r="T256" s="184"/>
      <c r="U256" s="184"/>
      <c r="V256" s="184"/>
      <c r="W256" s="184"/>
      <c r="X256" s="184"/>
      <c r="Y256" s="184"/>
      <c r="Z256" s="184"/>
      <c r="AA256" s="184"/>
      <c r="AB256" s="184"/>
      <c r="AC256" s="184"/>
      <c r="AD256" s="184"/>
      <c r="AE256" s="184"/>
      <c r="AF256" s="184"/>
      <c r="AG256" s="184"/>
      <c r="AH256" s="184"/>
      <c r="AI256" s="184"/>
    </row>
    <row r="257" spans="1:35" x14ac:dyDescent="0.25">
      <c r="A257" s="178"/>
      <c r="B257" s="178"/>
      <c r="C257" s="178"/>
      <c r="D257" s="178"/>
      <c r="E257" s="184"/>
      <c r="F257" s="184"/>
      <c r="G257" s="184"/>
      <c r="H257" s="184"/>
      <c r="I257" s="184"/>
      <c r="J257" s="184"/>
      <c r="K257" s="184"/>
      <c r="L257" s="184"/>
      <c r="M257" s="184"/>
      <c r="N257" s="184"/>
      <c r="O257" s="184"/>
      <c r="P257" s="184"/>
      <c r="Q257" s="184"/>
      <c r="R257" s="184"/>
      <c r="S257" s="184"/>
      <c r="T257" s="184"/>
      <c r="U257" s="184"/>
      <c r="V257" s="184"/>
      <c r="W257" s="184"/>
      <c r="X257" s="184"/>
      <c r="Y257" s="184"/>
      <c r="Z257" s="184"/>
      <c r="AA257" s="184"/>
      <c r="AB257" s="184"/>
      <c r="AC257" s="184"/>
      <c r="AD257" s="184"/>
      <c r="AE257" s="184"/>
      <c r="AF257" s="184"/>
      <c r="AG257" s="184"/>
      <c r="AH257" s="184"/>
      <c r="AI257" s="184"/>
    </row>
    <row r="258" spans="1:35" x14ac:dyDescent="0.25">
      <c r="A258" s="178"/>
      <c r="B258" s="178"/>
      <c r="C258" s="178"/>
      <c r="D258" s="178"/>
      <c r="E258" s="184"/>
      <c r="F258" s="184"/>
      <c r="G258" s="184"/>
      <c r="H258" s="184"/>
      <c r="I258" s="184"/>
      <c r="J258" s="184"/>
      <c r="K258" s="184"/>
      <c r="L258" s="184"/>
      <c r="M258" s="184"/>
      <c r="N258" s="184"/>
      <c r="O258" s="184"/>
      <c r="P258" s="184"/>
      <c r="Q258" s="184"/>
      <c r="R258" s="184"/>
      <c r="S258" s="184"/>
      <c r="T258" s="184"/>
      <c r="U258" s="184"/>
      <c r="V258" s="184"/>
      <c r="W258" s="184"/>
      <c r="X258" s="184"/>
      <c r="Y258" s="184"/>
      <c r="Z258" s="184"/>
      <c r="AA258" s="184"/>
      <c r="AB258" s="184"/>
      <c r="AC258" s="184"/>
      <c r="AD258" s="184"/>
      <c r="AE258" s="184"/>
      <c r="AF258" s="184"/>
      <c r="AG258" s="184"/>
      <c r="AH258" s="184"/>
      <c r="AI258" s="184"/>
    </row>
    <row r="259" spans="1:35" x14ac:dyDescent="0.25">
      <c r="A259" s="178"/>
      <c r="B259" s="178"/>
      <c r="C259" s="178"/>
      <c r="D259" s="178"/>
      <c r="E259" s="184"/>
      <c r="F259" s="184"/>
      <c r="G259" s="184"/>
      <c r="H259" s="184"/>
      <c r="I259" s="184"/>
      <c r="J259" s="184"/>
      <c r="K259" s="184"/>
      <c r="L259" s="184"/>
      <c r="M259" s="184"/>
      <c r="N259" s="184"/>
      <c r="O259" s="184"/>
      <c r="P259" s="184"/>
      <c r="Q259" s="184"/>
      <c r="R259" s="184"/>
      <c r="S259" s="184"/>
      <c r="T259" s="184"/>
      <c r="U259" s="184"/>
      <c r="V259" s="184"/>
      <c r="W259" s="184"/>
      <c r="X259" s="184"/>
      <c r="Y259" s="184"/>
      <c r="Z259" s="184"/>
      <c r="AA259" s="184"/>
      <c r="AB259" s="184"/>
      <c r="AC259" s="184"/>
      <c r="AD259" s="184"/>
      <c r="AE259" s="184"/>
      <c r="AF259" s="184"/>
      <c r="AG259" s="184"/>
      <c r="AH259" s="184"/>
      <c r="AI259" s="184"/>
    </row>
    <row r="260" spans="1:35" x14ac:dyDescent="0.25">
      <c r="A260" s="178"/>
      <c r="B260" s="178"/>
      <c r="C260" s="178"/>
      <c r="D260" s="178"/>
      <c r="E260" s="184"/>
      <c r="F260" s="184"/>
      <c r="G260" s="184"/>
      <c r="H260" s="184"/>
      <c r="I260" s="184"/>
      <c r="J260" s="184"/>
      <c r="K260" s="184"/>
      <c r="L260" s="184"/>
      <c r="M260" s="184"/>
      <c r="N260" s="184"/>
      <c r="O260" s="184"/>
      <c r="P260" s="184"/>
      <c r="Q260" s="184"/>
      <c r="R260" s="184"/>
      <c r="S260" s="184"/>
      <c r="T260" s="184"/>
      <c r="U260" s="184"/>
      <c r="V260" s="184"/>
      <c r="W260" s="184"/>
      <c r="X260" s="184"/>
      <c r="Y260" s="184"/>
      <c r="Z260" s="184"/>
      <c r="AA260" s="184"/>
      <c r="AB260" s="184"/>
      <c r="AC260" s="184"/>
      <c r="AD260" s="184"/>
      <c r="AE260" s="184"/>
      <c r="AF260" s="184"/>
      <c r="AG260" s="184"/>
      <c r="AH260" s="184"/>
      <c r="AI260" s="184"/>
    </row>
    <row r="261" spans="1:35" x14ac:dyDescent="0.25">
      <c r="A261" s="178"/>
      <c r="B261" s="178"/>
      <c r="C261" s="178"/>
      <c r="D261" s="178"/>
      <c r="E261" s="184"/>
      <c r="F261" s="184"/>
      <c r="G261" s="184"/>
      <c r="H261" s="184"/>
      <c r="I261" s="184"/>
      <c r="J261" s="184"/>
      <c r="K261" s="184"/>
      <c r="L261" s="184"/>
      <c r="M261" s="184"/>
      <c r="N261" s="184"/>
      <c r="O261" s="184"/>
      <c r="P261" s="184"/>
      <c r="Q261" s="184"/>
      <c r="R261" s="184"/>
      <c r="S261" s="184"/>
      <c r="T261" s="184"/>
      <c r="U261" s="184"/>
      <c r="V261" s="184"/>
      <c r="W261" s="184"/>
      <c r="X261" s="184"/>
      <c r="Y261" s="184"/>
      <c r="Z261" s="184"/>
      <c r="AA261" s="184"/>
      <c r="AB261" s="184"/>
      <c r="AC261" s="184"/>
      <c r="AD261" s="184"/>
      <c r="AE261" s="184"/>
      <c r="AF261" s="184"/>
      <c r="AG261" s="184"/>
      <c r="AH261" s="184"/>
      <c r="AI261" s="184"/>
    </row>
    <row r="262" spans="1:35" x14ac:dyDescent="0.25">
      <c r="A262" s="178"/>
      <c r="B262" s="178"/>
      <c r="C262" s="178"/>
      <c r="D262" s="178"/>
      <c r="E262" s="184"/>
      <c r="F262" s="184"/>
      <c r="G262" s="184"/>
      <c r="H262" s="184"/>
      <c r="I262" s="184"/>
      <c r="J262" s="184"/>
      <c r="K262" s="184"/>
      <c r="L262" s="184"/>
      <c r="M262" s="184"/>
      <c r="N262" s="184"/>
      <c r="O262" s="184"/>
      <c r="P262" s="184"/>
      <c r="Q262" s="184"/>
      <c r="R262" s="184"/>
      <c r="S262" s="184"/>
      <c r="T262" s="184"/>
      <c r="U262" s="184"/>
      <c r="V262" s="184"/>
      <c r="W262" s="184"/>
      <c r="X262" s="184"/>
      <c r="Y262" s="184"/>
      <c r="Z262" s="184"/>
      <c r="AA262" s="184"/>
      <c r="AB262" s="184"/>
      <c r="AC262" s="184"/>
      <c r="AD262" s="184"/>
      <c r="AE262" s="184"/>
      <c r="AF262" s="184"/>
      <c r="AG262" s="184"/>
      <c r="AH262" s="184"/>
      <c r="AI262" s="184"/>
    </row>
    <row r="263" spans="1:35" x14ac:dyDescent="0.25">
      <c r="A263" s="178"/>
      <c r="B263" s="178"/>
      <c r="C263" s="178"/>
      <c r="D263" s="178"/>
      <c r="E263" s="184"/>
      <c r="F263" s="184"/>
      <c r="G263" s="184"/>
      <c r="H263" s="184"/>
      <c r="I263" s="184"/>
      <c r="J263" s="184"/>
      <c r="K263" s="184"/>
      <c r="L263" s="184"/>
      <c r="M263" s="184"/>
      <c r="N263" s="184"/>
      <c r="O263" s="184"/>
      <c r="P263" s="184"/>
      <c r="Q263" s="184"/>
      <c r="R263" s="184"/>
      <c r="S263" s="184"/>
      <c r="T263" s="184"/>
      <c r="U263" s="184"/>
      <c r="V263" s="184"/>
      <c r="W263" s="184"/>
      <c r="X263" s="184"/>
      <c r="Y263" s="184"/>
      <c r="Z263" s="184"/>
      <c r="AA263" s="184"/>
      <c r="AB263" s="184"/>
      <c r="AC263" s="184"/>
      <c r="AD263" s="184"/>
      <c r="AE263" s="184"/>
      <c r="AF263" s="184"/>
      <c r="AG263" s="184"/>
      <c r="AH263" s="184"/>
      <c r="AI263" s="184"/>
    </row>
    <row r="264" spans="1:35" x14ac:dyDescent="0.25">
      <c r="A264" s="178"/>
      <c r="B264" s="178"/>
      <c r="C264" s="178"/>
      <c r="D264" s="178"/>
      <c r="E264" s="184"/>
      <c r="F264" s="184"/>
      <c r="G264" s="184"/>
      <c r="H264" s="184"/>
      <c r="I264" s="184"/>
      <c r="J264" s="184"/>
      <c r="K264" s="184"/>
      <c r="L264" s="184"/>
      <c r="M264" s="184"/>
      <c r="N264" s="184"/>
      <c r="O264" s="184"/>
      <c r="P264" s="184"/>
      <c r="Q264" s="184"/>
      <c r="R264" s="184"/>
      <c r="S264" s="184"/>
      <c r="T264" s="184"/>
      <c r="U264" s="184"/>
      <c r="V264" s="184"/>
      <c r="W264" s="184"/>
      <c r="X264" s="184"/>
      <c r="Y264" s="184"/>
      <c r="Z264" s="184"/>
      <c r="AA264" s="184"/>
      <c r="AB264" s="184"/>
      <c r="AC264" s="184"/>
      <c r="AD264" s="184"/>
      <c r="AE264" s="184"/>
      <c r="AF264" s="184"/>
      <c r="AG264" s="184"/>
      <c r="AH264" s="184"/>
      <c r="AI264" s="184"/>
    </row>
    <row r="265" spans="1:35" x14ac:dyDescent="0.25">
      <c r="A265" s="178"/>
      <c r="B265" s="178"/>
      <c r="C265" s="178"/>
      <c r="D265" s="178"/>
      <c r="E265" s="184"/>
      <c r="F265" s="184"/>
      <c r="G265" s="184"/>
      <c r="H265" s="184"/>
      <c r="I265" s="184"/>
      <c r="J265" s="184"/>
      <c r="K265" s="184"/>
      <c r="L265" s="184"/>
      <c r="M265" s="184"/>
      <c r="N265" s="184"/>
      <c r="O265" s="184"/>
      <c r="P265" s="184"/>
      <c r="Q265" s="184"/>
      <c r="R265" s="184"/>
      <c r="S265" s="184"/>
      <c r="T265" s="184"/>
      <c r="U265" s="184"/>
      <c r="V265" s="184"/>
      <c r="W265" s="184"/>
      <c r="X265" s="184"/>
      <c r="Y265" s="184"/>
      <c r="Z265" s="184"/>
      <c r="AA265" s="184"/>
      <c r="AB265" s="184"/>
      <c r="AC265" s="184"/>
      <c r="AD265" s="184"/>
      <c r="AE265" s="184"/>
      <c r="AF265" s="184"/>
      <c r="AG265" s="184"/>
      <c r="AH265" s="184"/>
      <c r="AI265" s="184"/>
    </row>
    <row r="266" spans="1:35" x14ac:dyDescent="0.25">
      <c r="A266" s="178"/>
      <c r="B266" s="178"/>
      <c r="C266" s="178"/>
      <c r="D266" s="178"/>
      <c r="E266" s="184"/>
      <c r="F266" s="184"/>
      <c r="G266" s="184"/>
      <c r="H266" s="184"/>
      <c r="I266" s="184"/>
      <c r="J266" s="184"/>
      <c r="K266" s="184"/>
      <c r="L266" s="184"/>
      <c r="M266" s="184"/>
      <c r="N266" s="184"/>
      <c r="O266" s="184"/>
      <c r="P266" s="184"/>
      <c r="Q266" s="184"/>
      <c r="R266" s="184"/>
      <c r="S266" s="184"/>
      <c r="T266" s="184"/>
      <c r="U266" s="184"/>
      <c r="V266" s="184"/>
      <c r="W266" s="184"/>
      <c r="X266" s="184"/>
      <c r="Y266" s="184"/>
      <c r="Z266" s="184"/>
      <c r="AA266" s="184"/>
      <c r="AB266" s="184"/>
      <c r="AC266" s="184"/>
      <c r="AD266" s="184"/>
      <c r="AE266" s="184"/>
      <c r="AF266" s="184"/>
      <c r="AG266" s="184"/>
      <c r="AH266" s="184"/>
      <c r="AI266" s="184"/>
    </row>
    <row r="267" spans="1:35" x14ac:dyDescent="0.25">
      <c r="A267" s="178"/>
      <c r="B267" s="178"/>
      <c r="C267" s="178"/>
      <c r="D267" s="178"/>
      <c r="E267" s="184"/>
      <c r="F267" s="184"/>
      <c r="G267" s="184"/>
      <c r="H267" s="184"/>
      <c r="I267" s="184"/>
      <c r="J267" s="184"/>
      <c r="K267" s="184"/>
      <c r="L267" s="184"/>
      <c r="M267" s="184"/>
      <c r="N267" s="184"/>
      <c r="O267" s="184"/>
      <c r="P267" s="184"/>
      <c r="Q267" s="184"/>
      <c r="R267" s="184"/>
      <c r="S267" s="184"/>
      <c r="T267" s="184"/>
      <c r="U267" s="184"/>
      <c r="V267" s="184"/>
      <c r="W267" s="184"/>
      <c r="X267" s="184"/>
      <c r="Y267" s="184"/>
      <c r="Z267" s="184"/>
      <c r="AA267" s="184"/>
      <c r="AB267" s="184"/>
      <c r="AC267" s="184"/>
      <c r="AD267" s="184"/>
      <c r="AE267" s="184"/>
      <c r="AF267" s="184"/>
      <c r="AG267" s="184"/>
      <c r="AH267" s="184"/>
      <c r="AI267" s="184"/>
    </row>
    <row r="268" spans="1:35" x14ac:dyDescent="0.25">
      <c r="A268" s="178"/>
      <c r="B268" s="178"/>
      <c r="C268" s="178"/>
      <c r="D268" s="178"/>
      <c r="E268" s="184"/>
      <c r="F268" s="184"/>
      <c r="G268" s="184"/>
      <c r="H268" s="184"/>
      <c r="I268" s="184"/>
      <c r="J268" s="184"/>
      <c r="K268" s="184"/>
      <c r="L268" s="184"/>
      <c r="M268" s="184"/>
      <c r="N268" s="184"/>
      <c r="O268" s="184"/>
      <c r="P268" s="184"/>
      <c r="Q268" s="184"/>
      <c r="R268" s="184"/>
      <c r="S268" s="184"/>
      <c r="T268" s="184"/>
      <c r="U268" s="184"/>
      <c r="V268" s="184"/>
      <c r="W268" s="184"/>
      <c r="X268" s="184"/>
      <c r="Y268" s="184"/>
      <c r="Z268" s="184"/>
      <c r="AA268" s="184"/>
      <c r="AB268" s="184"/>
      <c r="AC268" s="184"/>
      <c r="AD268" s="184"/>
      <c r="AE268" s="184"/>
      <c r="AF268" s="184"/>
      <c r="AG268" s="184"/>
      <c r="AH268" s="184"/>
      <c r="AI268" s="184"/>
    </row>
    <row r="269" spans="1:35" x14ac:dyDescent="0.25">
      <c r="A269" s="178"/>
      <c r="B269" s="178"/>
      <c r="C269" s="178"/>
      <c r="D269" s="178"/>
      <c r="E269" s="184"/>
      <c r="F269" s="184"/>
      <c r="G269" s="184"/>
      <c r="H269" s="184"/>
      <c r="I269" s="184"/>
      <c r="J269" s="184"/>
      <c r="K269" s="184"/>
      <c r="L269" s="184"/>
      <c r="M269" s="184"/>
      <c r="N269" s="184"/>
      <c r="O269" s="184"/>
      <c r="P269" s="184"/>
      <c r="Q269" s="184"/>
      <c r="R269" s="184"/>
      <c r="S269" s="184"/>
      <c r="T269" s="184"/>
      <c r="U269" s="184"/>
      <c r="V269" s="184"/>
      <c r="W269" s="184"/>
      <c r="X269" s="184"/>
      <c r="Y269" s="184"/>
      <c r="Z269" s="184"/>
      <c r="AA269" s="184"/>
      <c r="AB269" s="184"/>
      <c r="AC269" s="184"/>
      <c r="AD269" s="184"/>
      <c r="AE269" s="184"/>
      <c r="AF269" s="184"/>
      <c r="AG269" s="184"/>
      <c r="AH269" s="184"/>
      <c r="AI269" s="184"/>
    </row>
    <row r="270" spans="1:35" x14ac:dyDescent="0.25">
      <c r="A270" s="178"/>
      <c r="B270" s="178"/>
      <c r="C270" s="178"/>
      <c r="D270" s="178"/>
      <c r="E270" s="184"/>
      <c r="F270" s="184"/>
      <c r="G270" s="184"/>
      <c r="H270" s="184"/>
      <c r="I270" s="184"/>
      <c r="J270" s="184"/>
      <c r="K270" s="184"/>
      <c r="L270" s="184"/>
      <c r="M270" s="184"/>
      <c r="N270" s="184"/>
      <c r="O270" s="184"/>
      <c r="P270" s="184"/>
      <c r="Q270" s="184"/>
      <c r="R270" s="184"/>
      <c r="S270" s="184"/>
      <c r="T270" s="184"/>
      <c r="U270" s="184"/>
      <c r="V270" s="184"/>
      <c r="W270" s="184"/>
      <c r="X270" s="184"/>
      <c r="Y270" s="184"/>
      <c r="Z270" s="184"/>
      <c r="AA270" s="184"/>
      <c r="AB270" s="184"/>
      <c r="AC270" s="184"/>
      <c r="AD270" s="184"/>
      <c r="AE270" s="184"/>
      <c r="AF270" s="184"/>
      <c r="AG270" s="184"/>
      <c r="AH270" s="184"/>
      <c r="AI270" s="184"/>
    </row>
    <row r="271" spans="1:35" x14ac:dyDescent="0.25">
      <c r="A271" s="178"/>
      <c r="B271" s="178"/>
      <c r="C271" s="178"/>
      <c r="D271" s="178"/>
      <c r="E271" s="184"/>
      <c r="F271" s="184"/>
      <c r="G271" s="184"/>
      <c r="H271" s="184"/>
      <c r="I271" s="184"/>
      <c r="J271" s="184"/>
      <c r="K271" s="184"/>
      <c r="L271" s="184"/>
      <c r="M271" s="184"/>
      <c r="N271" s="184"/>
      <c r="O271" s="184"/>
      <c r="P271" s="184"/>
      <c r="Q271" s="184"/>
      <c r="R271" s="184"/>
      <c r="S271" s="184"/>
      <c r="T271" s="184"/>
      <c r="U271" s="184"/>
      <c r="V271" s="184"/>
      <c r="W271" s="184"/>
      <c r="X271" s="184"/>
      <c r="Y271" s="184"/>
      <c r="Z271" s="184"/>
      <c r="AA271" s="184"/>
      <c r="AB271" s="184"/>
      <c r="AC271" s="184"/>
      <c r="AD271" s="184"/>
      <c r="AE271" s="184"/>
      <c r="AF271" s="184"/>
      <c r="AG271" s="184"/>
      <c r="AH271" s="184"/>
      <c r="AI271" s="184"/>
    </row>
    <row r="272" spans="1:35" x14ac:dyDescent="0.25">
      <c r="A272" s="178"/>
      <c r="B272" s="178"/>
      <c r="C272" s="178"/>
      <c r="D272" s="178"/>
      <c r="E272" s="184"/>
      <c r="F272" s="184"/>
      <c r="G272" s="184"/>
      <c r="H272" s="184"/>
      <c r="I272" s="184"/>
      <c r="J272" s="184"/>
      <c r="K272" s="184"/>
      <c r="L272" s="184"/>
      <c r="M272" s="184"/>
      <c r="N272" s="184"/>
      <c r="O272" s="184"/>
      <c r="P272" s="184"/>
      <c r="Q272" s="184"/>
      <c r="R272" s="184"/>
      <c r="S272" s="184"/>
      <c r="T272" s="184"/>
      <c r="U272" s="184"/>
      <c r="V272" s="184"/>
      <c r="W272" s="184"/>
      <c r="X272" s="184"/>
      <c r="Y272" s="184"/>
      <c r="Z272" s="184"/>
      <c r="AA272" s="184"/>
      <c r="AB272" s="184"/>
      <c r="AC272" s="184"/>
      <c r="AD272" s="184"/>
      <c r="AE272" s="184"/>
      <c r="AF272" s="184"/>
      <c r="AG272" s="184"/>
      <c r="AH272" s="184"/>
      <c r="AI272" s="184"/>
    </row>
    <row r="273" spans="1:35" x14ac:dyDescent="0.25">
      <c r="A273" s="178"/>
      <c r="B273" s="178"/>
      <c r="C273" s="178"/>
      <c r="D273" s="178"/>
      <c r="E273" s="184"/>
      <c r="F273" s="184"/>
      <c r="G273" s="184"/>
      <c r="H273" s="184"/>
      <c r="I273" s="184"/>
      <c r="J273" s="184"/>
      <c r="K273" s="184"/>
      <c r="L273" s="184"/>
      <c r="M273" s="184"/>
      <c r="N273" s="184"/>
      <c r="O273" s="184"/>
      <c r="P273" s="184"/>
      <c r="Q273" s="184"/>
      <c r="R273" s="184"/>
      <c r="S273" s="184"/>
      <c r="T273" s="184"/>
      <c r="U273" s="184"/>
      <c r="V273" s="184"/>
      <c r="W273" s="184"/>
      <c r="X273" s="184"/>
      <c r="Y273" s="184"/>
      <c r="Z273" s="184"/>
      <c r="AA273" s="184"/>
      <c r="AB273" s="184"/>
      <c r="AC273" s="184"/>
      <c r="AD273" s="184"/>
      <c r="AE273" s="184"/>
      <c r="AF273" s="184"/>
      <c r="AG273" s="184"/>
      <c r="AH273" s="184"/>
      <c r="AI273" s="184"/>
    </row>
    <row r="274" spans="1:35" x14ac:dyDescent="0.25">
      <c r="A274" s="178"/>
      <c r="B274" s="178"/>
      <c r="C274" s="178"/>
      <c r="D274" s="178"/>
      <c r="E274" s="184"/>
      <c r="F274" s="184"/>
      <c r="G274" s="184"/>
      <c r="H274" s="184"/>
      <c r="I274" s="184"/>
      <c r="J274" s="184"/>
      <c r="K274" s="184"/>
      <c r="L274" s="184"/>
      <c r="M274" s="184"/>
      <c r="N274" s="184"/>
      <c r="O274" s="184"/>
      <c r="P274" s="184"/>
      <c r="Q274" s="184"/>
      <c r="R274" s="184"/>
      <c r="S274" s="184"/>
      <c r="T274" s="184"/>
      <c r="U274" s="184"/>
      <c r="V274" s="184"/>
      <c r="W274" s="184"/>
      <c r="X274" s="184"/>
      <c r="Y274" s="184"/>
      <c r="Z274" s="184"/>
      <c r="AA274" s="184"/>
      <c r="AB274" s="184"/>
      <c r="AC274" s="184"/>
      <c r="AD274" s="184"/>
      <c r="AE274" s="184"/>
      <c r="AF274" s="184"/>
      <c r="AG274" s="184"/>
      <c r="AH274" s="184"/>
      <c r="AI274" s="184"/>
    </row>
    <row r="275" spans="1:35" x14ac:dyDescent="0.25">
      <c r="A275" s="178"/>
      <c r="B275" s="178"/>
      <c r="C275" s="178"/>
      <c r="D275" s="178"/>
      <c r="E275" s="184"/>
      <c r="F275" s="184"/>
      <c r="G275" s="184"/>
      <c r="H275" s="184"/>
      <c r="I275" s="184"/>
      <c r="J275" s="184"/>
      <c r="K275" s="184"/>
      <c r="L275" s="184"/>
      <c r="M275" s="184"/>
      <c r="N275" s="184"/>
      <c r="O275" s="184"/>
      <c r="P275" s="184"/>
      <c r="Q275" s="184"/>
      <c r="R275" s="184"/>
      <c r="S275" s="184"/>
      <c r="T275" s="184"/>
      <c r="U275" s="184"/>
      <c r="V275" s="184"/>
      <c r="W275" s="184"/>
      <c r="X275" s="184"/>
      <c r="Y275" s="184"/>
      <c r="Z275" s="184"/>
      <c r="AA275" s="184"/>
      <c r="AB275" s="184"/>
      <c r="AC275" s="184"/>
      <c r="AD275" s="184"/>
      <c r="AE275" s="184"/>
      <c r="AF275" s="184"/>
      <c r="AG275" s="184"/>
      <c r="AH275" s="184"/>
      <c r="AI275" s="184"/>
    </row>
    <row r="276" spans="1:35" x14ac:dyDescent="0.25">
      <c r="A276" s="178"/>
      <c r="B276" s="178"/>
      <c r="C276" s="178"/>
      <c r="D276" s="178"/>
      <c r="E276" s="184"/>
      <c r="F276" s="184"/>
      <c r="G276" s="184"/>
      <c r="H276" s="184"/>
      <c r="I276" s="184"/>
      <c r="J276" s="184"/>
      <c r="K276" s="184"/>
      <c r="L276" s="184"/>
      <c r="M276" s="184"/>
      <c r="N276" s="184"/>
      <c r="O276" s="184"/>
      <c r="P276" s="184"/>
      <c r="Q276" s="184"/>
      <c r="R276" s="184"/>
      <c r="S276" s="184"/>
      <c r="T276" s="184"/>
      <c r="U276" s="184"/>
      <c r="V276" s="184"/>
      <c r="W276" s="184"/>
      <c r="X276" s="184"/>
      <c r="Y276" s="184"/>
      <c r="Z276" s="184"/>
      <c r="AA276" s="184"/>
      <c r="AB276" s="184"/>
      <c r="AC276" s="184"/>
      <c r="AD276" s="184"/>
      <c r="AE276" s="184"/>
      <c r="AF276" s="184"/>
      <c r="AG276" s="184"/>
      <c r="AH276" s="184"/>
      <c r="AI276" s="184"/>
    </row>
    <row r="277" spans="1:35" x14ac:dyDescent="0.25">
      <c r="A277" s="178"/>
      <c r="B277" s="178"/>
      <c r="C277" s="178"/>
      <c r="D277" s="178"/>
      <c r="E277" s="184"/>
      <c r="F277" s="184"/>
      <c r="G277" s="184"/>
      <c r="H277" s="184"/>
      <c r="I277" s="184"/>
      <c r="J277" s="184"/>
      <c r="K277" s="184"/>
      <c r="L277" s="184"/>
      <c r="M277" s="184"/>
      <c r="N277" s="184"/>
      <c r="O277" s="184"/>
      <c r="P277" s="184"/>
      <c r="Q277" s="184"/>
      <c r="R277" s="184"/>
      <c r="S277" s="184"/>
      <c r="T277" s="184"/>
      <c r="U277" s="184"/>
      <c r="V277" s="184"/>
      <c r="W277" s="184"/>
      <c r="X277" s="184"/>
      <c r="Y277" s="184"/>
      <c r="Z277" s="184"/>
      <c r="AA277" s="184"/>
      <c r="AB277" s="184"/>
      <c r="AC277" s="184"/>
      <c r="AD277" s="184"/>
      <c r="AE277" s="184"/>
      <c r="AF277" s="184"/>
      <c r="AG277" s="184"/>
      <c r="AH277" s="184"/>
      <c r="AI277" s="184"/>
    </row>
    <row r="278" spans="1:35" x14ac:dyDescent="0.25">
      <c r="A278" s="178"/>
      <c r="B278" s="178"/>
      <c r="C278" s="178"/>
      <c r="D278" s="178"/>
      <c r="E278" s="184"/>
      <c r="F278" s="184"/>
      <c r="G278" s="184"/>
      <c r="H278" s="184"/>
      <c r="I278" s="184"/>
      <c r="J278" s="184"/>
      <c r="K278" s="184"/>
      <c r="L278" s="184"/>
      <c r="M278" s="184"/>
      <c r="N278" s="184"/>
      <c r="O278" s="184"/>
      <c r="P278" s="184"/>
      <c r="Q278" s="184"/>
      <c r="R278" s="184"/>
      <c r="S278" s="184"/>
      <c r="T278" s="184"/>
      <c r="U278" s="184"/>
      <c r="V278" s="184"/>
      <c r="W278" s="184"/>
      <c r="X278" s="184"/>
      <c r="Y278" s="184"/>
      <c r="Z278" s="184"/>
      <c r="AA278" s="184"/>
      <c r="AB278" s="184"/>
      <c r="AC278" s="184"/>
      <c r="AD278" s="184"/>
      <c r="AE278" s="184"/>
      <c r="AF278" s="184"/>
      <c r="AG278" s="184"/>
      <c r="AH278" s="184"/>
      <c r="AI278" s="184"/>
    </row>
    <row r="279" spans="1:35" x14ac:dyDescent="0.25">
      <c r="A279" s="178"/>
      <c r="B279" s="178"/>
      <c r="C279" s="178"/>
      <c r="D279" s="178"/>
      <c r="E279" s="184"/>
      <c r="F279" s="184"/>
      <c r="G279" s="184"/>
      <c r="H279" s="184"/>
      <c r="I279" s="184"/>
      <c r="J279" s="184"/>
      <c r="K279" s="184"/>
      <c r="L279" s="184"/>
      <c r="M279" s="184"/>
      <c r="N279" s="184"/>
      <c r="O279" s="184"/>
      <c r="P279" s="184"/>
      <c r="Q279" s="184"/>
      <c r="R279" s="184"/>
      <c r="S279" s="184"/>
      <c r="T279" s="184"/>
      <c r="U279" s="184"/>
      <c r="V279" s="184"/>
      <c r="W279" s="184"/>
      <c r="X279" s="184"/>
      <c r="Y279" s="184"/>
      <c r="Z279" s="184"/>
      <c r="AA279" s="184"/>
      <c r="AB279" s="184"/>
      <c r="AC279" s="184"/>
      <c r="AD279" s="184"/>
      <c r="AE279" s="184"/>
      <c r="AF279" s="184"/>
      <c r="AG279" s="184"/>
      <c r="AH279" s="184"/>
      <c r="AI279" s="184"/>
    </row>
    <row r="280" spans="1:35" x14ac:dyDescent="0.25">
      <c r="A280" s="178"/>
      <c r="B280" s="178"/>
      <c r="C280" s="178"/>
      <c r="D280" s="178"/>
      <c r="E280" s="184"/>
      <c r="F280" s="184"/>
      <c r="G280" s="184"/>
      <c r="H280" s="184"/>
      <c r="I280" s="184"/>
      <c r="J280" s="184"/>
      <c r="K280" s="184"/>
      <c r="L280" s="184"/>
      <c r="M280" s="184"/>
      <c r="N280" s="184"/>
      <c r="O280" s="184"/>
      <c r="P280" s="184"/>
      <c r="Q280" s="184"/>
      <c r="R280" s="184"/>
      <c r="S280" s="184"/>
      <c r="T280" s="184"/>
      <c r="U280" s="184"/>
      <c r="V280" s="184"/>
      <c r="W280" s="184"/>
      <c r="X280" s="184"/>
      <c r="Y280" s="184"/>
      <c r="Z280" s="184"/>
      <c r="AA280" s="184"/>
      <c r="AB280" s="184"/>
      <c r="AC280" s="184"/>
      <c r="AD280" s="184"/>
      <c r="AE280" s="184"/>
      <c r="AF280" s="184"/>
      <c r="AG280" s="184"/>
      <c r="AH280" s="184"/>
      <c r="AI280" s="184"/>
    </row>
    <row r="281" spans="1:35" x14ac:dyDescent="0.25">
      <c r="A281" s="178"/>
      <c r="B281" s="178"/>
      <c r="C281" s="178"/>
      <c r="D281" s="178"/>
      <c r="E281" s="184"/>
      <c r="F281" s="184"/>
      <c r="G281" s="184"/>
      <c r="H281" s="184"/>
      <c r="I281" s="184"/>
      <c r="J281" s="184"/>
      <c r="K281" s="184"/>
      <c r="L281" s="184"/>
      <c r="M281" s="184"/>
      <c r="N281" s="184"/>
      <c r="O281" s="184"/>
      <c r="P281" s="184"/>
      <c r="Q281" s="184"/>
      <c r="R281" s="184"/>
      <c r="S281" s="184"/>
      <c r="T281" s="184"/>
      <c r="U281" s="184"/>
      <c r="V281" s="184"/>
      <c r="W281" s="184"/>
      <c r="X281" s="184"/>
      <c r="Y281" s="184"/>
      <c r="Z281" s="184"/>
      <c r="AA281" s="184"/>
      <c r="AB281" s="184"/>
      <c r="AC281" s="184"/>
      <c r="AD281" s="184"/>
      <c r="AE281" s="184"/>
      <c r="AF281" s="184"/>
      <c r="AG281" s="184"/>
      <c r="AH281" s="184"/>
      <c r="AI281" s="184"/>
    </row>
    <row r="282" spans="1:35" x14ac:dyDescent="0.25">
      <c r="A282" s="178"/>
      <c r="B282" s="178"/>
      <c r="C282" s="178"/>
      <c r="D282" s="178"/>
      <c r="E282" s="184"/>
      <c r="F282" s="184"/>
      <c r="G282" s="184"/>
      <c r="H282" s="184"/>
      <c r="I282" s="184"/>
      <c r="J282" s="184"/>
      <c r="K282" s="184"/>
      <c r="L282" s="184"/>
      <c r="M282" s="184"/>
      <c r="N282" s="184"/>
      <c r="O282" s="184"/>
      <c r="P282" s="184"/>
      <c r="Q282" s="184"/>
      <c r="R282" s="184"/>
      <c r="S282" s="184"/>
      <c r="T282" s="184"/>
      <c r="U282" s="184"/>
      <c r="V282" s="184"/>
      <c r="W282" s="184"/>
      <c r="X282" s="184"/>
      <c r="Y282" s="184"/>
      <c r="Z282" s="184"/>
      <c r="AA282" s="184"/>
      <c r="AB282" s="184"/>
      <c r="AC282" s="184"/>
      <c r="AD282" s="184"/>
      <c r="AE282" s="184"/>
      <c r="AF282" s="184"/>
      <c r="AG282" s="184"/>
      <c r="AH282" s="184"/>
      <c r="AI282" s="184"/>
    </row>
    <row r="283" spans="1:35" x14ac:dyDescent="0.25">
      <c r="A283" s="178"/>
      <c r="B283" s="178"/>
      <c r="C283" s="178"/>
      <c r="D283" s="178"/>
      <c r="E283" s="184"/>
      <c r="F283" s="184"/>
      <c r="G283" s="184"/>
      <c r="H283" s="184"/>
      <c r="I283" s="184"/>
      <c r="J283" s="184"/>
      <c r="K283" s="184"/>
      <c r="L283" s="184"/>
      <c r="M283" s="184"/>
      <c r="N283" s="184"/>
      <c r="O283" s="184"/>
      <c r="P283" s="184"/>
      <c r="Q283" s="184"/>
      <c r="R283" s="184"/>
      <c r="S283" s="184"/>
      <c r="T283" s="184"/>
      <c r="U283" s="184"/>
      <c r="V283" s="184"/>
      <c r="W283" s="184"/>
      <c r="X283" s="184"/>
      <c r="Y283" s="184"/>
      <c r="Z283" s="184"/>
      <c r="AA283" s="184"/>
      <c r="AB283" s="184"/>
      <c r="AC283" s="184"/>
      <c r="AD283" s="184"/>
      <c r="AE283" s="184"/>
      <c r="AF283" s="184"/>
      <c r="AG283" s="184"/>
      <c r="AH283" s="184"/>
      <c r="AI283" s="184"/>
    </row>
    <row r="284" spans="1:35" x14ac:dyDescent="0.25">
      <c r="A284" s="178"/>
      <c r="B284" s="178"/>
      <c r="C284" s="178"/>
      <c r="D284" s="178"/>
      <c r="E284" s="184"/>
      <c r="F284" s="184"/>
      <c r="G284" s="184"/>
      <c r="H284" s="184"/>
      <c r="I284" s="184"/>
      <c r="J284" s="184"/>
      <c r="K284" s="184"/>
      <c r="L284" s="184"/>
      <c r="M284" s="184"/>
      <c r="N284" s="184"/>
      <c r="O284" s="184"/>
      <c r="P284" s="184"/>
      <c r="Q284" s="184"/>
      <c r="R284" s="184"/>
      <c r="S284" s="184"/>
      <c r="T284" s="184"/>
      <c r="U284" s="184"/>
      <c r="V284" s="184"/>
      <c r="W284" s="184"/>
      <c r="X284" s="184"/>
      <c r="Y284" s="184"/>
      <c r="Z284" s="184"/>
      <c r="AA284" s="184"/>
      <c r="AB284" s="184"/>
      <c r="AC284" s="184"/>
      <c r="AD284" s="184"/>
      <c r="AE284" s="184"/>
      <c r="AF284" s="184"/>
      <c r="AG284" s="184"/>
      <c r="AH284" s="184"/>
      <c r="AI284" s="184"/>
    </row>
    <row r="285" spans="1:35" x14ac:dyDescent="0.25">
      <c r="A285" s="178"/>
      <c r="B285" s="178"/>
      <c r="C285" s="178"/>
      <c r="D285" s="178"/>
      <c r="E285" s="184"/>
      <c r="F285" s="184"/>
      <c r="G285" s="184"/>
      <c r="H285" s="184"/>
      <c r="I285" s="184"/>
      <c r="J285" s="184"/>
      <c r="K285" s="184"/>
      <c r="L285" s="184"/>
      <c r="M285" s="184"/>
      <c r="N285" s="184"/>
      <c r="O285" s="184"/>
      <c r="P285" s="184"/>
      <c r="Q285" s="184"/>
      <c r="R285" s="184"/>
      <c r="S285" s="184"/>
      <c r="T285" s="184"/>
      <c r="U285" s="184"/>
      <c r="V285" s="184"/>
      <c r="W285" s="184"/>
      <c r="X285" s="184"/>
      <c r="Y285" s="184"/>
      <c r="Z285" s="184"/>
      <c r="AA285" s="184"/>
      <c r="AB285" s="184"/>
      <c r="AC285" s="184"/>
      <c r="AD285" s="184"/>
      <c r="AE285" s="184"/>
      <c r="AF285" s="184"/>
      <c r="AG285" s="184"/>
      <c r="AH285" s="184"/>
      <c r="AI285" s="184"/>
    </row>
    <row r="286" spans="1:35" x14ac:dyDescent="0.25">
      <c r="A286" s="178"/>
      <c r="B286" s="178"/>
      <c r="C286" s="178"/>
      <c r="D286" s="178"/>
      <c r="E286" s="184"/>
      <c r="F286" s="184"/>
      <c r="G286" s="184"/>
      <c r="H286" s="184"/>
      <c r="I286" s="184"/>
      <c r="J286" s="184"/>
      <c r="K286" s="184"/>
      <c r="L286" s="184"/>
      <c r="M286" s="184"/>
      <c r="N286" s="184"/>
      <c r="O286" s="184"/>
      <c r="P286" s="184"/>
      <c r="Q286" s="184"/>
      <c r="R286" s="184"/>
      <c r="S286" s="184"/>
      <c r="T286" s="184"/>
      <c r="U286" s="184"/>
      <c r="V286" s="184"/>
      <c r="W286" s="184"/>
      <c r="X286" s="184"/>
      <c r="Y286" s="184"/>
      <c r="Z286" s="184"/>
      <c r="AA286" s="184"/>
      <c r="AB286" s="184"/>
      <c r="AC286" s="184"/>
      <c r="AD286" s="184"/>
      <c r="AE286" s="184"/>
      <c r="AF286" s="184"/>
      <c r="AG286" s="184"/>
      <c r="AH286" s="184"/>
      <c r="AI286" s="184"/>
    </row>
    <row r="287" spans="1:35" x14ac:dyDescent="0.25">
      <c r="A287" s="178"/>
      <c r="B287" s="178"/>
      <c r="C287" s="178"/>
      <c r="D287" s="178"/>
      <c r="E287" s="184"/>
      <c r="F287" s="184"/>
      <c r="G287" s="184"/>
      <c r="H287" s="184"/>
      <c r="I287" s="184"/>
      <c r="J287" s="184"/>
      <c r="K287" s="184"/>
      <c r="L287" s="184"/>
      <c r="M287" s="184"/>
      <c r="N287" s="184"/>
      <c r="O287" s="184"/>
      <c r="P287" s="184"/>
      <c r="Q287" s="184"/>
      <c r="R287" s="184"/>
      <c r="S287" s="184"/>
      <c r="T287" s="184"/>
      <c r="U287" s="184"/>
      <c r="V287" s="184"/>
      <c r="W287" s="184"/>
      <c r="X287" s="184"/>
      <c r="Y287" s="184"/>
      <c r="Z287" s="184"/>
      <c r="AA287" s="184"/>
      <c r="AB287" s="184"/>
      <c r="AC287" s="184"/>
      <c r="AD287" s="184"/>
      <c r="AE287" s="184"/>
      <c r="AF287" s="184"/>
      <c r="AG287" s="184"/>
      <c r="AH287" s="184"/>
      <c r="AI287" s="184"/>
    </row>
    <row r="288" spans="1:35" x14ac:dyDescent="0.25">
      <c r="A288" s="178"/>
      <c r="B288" s="178"/>
      <c r="C288" s="178"/>
      <c r="D288" s="178"/>
      <c r="E288" s="184"/>
      <c r="F288" s="184"/>
      <c r="G288" s="184"/>
      <c r="H288" s="184"/>
      <c r="I288" s="184"/>
      <c r="J288" s="184"/>
      <c r="K288" s="184"/>
      <c r="L288" s="184"/>
      <c r="M288" s="184"/>
      <c r="N288" s="184"/>
      <c r="O288" s="184"/>
      <c r="P288" s="184"/>
      <c r="Q288" s="184"/>
      <c r="R288" s="184"/>
      <c r="S288" s="184"/>
      <c r="T288" s="184"/>
      <c r="U288" s="184"/>
      <c r="V288" s="184"/>
      <c r="W288" s="184"/>
      <c r="X288" s="184"/>
      <c r="Y288" s="184"/>
      <c r="Z288" s="184"/>
      <c r="AA288" s="184"/>
      <c r="AB288" s="184"/>
      <c r="AC288" s="184"/>
      <c r="AD288" s="184"/>
      <c r="AE288" s="184"/>
      <c r="AF288" s="184"/>
      <c r="AG288" s="184"/>
      <c r="AH288" s="184"/>
      <c r="AI288" s="184"/>
    </row>
    <row r="289" spans="1:35" x14ac:dyDescent="0.25">
      <c r="A289" s="178"/>
      <c r="B289" s="178"/>
      <c r="C289" s="178"/>
      <c r="D289" s="178"/>
      <c r="E289" s="184"/>
      <c r="F289" s="184"/>
      <c r="G289" s="184"/>
      <c r="H289" s="184"/>
      <c r="I289" s="184"/>
      <c r="J289" s="184"/>
      <c r="K289" s="184"/>
      <c r="L289" s="184"/>
      <c r="M289" s="184"/>
      <c r="N289" s="184"/>
      <c r="O289" s="184"/>
      <c r="P289" s="184"/>
      <c r="Q289" s="184"/>
      <c r="R289" s="184"/>
      <c r="S289" s="184"/>
      <c r="T289" s="184"/>
      <c r="U289" s="184"/>
      <c r="V289" s="184"/>
      <c r="W289" s="184"/>
      <c r="X289" s="184"/>
      <c r="Y289" s="184"/>
      <c r="Z289" s="184"/>
      <c r="AA289" s="184"/>
      <c r="AB289" s="184"/>
      <c r="AC289" s="184"/>
      <c r="AD289" s="184"/>
      <c r="AE289" s="184"/>
      <c r="AF289" s="184"/>
      <c r="AG289" s="184"/>
      <c r="AH289" s="184"/>
      <c r="AI289" s="184"/>
    </row>
    <row r="290" spans="1:35" x14ac:dyDescent="0.25">
      <c r="A290" s="178"/>
      <c r="B290" s="178"/>
      <c r="C290" s="178"/>
      <c r="D290" s="178"/>
      <c r="E290" s="184"/>
      <c r="F290" s="184"/>
      <c r="G290" s="184"/>
      <c r="H290" s="184"/>
      <c r="I290" s="184"/>
      <c r="J290" s="184"/>
      <c r="K290" s="184"/>
      <c r="L290" s="184"/>
      <c r="M290" s="184"/>
      <c r="N290" s="184"/>
      <c r="O290" s="184"/>
      <c r="P290" s="184"/>
      <c r="Q290" s="184"/>
      <c r="R290" s="184"/>
      <c r="S290" s="184"/>
      <c r="T290" s="184"/>
      <c r="U290" s="184"/>
      <c r="V290" s="184"/>
      <c r="W290" s="184"/>
      <c r="X290" s="184"/>
      <c r="Y290" s="184"/>
      <c r="Z290" s="184"/>
      <c r="AA290" s="184"/>
      <c r="AB290" s="184"/>
      <c r="AC290" s="184"/>
      <c r="AD290" s="184"/>
      <c r="AE290" s="184"/>
      <c r="AF290" s="184"/>
      <c r="AG290" s="184"/>
      <c r="AH290" s="184"/>
      <c r="AI290" s="184"/>
    </row>
    <row r="291" spans="1:35" x14ac:dyDescent="0.25">
      <c r="A291" s="178"/>
      <c r="B291" s="178"/>
      <c r="C291" s="178"/>
      <c r="D291" s="178"/>
      <c r="E291" s="184"/>
      <c r="F291" s="184"/>
      <c r="G291" s="184"/>
      <c r="H291" s="184"/>
      <c r="I291" s="184"/>
      <c r="J291" s="184"/>
      <c r="K291" s="184"/>
      <c r="L291" s="184"/>
      <c r="M291" s="184"/>
      <c r="N291" s="184"/>
      <c r="O291" s="184"/>
      <c r="P291" s="184"/>
      <c r="Q291" s="184"/>
      <c r="R291" s="184"/>
      <c r="S291" s="184"/>
      <c r="T291" s="184"/>
      <c r="U291" s="184"/>
      <c r="V291" s="184"/>
      <c r="W291" s="184"/>
      <c r="X291" s="184"/>
      <c r="Y291" s="184"/>
      <c r="Z291" s="184"/>
      <c r="AA291" s="184"/>
      <c r="AB291" s="184"/>
      <c r="AC291" s="184"/>
      <c r="AD291" s="184"/>
      <c r="AE291" s="184"/>
      <c r="AF291" s="184"/>
      <c r="AG291" s="184"/>
      <c r="AH291" s="184"/>
      <c r="AI291" s="184"/>
    </row>
    <row r="292" spans="1:35" x14ac:dyDescent="0.25">
      <c r="A292" s="178"/>
      <c r="B292" s="178"/>
      <c r="C292" s="178"/>
      <c r="D292" s="178"/>
      <c r="E292" s="184"/>
      <c r="F292" s="184"/>
      <c r="G292" s="184"/>
      <c r="H292" s="184"/>
      <c r="I292" s="184"/>
      <c r="J292" s="184"/>
      <c r="K292" s="184"/>
      <c r="L292" s="184"/>
      <c r="M292" s="184"/>
      <c r="N292" s="184"/>
      <c r="O292" s="184"/>
      <c r="P292" s="184"/>
      <c r="Q292" s="184"/>
      <c r="R292" s="184"/>
      <c r="S292" s="184"/>
      <c r="T292" s="184"/>
      <c r="U292" s="184"/>
      <c r="V292" s="184"/>
      <c r="W292" s="184"/>
      <c r="X292" s="184"/>
      <c r="Y292" s="184"/>
      <c r="Z292" s="184"/>
      <c r="AA292" s="184"/>
      <c r="AB292" s="184"/>
      <c r="AC292" s="184"/>
      <c r="AD292" s="184"/>
      <c r="AE292" s="184"/>
      <c r="AF292" s="184"/>
      <c r="AG292" s="184"/>
      <c r="AH292" s="184"/>
      <c r="AI292" s="184"/>
    </row>
    <row r="293" spans="1:35" x14ac:dyDescent="0.25">
      <c r="A293" s="178"/>
      <c r="B293" s="178"/>
      <c r="C293" s="178"/>
      <c r="D293" s="178"/>
      <c r="E293" s="184"/>
      <c r="F293" s="184"/>
      <c r="G293" s="184"/>
      <c r="H293" s="184"/>
      <c r="I293" s="184"/>
      <c r="J293" s="184"/>
      <c r="K293" s="184"/>
      <c r="L293" s="184"/>
      <c r="M293" s="184"/>
      <c r="N293" s="184"/>
      <c r="O293" s="184"/>
      <c r="P293" s="184"/>
      <c r="Q293" s="184"/>
      <c r="R293" s="184"/>
      <c r="S293" s="184"/>
      <c r="T293" s="184"/>
      <c r="U293" s="184"/>
      <c r="V293" s="184"/>
      <c r="W293" s="184"/>
      <c r="X293" s="184"/>
      <c r="Y293" s="184"/>
      <c r="Z293" s="184"/>
      <c r="AA293" s="184"/>
      <c r="AB293" s="184"/>
      <c r="AC293" s="184"/>
      <c r="AD293" s="184"/>
      <c r="AE293" s="184"/>
      <c r="AF293" s="184"/>
      <c r="AG293" s="184"/>
      <c r="AH293" s="184"/>
      <c r="AI293" s="184"/>
    </row>
    <row r="294" spans="1:35" x14ac:dyDescent="0.25">
      <c r="A294" s="178"/>
      <c r="B294" s="178"/>
      <c r="C294" s="178"/>
      <c r="D294" s="178"/>
      <c r="E294" s="184"/>
      <c r="F294" s="184"/>
      <c r="G294" s="184"/>
      <c r="H294" s="184"/>
      <c r="I294" s="184"/>
      <c r="J294" s="184"/>
      <c r="K294" s="184"/>
      <c r="L294" s="184"/>
      <c r="M294" s="184"/>
      <c r="N294" s="184"/>
      <c r="O294" s="184"/>
      <c r="P294" s="184"/>
      <c r="Q294" s="184"/>
      <c r="R294" s="184"/>
      <c r="S294" s="184"/>
      <c r="T294" s="184"/>
      <c r="U294" s="184"/>
      <c r="V294" s="184"/>
      <c r="W294" s="184"/>
      <c r="X294" s="184"/>
      <c r="Y294" s="184"/>
      <c r="Z294" s="184"/>
      <c r="AA294" s="184"/>
      <c r="AB294" s="184"/>
      <c r="AC294" s="184"/>
      <c r="AD294" s="184"/>
      <c r="AE294" s="184"/>
      <c r="AF294" s="184"/>
      <c r="AG294" s="184"/>
      <c r="AH294" s="184"/>
      <c r="AI294" s="184"/>
    </row>
    <row r="295" spans="1:35" x14ac:dyDescent="0.25">
      <c r="A295" s="178"/>
      <c r="B295" s="178"/>
      <c r="C295" s="178"/>
      <c r="D295" s="178"/>
      <c r="E295" s="184"/>
      <c r="F295" s="184"/>
      <c r="G295" s="184"/>
      <c r="H295" s="184"/>
      <c r="I295" s="184"/>
      <c r="J295" s="184"/>
      <c r="K295" s="184"/>
      <c r="L295" s="184"/>
      <c r="M295" s="184"/>
      <c r="N295" s="184"/>
      <c r="O295" s="184"/>
      <c r="P295" s="184"/>
      <c r="Q295" s="184"/>
      <c r="R295" s="184"/>
      <c r="S295" s="184"/>
      <c r="T295" s="184"/>
      <c r="U295" s="184"/>
      <c r="V295" s="184"/>
      <c r="W295" s="184"/>
      <c r="X295" s="184"/>
      <c r="Y295" s="184"/>
      <c r="Z295" s="184"/>
      <c r="AA295" s="184"/>
      <c r="AB295" s="184"/>
      <c r="AC295" s="184"/>
      <c r="AD295" s="184"/>
      <c r="AE295" s="184"/>
      <c r="AF295" s="184"/>
      <c r="AG295" s="184"/>
      <c r="AH295" s="184"/>
      <c r="AI295" s="184"/>
    </row>
    <row r="296" spans="1:35" x14ac:dyDescent="0.25">
      <c r="A296" s="178"/>
      <c r="B296" s="178"/>
      <c r="C296" s="178"/>
      <c r="D296" s="178"/>
      <c r="E296" s="184"/>
      <c r="F296" s="184"/>
      <c r="G296" s="184"/>
      <c r="H296" s="184"/>
      <c r="I296" s="184"/>
      <c r="J296" s="184"/>
      <c r="K296" s="184"/>
      <c r="L296" s="184"/>
      <c r="M296" s="184"/>
      <c r="N296" s="184"/>
      <c r="O296" s="184"/>
      <c r="P296" s="184"/>
      <c r="Q296" s="184"/>
      <c r="R296" s="184"/>
      <c r="S296" s="184"/>
      <c r="T296" s="184"/>
      <c r="U296" s="184"/>
      <c r="V296" s="184"/>
      <c r="W296" s="184"/>
      <c r="X296" s="184"/>
      <c r="Y296" s="184"/>
      <c r="Z296" s="184"/>
      <c r="AA296" s="184"/>
      <c r="AB296" s="184"/>
      <c r="AC296" s="184"/>
      <c r="AD296" s="184"/>
      <c r="AE296" s="184"/>
      <c r="AF296" s="184"/>
      <c r="AG296" s="184"/>
      <c r="AH296" s="184"/>
      <c r="AI296" s="184"/>
    </row>
    <row r="297" spans="1:35" x14ac:dyDescent="0.25">
      <c r="A297" s="178"/>
      <c r="B297" s="178"/>
      <c r="C297" s="178"/>
      <c r="D297" s="178"/>
      <c r="E297" s="184"/>
      <c r="F297" s="184"/>
      <c r="G297" s="184"/>
      <c r="H297" s="184"/>
      <c r="I297" s="184"/>
      <c r="J297" s="184"/>
      <c r="K297" s="184"/>
      <c r="L297" s="184"/>
      <c r="M297" s="184"/>
      <c r="N297" s="184"/>
      <c r="O297" s="184"/>
      <c r="P297" s="184"/>
      <c r="Q297" s="184"/>
      <c r="R297" s="184"/>
      <c r="S297" s="184"/>
      <c r="T297" s="184"/>
      <c r="U297" s="184"/>
      <c r="V297" s="184"/>
      <c r="W297" s="184"/>
      <c r="X297" s="184"/>
      <c r="Y297" s="184"/>
      <c r="Z297" s="184"/>
      <c r="AA297" s="184"/>
      <c r="AB297" s="184"/>
      <c r="AC297" s="184"/>
      <c r="AD297" s="184"/>
      <c r="AE297" s="184"/>
      <c r="AF297" s="184"/>
      <c r="AG297" s="184"/>
      <c r="AH297" s="184"/>
      <c r="AI297" s="184"/>
    </row>
    <row r="298" spans="1:35" x14ac:dyDescent="0.25">
      <c r="A298" s="178"/>
      <c r="B298" s="178"/>
      <c r="C298" s="178"/>
      <c r="D298" s="178"/>
      <c r="E298" s="184"/>
      <c r="F298" s="184"/>
      <c r="G298" s="184"/>
      <c r="H298" s="184"/>
      <c r="I298" s="184"/>
      <c r="J298" s="184"/>
      <c r="K298" s="184"/>
      <c r="L298" s="184"/>
      <c r="M298" s="184"/>
      <c r="N298" s="184"/>
      <c r="O298" s="184"/>
      <c r="P298" s="184"/>
      <c r="Q298" s="184"/>
      <c r="R298" s="184"/>
      <c r="S298" s="184"/>
      <c r="T298" s="184"/>
      <c r="U298" s="184"/>
      <c r="V298" s="184"/>
      <c r="W298" s="184"/>
      <c r="X298" s="184"/>
      <c r="Y298" s="184"/>
      <c r="Z298" s="184"/>
      <c r="AA298" s="184"/>
      <c r="AB298" s="184"/>
      <c r="AC298" s="184"/>
      <c r="AD298" s="184"/>
      <c r="AE298" s="184"/>
      <c r="AF298" s="184"/>
      <c r="AG298" s="184"/>
      <c r="AH298" s="184"/>
      <c r="AI298" s="184"/>
    </row>
    <row r="299" spans="1:35" x14ac:dyDescent="0.25">
      <c r="A299" s="178"/>
      <c r="B299" s="178"/>
      <c r="C299" s="178"/>
      <c r="D299" s="178"/>
      <c r="E299" s="184"/>
      <c r="F299" s="184"/>
      <c r="G299" s="184"/>
      <c r="H299" s="184"/>
      <c r="I299" s="184"/>
      <c r="J299" s="184"/>
      <c r="K299" s="184"/>
      <c r="L299" s="184"/>
      <c r="M299" s="184"/>
      <c r="N299" s="184"/>
      <c r="O299" s="184"/>
      <c r="P299" s="184"/>
      <c r="Q299" s="184"/>
      <c r="R299" s="184"/>
      <c r="S299" s="184"/>
      <c r="T299" s="184"/>
      <c r="U299" s="184"/>
      <c r="V299" s="184"/>
      <c r="W299" s="184"/>
      <c r="X299" s="184"/>
      <c r="Y299" s="184"/>
      <c r="Z299" s="184"/>
      <c r="AA299" s="184"/>
      <c r="AB299" s="184"/>
      <c r="AC299" s="184"/>
      <c r="AD299" s="184"/>
      <c r="AE299" s="184"/>
      <c r="AF299" s="184"/>
      <c r="AG299" s="184"/>
      <c r="AH299" s="184"/>
      <c r="AI299" s="184"/>
    </row>
  </sheetData>
  <sortState xmlns:xlrd2="http://schemas.microsoft.com/office/spreadsheetml/2017/richdata2" ref="A5:AI216">
    <sortCondition ref="C5:C216"/>
  </sortState>
  <mergeCells count="1">
    <mergeCell ref="E1:AI1"/>
  </mergeCells>
  <pageMargins left="0.25" right="0.25" top="0.75" bottom="0.75" header="0.3" footer="0.3"/>
  <pageSetup paperSize="9" scale="9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6CC0D-1665-49E0-B392-1BCA104B5093}">
  <dimension ref="A1:J40"/>
  <sheetViews>
    <sheetView topLeftCell="A16" workbookViewId="0">
      <selection activeCell="H9" sqref="H9:I9"/>
    </sheetView>
  </sheetViews>
  <sheetFormatPr baseColWidth="10" defaultColWidth="11" defaultRowHeight="13.8" x14ac:dyDescent="0.25"/>
  <cols>
    <col min="1" max="1" width="11" style="23"/>
    <col min="2" max="2" width="15" style="23" customWidth="1"/>
    <col min="3" max="3" width="6.8984375" style="23" customWidth="1"/>
    <col min="4" max="4" width="11" style="23"/>
    <col min="5" max="5" width="7.59765625" style="23" customWidth="1"/>
    <col min="6" max="6" width="14.5" style="23" customWidth="1"/>
    <col min="7" max="7" width="13.59765625" style="23" customWidth="1"/>
    <col min="8" max="8" width="2" style="23" customWidth="1"/>
    <col min="9" max="16384" width="11" style="23"/>
  </cols>
  <sheetData>
    <row r="1" spans="1:10" ht="98.25" customHeight="1" x14ac:dyDescent="0.25">
      <c r="A1" s="745"/>
      <c r="B1" s="745"/>
      <c r="C1" s="745"/>
      <c r="D1" s="746" t="s">
        <v>79</v>
      </c>
      <c r="E1" s="747"/>
      <c r="F1" s="747"/>
      <c r="G1" s="747"/>
    </row>
    <row r="2" spans="1:10" ht="15" customHeight="1" x14ac:dyDescent="0.25">
      <c r="A2" s="24"/>
      <c r="B2" s="24"/>
      <c r="C2" s="24"/>
      <c r="D2" s="748" t="s">
        <v>80</v>
      </c>
      <c r="E2" s="748"/>
      <c r="F2" s="749" t="str">
        <f>numerofacture</f>
        <v>2022-106</v>
      </c>
      <c r="G2" s="749"/>
    </row>
    <row r="3" spans="1:10" ht="15" customHeight="1" x14ac:dyDescent="0.25">
      <c r="A3" s="24"/>
      <c r="B3" s="24"/>
      <c r="C3" s="24"/>
      <c r="D3" s="748" t="s">
        <v>88</v>
      </c>
      <c r="E3" s="748"/>
      <c r="F3" s="752">
        <f>datefacture</f>
        <v>44864</v>
      </c>
      <c r="G3" s="752"/>
    </row>
    <row r="4" spans="1:10" ht="31.5" customHeight="1" x14ac:dyDescent="0.25">
      <c r="A4" s="24"/>
      <c r="B4" s="24"/>
      <c r="C4" s="24"/>
      <c r="D4" s="748" t="s">
        <v>142</v>
      </c>
      <c r="E4" s="748"/>
      <c r="F4" s="753" t="str">
        <f>CONCATENATE(nom,"  ",prenom)</f>
        <v>Dugue  Olivier</v>
      </c>
      <c r="G4" s="753"/>
    </row>
    <row r="5" spans="1:10" ht="15" customHeight="1" x14ac:dyDescent="0.25">
      <c r="A5" s="750" t="s">
        <v>81</v>
      </c>
      <c r="B5" s="750"/>
      <c r="C5" s="751" t="s">
        <v>62</v>
      </c>
      <c r="D5" s="751"/>
      <c r="E5" s="751"/>
      <c r="F5" s="751"/>
      <c r="G5" s="751"/>
    </row>
    <row r="6" spans="1:10" ht="15" customHeight="1" x14ac:dyDescent="0.25">
      <c r="A6" s="750" t="s">
        <v>83</v>
      </c>
      <c r="B6" s="750"/>
      <c r="C6" s="751" t="s">
        <v>84</v>
      </c>
      <c r="D6" s="751"/>
      <c r="E6" s="751"/>
      <c r="F6" s="751"/>
      <c r="G6" s="751"/>
    </row>
    <row r="7" spans="1:10" ht="15" customHeight="1" x14ac:dyDescent="0.25">
      <c r="A7" s="750" t="s">
        <v>85</v>
      </c>
      <c r="B7" s="750"/>
      <c r="C7" s="751" t="str">
        <f>mail</f>
        <v>olivierxdudue@gmail.com</v>
      </c>
      <c r="D7" s="751"/>
      <c r="E7" s="751"/>
      <c r="F7" s="751"/>
      <c r="G7" s="751"/>
    </row>
    <row r="8" spans="1:10" ht="15" customHeight="1" x14ac:dyDescent="0.25">
      <c r="A8" s="750" t="s">
        <v>89</v>
      </c>
      <c r="B8" s="750"/>
      <c r="C8" s="751" t="str">
        <f>CONCATENATE(DAY(datearrivee),"/",MONTH(datearrivee),"/",YEAR(datearrivee),"  au  ",DAY(datedepart),"/",MONTH(datedepart),"/",YEAR(datedepart))</f>
        <v>30/10/2022  au  3/11/2022</v>
      </c>
      <c r="D8" s="751"/>
      <c r="E8" s="751"/>
      <c r="F8" s="751"/>
      <c r="G8" s="751"/>
    </row>
    <row r="9" spans="1:10" ht="15" customHeight="1" x14ac:dyDescent="0.25">
      <c r="A9" s="750" t="s">
        <v>90</v>
      </c>
      <c r="B9" s="750"/>
      <c r="C9" s="751">
        <f>nombrepersonne</f>
        <v>2</v>
      </c>
      <c r="D9" s="751"/>
      <c r="E9" s="751"/>
      <c r="F9" s="751"/>
      <c r="G9" s="751"/>
    </row>
    <row r="10" spans="1:10" ht="15" customHeight="1" x14ac:dyDescent="0.25">
      <c r="A10" s="750" t="s">
        <v>91</v>
      </c>
      <c r="B10" s="750"/>
      <c r="C10" s="751">
        <f>IF(E14=0,0,1)+IF(E15=0,0,1)+IF(E16=0,0,1)+IF(E17=0,0,1)</f>
        <v>1</v>
      </c>
      <c r="D10" s="751"/>
      <c r="E10" s="751"/>
      <c r="F10" s="751"/>
      <c r="G10" s="751"/>
    </row>
    <row r="11" spans="1:10" ht="15" customHeight="1" x14ac:dyDescent="0.25">
      <c r="A11" s="750" t="s">
        <v>125</v>
      </c>
      <c r="B11" s="750"/>
      <c r="C11" s="751">
        <f>nombrenuitee</f>
        <v>4</v>
      </c>
      <c r="D11" s="751"/>
      <c r="E11" s="751"/>
      <c r="F11" s="751"/>
      <c r="G11" s="751"/>
    </row>
    <row r="12" spans="1:10" ht="15" customHeight="1" x14ac:dyDescent="0.25">
      <c r="A12" s="750" t="s">
        <v>104</v>
      </c>
      <c r="B12" s="750"/>
      <c r="C12" s="751" t="s">
        <v>105</v>
      </c>
      <c r="D12" s="751"/>
      <c r="E12" s="751"/>
      <c r="F12" s="751"/>
      <c r="G12" s="751"/>
    </row>
    <row r="13" spans="1:10" ht="32.4" x14ac:dyDescent="0.25">
      <c r="A13" s="759" t="s">
        <v>92</v>
      </c>
      <c r="B13" s="759"/>
      <c r="C13" s="759"/>
      <c r="D13" s="759"/>
      <c r="E13" s="36" t="s">
        <v>93</v>
      </c>
      <c r="F13" s="34" t="s">
        <v>94</v>
      </c>
      <c r="G13" s="34" t="s">
        <v>95</v>
      </c>
    </row>
    <row r="14" spans="1:10" ht="15.6" x14ac:dyDescent="0.35">
      <c r="A14" s="760" t="s">
        <v>680</v>
      </c>
      <c r="B14" s="761"/>
      <c r="C14" s="761"/>
      <c r="D14" s="761"/>
      <c r="E14" s="104">
        <f>IF(nbnuiteebleue=0,0,nbnuiteebleue)</f>
        <v>0</v>
      </c>
      <c r="F14" s="105">
        <f>IF(chambrebleueunitaire="","",chambrebleueunitaire)</f>
        <v>0</v>
      </c>
      <c r="G14" s="32">
        <f>IF(E14="","",F14*E14)</f>
        <v>0</v>
      </c>
      <c r="J14" s="55"/>
    </row>
    <row r="15" spans="1:10" ht="16.5" customHeight="1" x14ac:dyDescent="0.35">
      <c r="A15" s="754" t="s">
        <v>96</v>
      </c>
      <c r="B15" s="755"/>
      <c r="C15" s="755"/>
      <c r="D15" s="755"/>
      <c r="E15" s="106">
        <f>IF(nbnuiteegrise=0,0,nbnuiteegrise)</f>
        <v>4</v>
      </c>
      <c r="F15" s="107">
        <f>IF(chambregriseunitaire="0","0",chambregriseunitaire)</f>
        <v>65</v>
      </c>
      <c r="G15" s="32">
        <f>IF(E15="","",F15*E15)</f>
        <v>260</v>
      </c>
    </row>
    <row r="16" spans="1:10" ht="16.5" customHeight="1" x14ac:dyDescent="0.35">
      <c r="A16" s="754" t="s">
        <v>97</v>
      </c>
      <c r="B16" s="755"/>
      <c r="C16" s="755"/>
      <c r="D16" s="755"/>
      <c r="E16" s="106">
        <f>IF(nbnuiteeblanche2p=0,0,nbnuiteeblanche2p)</f>
        <v>0</v>
      </c>
      <c r="F16" s="107">
        <f>IF(chambreblancheunitaire2p="","",chambreblancheunitaire2p)</f>
        <v>0</v>
      </c>
      <c r="G16" s="32">
        <f>IF(E16="","",F16*E16)</f>
        <v>0</v>
      </c>
    </row>
    <row r="17" spans="1:7" ht="16.5" customHeight="1" x14ac:dyDescent="0.35">
      <c r="A17" s="754" t="s">
        <v>98</v>
      </c>
      <c r="B17" s="755"/>
      <c r="C17" s="755"/>
      <c r="D17" s="755"/>
      <c r="E17" s="106">
        <f>IF(nbnuiteeblanche3p=0,0,nbnuiteeblanche3p)</f>
        <v>0</v>
      </c>
      <c r="F17" s="107">
        <f>IF(chambreblancheunitaire3p="","",chambreblancheunitaire3p)</f>
        <v>0</v>
      </c>
      <c r="G17" s="32">
        <f>IF(E17="","",F17*E17)</f>
        <v>0</v>
      </c>
    </row>
    <row r="18" spans="1:7" ht="15.6" x14ac:dyDescent="0.35">
      <c r="A18" s="754" t="s">
        <v>99</v>
      </c>
      <c r="B18" s="755"/>
      <c r="C18" s="755"/>
      <c r="D18" s="755"/>
      <c r="E18" s="106">
        <f>IF(nbrepasdhote=0,0,nbrepasdhote)</f>
        <v>0</v>
      </c>
      <c r="F18" s="107">
        <f>IF(E18=0,0,prixrepasdhote)</f>
        <v>0</v>
      </c>
      <c r="G18" s="32">
        <f>IF(E18=0,0,F18*E18)</f>
        <v>0</v>
      </c>
    </row>
    <row r="19" spans="1:7" ht="15.6" x14ac:dyDescent="0.35">
      <c r="A19" s="754" t="s">
        <v>139</v>
      </c>
      <c r="B19" s="755"/>
      <c r="C19" s="755"/>
      <c r="D19" s="755"/>
      <c r="E19" s="106">
        <v>0</v>
      </c>
      <c r="F19" s="107" t="str">
        <f>CONCATENATE(taxesejour," €")</f>
        <v>5,28 €</v>
      </c>
      <c r="G19" s="32">
        <f>IF(E19=0,0,F19*E19)</f>
        <v>0</v>
      </c>
    </row>
    <row r="20" spans="1:7" ht="15.6" x14ac:dyDescent="0.35">
      <c r="A20" s="754" t="s">
        <v>141</v>
      </c>
      <c r="B20" s="755"/>
      <c r="C20" s="755"/>
      <c r="D20" s="755"/>
      <c r="E20" s="106">
        <v>0</v>
      </c>
      <c r="F20" s="107">
        <f>servicenettoyage</f>
        <v>0</v>
      </c>
      <c r="G20" s="32">
        <f>IF(E20=0,0,F20*E20)</f>
        <v>0</v>
      </c>
    </row>
    <row r="21" spans="1:7" ht="15.6" x14ac:dyDescent="0.35">
      <c r="A21" s="762"/>
      <c r="B21" s="743"/>
      <c r="C21" s="743"/>
      <c r="D21" s="743"/>
      <c r="E21" s="106"/>
      <c r="F21" s="107"/>
      <c r="G21" s="32" t="str">
        <f>IF(A21="","",E21*F21)</f>
        <v/>
      </c>
    </row>
    <row r="22" spans="1:7" ht="15.6" x14ac:dyDescent="0.35">
      <c r="A22" s="762"/>
      <c r="B22" s="743"/>
      <c r="C22" s="743"/>
      <c r="D22" s="743"/>
      <c r="E22" s="106"/>
      <c r="F22" s="107"/>
      <c r="G22" s="32"/>
    </row>
    <row r="23" spans="1:7" ht="16.2" thickBot="1" x14ac:dyDescent="0.4">
      <c r="A23" s="757" t="str">
        <f>remisecom</f>
        <v/>
      </c>
      <c r="B23" s="758"/>
      <c r="C23" s="758"/>
      <c r="D23" s="758"/>
      <c r="E23" s="108" t="str">
        <f>IF(A23="","",remisepourcentage)</f>
        <v/>
      </c>
      <c r="F23" s="109" t="str">
        <f>IF(A23="","",totalhebergement*remisepourcentage/100)</f>
        <v/>
      </c>
      <c r="G23" s="33" t="str">
        <f>IF(remisecom="","",-(totalhebergement*remisepourcentage/100))</f>
        <v/>
      </c>
    </row>
    <row r="24" spans="1:7" ht="18.600000000000001" x14ac:dyDescent="0.25">
      <c r="A24" s="743"/>
      <c r="B24" s="743"/>
      <c r="C24" s="744"/>
      <c r="D24" s="31"/>
      <c r="E24" s="31"/>
      <c r="F24" s="30" t="s">
        <v>82</v>
      </c>
      <c r="G24" s="29">
        <f>totalglobal</f>
        <v>260</v>
      </c>
    </row>
    <row r="25" spans="1:7" ht="18.600000000000001" customHeight="1" x14ac:dyDescent="0.25">
      <c r="A25" s="756" t="s">
        <v>1014</v>
      </c>
      <c r="B25" s="756"/>
      <c r="C25" s="756"/>
      <c r="D25" s="756"/>
      <c r="E25" s="756"/>
      <c r="F25" s="30" t="s">
        <v>173</v>
      </c>
      <c r="G25" s="29">
        <f>acomptepaye</f>
        <v>0</v>
      </c>
    </row>
    <row r="26" spans="1:7" ht="16.2" x14ac:dyDescent="0.25">
      <c r="A26" s="756" t="s">
        <v>1015</v>
      </c>
      <c r="B26" s="756"/>
      <c r="C26" s="756"/>
      <c r="D26" s="756"/>
      <c r="E26" s="756"/>
      <c r="F26" s="30" t="s">
        <v>180</v>
      </c>
      <c r="G26" s="29">
        <f>soldepaye</f>
        <v>255</v>
      </c>
    </row>
    <row r="27" spans="1:7" ht="16.2" x14ac:dyDescent="0.25">
      <c r="A27" s="27"/>
      <c r="B27" s="28"/>
      <c r="C27" s="28"/>
      <c r="D27" s="28"/>
      <c r="E27" s="28"/>
      <c r="F27" s="30" t="str">
        <f>IF(sommefraissuppaye=0,"","Supplément payé")</f>
        <v/>
      </c>
      <c r="G27" s="29">
        <f>sommefraissuppaye</f>
        <v>0</v>
      </c>
    </row>
    <row r="28" spans="1:7" ht="16.2" x14ac:dyDescent="0.35">
      <c r="A28" s="28"/>
      <c r="B28" s="28"/>
      <c r="C28" s="28"/>
      <c r="D28" s="28"/>
      <c r="E28" s="28"/>
      <c r="F28" s="30" t="s">
        <v>174</v>
      </c>
      <c r="G28" s="54">
        <f>totalglobal-(acomptepaye+soldepaye+sommefraissuppaye)</f>
        <v>5</v>
      </c>
    </row>
    <row r="29" spans="1:7" ht="15.6" x14ac:dyDescent="0.35">
      <c r="A29" s="25"/>
      <c r="B29" s="25"/>
      <c r="C29" s="25"/>
      <c r="D29" s="25"/>
      <c r="E29" s="25"/>
      <c r="F29" s="26"/>
      <c r="G29" s="26"/>
    </row>
    <row r="30" spans="1:7" x14ac:dyDescent="0.25">
      <c r="A30" s="25"/>
      <c r="B30" s="25"/>
      <c r="C30" s="25"/>
      <c r="D30" s="25"/>
      <c r="E30" s="25"/>
    </row>
    <row r="31" spans="1:7" x14ac:dyDescent="0.25">
      <c r="A31" s="25"/>
      <c r="B31" s="25"/>
      <c r="C31" s="25"/>
      <c r="D31" s="25"/>
      <c r="E31" s="25"/>
    </row>
    <row r="32" spans="1:7" ht="15.6" customHeight="1" x14ac:dyDescent="0.25">
      <c r="A32" s="742" t="s">
        <v>384</v>
      </c>
      <c r="B32" s="742"/>
      <c r="C32" s="742"/>
      <c r="D32" s="742"/>
      <c r="E32" s="742"/>
      <c r="F32" s="742"/>
      <c r="G32" s="742"/>
    </row>
    <row r="33" spans="1:7" x14ac:dyDescent="0.25">
      <c r="A33" s="742"/>
      <c r="B33" s="742"/>
      <c r="C33" s="742"/>
      <c r="D33" s="742"/>
      <c r="E33" s="742"/>
      <c r="F33" s="742"/>
      <c r="G33" s="742"/>
    </row>
    <row r="34" spans="1:7" x14ac:dyDescent="0.25">
      <c r="A34" s="742"/>
      <c r="B34" s="742"/>
      <c r="C34" s="742"/>
      <c r="D34" s="742"/>
      <c r="E34" s="742"/>
      <c r="F34" s="742"/>
      <c r="G34" s="742"/>
    </row>
    <row r="35" spans="1:7" x14ac:dyDescent="0.25">
      <c r="A35" s="742"/>
      <c r="B35" s="742"/>
      <c r="C35" s="742"/>
      <c r="D35" s="742"/>
      <c r="E35" s="742"/>
      <c r="F35" s="742"/>
      <c r="G35" s="742"/>
    </row>
    <row r="36" spans="1:7" x14ac:dyDescent="0.25">
      <c r="A36" s="742"/>
      <c r="B36" s="742"/>
      <c r="C36" s="742"/>
      <c r="D36" s="742"/>
      <c r="E36" s="742"/>
      <c r="F36" s="742"/>
      <c r="G36" s="742"/>
    </row>
    <row r="37" spans="1:7" x14ac:dyDescent="0.25">
      <c r="A37" s="742"/>
      <c r="B37" s="742"/>
      <c r="C37" s="742"/>
      <c r="D37" s="742"/>
      <c r="E37" s="742"/>
      <c r="F37" s="742"/>
      <c r="G37" s="742"/>
    </row>
    <row r="38" spans="1:7" x14ac:dyDescent="0.25">
      <c r="A38" s="742"/>
      <c r="B38" s="742"/>
      <c r="C38" s="742"/>
      <c r="D38" s="742"/>
      <c r="E38" s="742"/>
      <c r="F38" s="742"/>
      <c r="G38" s="742"/>
    </row>
    <row r="39" spans="1:7" x14ac:dyDescent="0.25">
      <c r="A39" s="742"/>
      <c r="B39" s="742"/>
      <c r="C39" s="742"/>
      <c r="D39" s="742"/>
      <c r="E39" s="742"/>
      <c r="F39" s="742"/>
      <c r="G39" s="742"/>
    </row>
    <row r="40" spans="1:7" x14ac:dyDescent="0.25">
      <c r="A40" s="742"/>
      <c r="B40" s="742"/>
      <c r="C40" s="742"/>
      <c r="D40" s="742"/>
      <c r="E40" s="742"/>
      <c r="F40" s="742"/>
      <c r="G40" s="742"/>
    </row>
  </sheetData>
  <mergeCells count="38">
    <mergeCell ref="A25:E25"/>
    <mergeCell ref="A26:E26"/>
    <mergeCell ref="A23:D23"/>
    <mergeCell ref="A12:B12"/>
    <mergeCell ref="C12:G12"/>
    <mergeCell ref="A13:D13"/>
    <mergeCell ref="A14:D14"/>
    <mergeCell ref="A15:D15"/>
    <mergeCell ref="A16:D16"/>
    <mergeCell ref="A17:D17"/>
    <mergeCell ref="A18:D18"/>
    <mergeCell ref="A21:D22"/>
    <mergeCell ref="D4:E4"/>
    <mergeCell ref="F4:G4"/>
    <mergeCell ref="C5:G5"/>
    <mergeCell ref="A19:D19"/>
    <mergeCell ref="A20:D20"/>
    <mergeCell ref="C9:G9"/>
    <mergeCell ref="A10:B10"/>
    <mergeCell ref="C10:G10"/>
    <mergeCell ref="A11:B11"/>
    <mergeCell ref="C11:G11"/>
    <mergeCell ref="A32:G40"/>
    <mergeCell ref="A24:C24"/>
    <mergeCell ref="A1:C1"/>
    <mergeCell ref="D1:G1"/>
    <mergeCell ref="D2:E2"/>
    <mergeCell ref="F2:G2"/>
    <mergeCell ref="A5:B5"/>
    <mergeCell ref="A7:B7"/>
    <mergeCell ref="C7:G7"/>
    <mergeCell ref="D3:E3"/>
    <mergeCell ref="F3:G3"/>
    <mergeCell ref="A8:B8"/>
    <mergeCell ref="C8:G8"/>
    <mergeCell ref="A6:B6"/>
    <mergeCell ref="C6:G6"/>
    <mergeCell ref="A9:B9"/>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33070-D84B-4E5E-8708-95DF28EF1086}">
  <dimension ref="A1:AI210"/>
  <sheetViews>
    <sheetView workbookViewId="0">
      <selection activeCell="C210" sqref="C210"/>
    </sheetView>
  </sheetViews>
  <sheetFormatPr baseColWidth="10" defaultColWidth="11.296875" defaultRowHeight="13.8" x14ac:dyDescent="0.25"/>
  <cols>
    <col min="1" max="1" width="12.69921875" style="15" customWidth="1"/>
    <col min="2" max="2" width="14.69921875" style="15" customWidth="1"/>
    <col min="3" max="3" width="3.69921875" style="15" customWidth="1"/>
    <col min="4" max="4" width="2.19921875" style="15" customWidth="1"/>
    <col min="5" max="35" width="3.19921875" customWidth="1"/>
  </cols>
  <sheetData>
    <row r="1" spans="1:35" ht="28.2" customHeight="1" x14ac:dyDescent="0.25">
      <c r="C1" s="219"/>
      <c r="E1" s="840" t="str">
        <f>CONCATENATE("MOIS DE DECEMBRE ",annee)</f>
        <v>MOIS DE DECEMBRE 2022</v>
      </c>
      <c r="F1" s="840"/>
      <c r="G1" s="840"/>
      <c r="H1" s="840"/>
      <c r="I1" s="840"/>
      <c r="J1" s="840"/>
      <c r="K1" s="840"/>
      <c r="L1" s="840"/>
      <c r="M1" s="840"/>
      <c r="N1" s="840"/>
      <c r="O1" s="840"/>
      <c r="P1" s="840"/>
      <c r="Q1" s="840"/>
      <c r="R1" s="840"/>
      <c r="S1" s="840"/>
      <c r="T1" s="840"/>
      <c r="U1" s="840"/>
      <c r="V1" s="840"/>
      <c r="W1" s="840"/>
      <c r="X1" s="840"/>
      <c r="Y1" s="840"/>
      <c r="Z1" s="840"/>
      <c r="AA1" s="840"/>
      <c r="AB1" s="840"/>
      <c r="AC1" s="840"/>
      <c r="AD1" s="840"/>
      <c r="AE1" s="840"/>
      <c r="AF1" s="840"/>
      <c r="AG1" s="840"/>
      <c r="AH1" s="840"/>
      <c r="AI1" s="840"/>
    </row>
    <row r="2" spans="1:35" s="15" customFormat="1" x14ac:dyDescent="0.25">
      <c r="C2" s="192" t="s">
        <v>344</v>
      </c>
      <c r="E2" s="177">
        <v>1</v>
      </c>
      <c r="F2" s="177">
        <v>2</v>
      </c>
      <c r="G2" s="177">
        <v>3</v>
      </c>
      <c r="H2" s="177">
        <v>4</v>
      </c>
      <c r="I2" s="177">
        <v>5</v>
      </c>
      <c r="J2" s="177">
        <v>6</v>
      </c>
      <c r="K2" s="177">
        <v>7</v>
      </c>
      <c r="L2" s="177">
        <v>8</v>
      </c>
      <c r="M2" s="177">
        <v>9</v>
      </c>
      <c r="N2" s="177">
        <v>10</v>
      </c>
      <c r="O2" s="177">
        <v>11</v>
      </c>
      <c r="P2" s="177">
        <v>12</v>
      </c>
      <c r="Q2" s="177">
        <v>13</v>
      </c>
      <c r="R2" s="177">
        <v>14</v>
      </c>
      <c r="S2" s="177">
        <v>15</v>
      </c>
      <c r="T2" s="177">
        <v>16</v>
      </c>
      <c r="U2" s="177">
        <v>17</v>
      </c>
      <c r="V2" s="177">
        <v>18</v>
      </c>
      <c r="W2" s="177">
        <v>19</v>
      </c>
      <c r="X2" s="177">
        <v>20</v>
      </c>
      <c r="Y2" s="177">
        <v>21</v>
      </c>
      <c r="Z2" s="177">
        <v>22</v>
      </c>
      <c r="AA2" s="177">
        <v>23</v>
      </c>
      <c r="AB2" s="177">
        <v>24</v>
      </c>
      <c r="AC2" s="177">
        <v>25</v>
      </c>
      <c r="AD2" s="177">
        <v>26</v>
      </c>
      <c r="AE2" s="177">
        <v>27</v>
      </c>
      <c r="AF2" s="177">
        <v>28</v>
      </c>
      <c r="AG2" s="177">
        <v>29</v>
      </c>
      <c r="AH2" s="177">
        <v>30</v>
      </c>
      <c r="AI2" s="177">
        <v>31</v>
      </c>
    </row>
    <row r="3" spans="1:35" s="15" customFormat="1" x14ac:dyDescent="0.25">
      <c r="C3" s="181" t="s">
        <v>345</v>
      </c>
      <c r="E3" s="177" t="s">
        <v>351</v>
      </c>
      <c r="F3" s="177" t="s">
        <v>347</v>
      </c>
      <c r="G3" s="177" t="s">
        <v>348</v>
      </c>
      <c r="H3" s="177" t="s">
        <v>257</v>
      </c>
      <c r="I3" s="177" t="s">
        <v>349</v>
      </c>
      <c r="J3" s="177" t="s">
        <v>350</v>
      </c>
      <c r="K3" s="177" t="s">
        <v>351</v>
      </c>
      <c r="L3" s="177" t="s">
        <v>351</v>
      </c>
      <c r="M3" s="177" t="s">
        <v>347</v>
      </c>
      <c r="N3" s="177" t="s">
        <v>348</v>
      </c>
      <c r="O3" s="177" t="s">
        <v>257</v>
      </c>
      <c r="P3" s="177" t="s">
        <v>349</v>
      </c>
      <c r="Q3" s="177" t="s">
        <v>350</v>
      </c>
      <c r="R3" s="177" t="s">
        <v>351</v>
      </c>
      <c r="S3" s="177" t="s">
        <v>351</v>
      </c>
      <c r="T3" s="177" t="s">
        <v>347</v>
      </c>
      <c r="U3" s="177" t="s">
        <v>348</v>
      </c>
      <c r="V3" s="177" t="s">
        <v>257</v>
      </c>
      <c r="W3" s="177" t="s">
        <v>349</v>
      </c>
      <c r="X3" s="177" t="s">
        <v>350</v>
      </c>
      <c r="Y3" s="177" t="s">
        <v>351</v>
      </c>
      <c r="Z3" s="177" t="s">
        <v>351</v>
      </c>
      <c r="AA3" s="177" t="s">
        <v>347</v>
      </c>
      <c r="AB3" s="177" t="s">
        <v>348</v>
      </c>
      <c r="AC3" s="177" t="s">
        <v>257</v>
      </c>
      <c r="AD3" s="177" t="s">
        <v>349</v>
      </c>
      <c r="AE3" s="177" t="s">
        <v>350</v>
      </c>
      <c r="AF3" s="177" t="s">
        <v>351</v>
      </c>
      <c r="AG3" s="177" t="s">
        <v>351</v>
      </c>
      <c r="AH3" s="177" t="s">
        <v>347</v>
      </c>
      <c r="AI3" s="177" t="s">
        <v>348</v>
      </c>
    </row>
    <row r="4" spans="1:35" s="15" customFormat="1" ht="14.4" thickBot="1" x14ac:dyDescent="0.3">
      <c r="A4" s="280"/>
      <c r="B4" s="280"/>
      <c r="C4" s="350" t="s">
        <v>342</v>
      </c>
      <c r="D4" s="280"/>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row>
    <row r="5" spans="1:35" ht="14.4" thickTop="1" x14ac:dyDescent="0.25">
      <c r="A5" s="178" t="str">
        <f>IF(MONTH(LISTE!G9)=12,IF(OR(LISTE!B9="",LISTE!I9="X"),"",LISTE!B9),"")</f>
        <v/>
      </c>
      <c r="B5" s="178" t="str">
        <f>IF(MONTH(LISTE!G9)=12,IF(OR(LISTE!B9="",LISTE!I9="X"),"",CONCATENATE(LISTE!C9,"  ",LISTE!H9," P")),"")</f>
        <v/>
      </c>
      <c r="C5" s="178" t="str">
        <f>IF(MONTH(LISTE!G9)=12,IF(OR(LISTE!B9="",LISTE!I9="X"),"",LISTE!A9),"")</f>
        <v/>
      </c>
      <c r="D5" s="178" t="str">
        <f>IF(MONTH(LISTE!G9)=12,IF(OR(LISTE!B9="",LISTE!I9="X"),"",LISTE!I9),"")</f>
        <v/>
      </c>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row>
    <row r="6" spans="1:35" x14ac:dyDescent="0.25">
      <c r="A6" s="178" t="str">
        <f>IF(MONTH(LISTE!G10)=12,IF(OR(LISTE!B10="",LISTE!I10="X"),"",LISTE!B10),"")</f>
        <v/>
      </c>
      <c r="B6" s="178" t="str">
        <f>IF(MONTH(LISTE!G10)=12,IF(OR(LISTE!B10="",LISTE!I10="X"),"",CONCATENATE(LISTE!C10,"  ",LISTE!H10," P")),"")</f>
        <v/>
      </c>
      <c r="C6" s="178" t="str">
        <f>IF(MONTH(LISTE!G10)=12,IF(OR(LISTE!B10="",LISTE!I10="X"),"",LISTE!A10),"")</f>
        <v/>
      </c>
      <c r="D6" s="178" t="str">
        <f>IF(MONTH(LISTE!G10)=12,IF(OR(LISTE!B10="",LISTE!I10="X"),"",LISTE!I10),"")</f>
        <v/>
      </c>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row>
    <row r="7" spans="1:35" x14ac:dyDescent="0.25">
      <c r="A7" s="178" t="str">
        <f>IF(MONTH(LISTE!G11)=12,IF(OR(LISTE!B11="",LISTE!I11="X"),"",LISTE!B11),"")</f>
        <v/>
      </c>
      <c r="B7" s="178" t="str">
        <f>IF(MONTH(LISTE!G11)=12,IF(OR(LISTE!B11="",LISTE!I11="X"),"",CONCATENATE(LISTE!C11,"  ",LISTE!H11," P")),"")</f>
        <v/>
      </c>
      <c r="C7" s="178" t="str">
        <f>IF(MONTH(LISTE!G11)=12,IF(OR(LISTE!B11="",LISTE!I11="X"),"",LISTE!A11),"")</f>
        <v/>
      </c>
      <c r="D7" s="178" t="str">
        <f>IF(MONTH(LISTE!G11)=12,IF(OR(LISTE!B11="",LISTE!I11="X"),"",LISTE!I11),"")</f>
        <v/>
      </c>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row>
    <row r="8" spans="1:35" x14ac:dyDescent="0.25">
      <c r="A8" s="178" t="str">
        <f>IF(MONTH(LISTE!G12)=12,IF(OR(LISTE!B12="",LISTE!I12="X"),"",LISTE!B12),"")</f>
        <v/>
      </c>
      <c r="B8" s="178" t="str">
        <f>IF(MONTH(LISTE!G12)=12,IF(OR(LISTE!B12="",LISTE!I12="X"),"",CONCATENATE(LISTE!C12,"  ",LISTE!H12," P")),"")</f>
        <v/>
      </c>
      <c r="C8" s="178" t="str">
        <f>IF(MONTH(LISTE!G12)=12,IF(OR(LISTE!B12="",LISTE!I12="X"),"",LISTE!A12),"")</f>
        <v/>
      </c>
      <c r="D8" s="178" t="str">
        <f>IF(MONTH(LISTE!G12)=12,IF(OR(LISTE!B12="",LISTE!I12="X"),"",LISTE!I12),"")</f>
        <v/>
      </c>
      <c r="E8" s="184"/>
      <c r="F8" s="184"/>
      <c r="G8" s="184"/>
      <c r="H8" s="184"/>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4"/>
      <c r="AH8" s="184"/>
      <c r="AI8" s="184"/>
    </row>
    <row r="9" spans="1:35" x14ac:dyDescent="0.25">
      <c r="A9" s="178" t="str">
        <f>IF(MONTH(LISTE!G13)=12,IF(OR(LISTE!B13="",LISTE!I13="X"),"",LISTE!B13),"")</f>
        <v/>
      </c>
      <c r="B9" s="178" t="str">
        <f>IF(MONTH(LISTE!G13)=12,IF(OR(LISTE!B13="",LISTE!I13="X"),"",CONCATENATE(LISTE!C13,"  ",LISTE!H13," P")),"")</f>
        <v/>
      </c>
      <c r="C9" s="178" t="str">
        <f>IF(MONTH(LISTE!G13)=12,IF(OR(LISTE!B13="",LISTE!I13="X"),"",LISTE!A13),"")</f>
        <v/>
      </c>
      <c r="D9" s="178" t="str">
        <f>IF(MONTH(LISTE!G13)=12,IF(OR(LISTE!B13="",LISTE!I13="X"),"",LISTE!I13),"")</f>
        <v/>
      </c>
      <c r="E9" s="184"/>
      <c r="F9" s="184"/>
      <c r="G9" s="184"/>
      <c r="H9" s="184"/>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184"/>
      <c r="AI9" s="184"/>
    </row>
    <row r="10" spans="1:35" x14ac:dyDescent="0.25">
      <c r="A10" s="178" t="str">
        <f>IF(MONTH(LISTE!G14)=12,IF(OR(LISTE!B14="",LISTE!I14="X"),"",LISTE!B14),"")</f>
        <v/>
      </c>
      <c r="B10" s="178" t="str">
        <f>IF(MONTH(LISTE!G14)=12,IF(OR(LISTE!B14="",LISTE!I14="X"),"",CONCATENATE(LISTE!C14,"  ",LISTE!H14," P")),"")</f>
        <v/>
      </c>
      <c r="C10" s="178" t="str">
        <f>IF(MONTH(LISTE!G14)=12,IF(OR(LISTE!B14="",LISTE!I14="X"),"",LISTE!A14),"")</f>
        <v/>
      </c>
      <c r="D10" s="178" t="str">
        <f>IF(MONTH(LISTE!G14)=12,IF(OR(LISTE!B14="",LISTE!I14="X"),"",LISTE!I14),"")</f>
        <v/>
      </c>
      <c r="E10" s="184"/>
      <c r="F10" s="184"/>
      <c r="G10" s="184"/>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row>
    <row r="11" spans="1:35" x14ac:dyDescent="0.25">
      <c r="A11" s="178" t="str">
        <f>IF(MONTH(LISTE!G15)=12,IF(OR(LISTE!B15="",LISTE!I15="X"),"",LISTE!B15),"")</f>
        <v/>
      </c>
      <c r="B11" s="178" t="str">
        <f>IF(MONTH(LISTE!G15)=12,IF(OR(LISTE!B15="",LISTE!I15="X"),"",CONCATENATE(LISTE!C15,"  ",LISTE!H15," P")),"")</f>
        <v/>
      </c>
      <c r="C11" s="178" t="str">
        <f>IF(MONTH(LISTE!G15)=12,IF(OR(LISTE!B15="",LISTE!I15="X"),"",LISTE!A15),"")</f>
        <v/>
      </c>
      <c r="D11" s="178" t="str">
        <f>IF(MONTH(LISTE!G15)=12,IF(OR(LISTE!B15="",LISTE!I15="X"),"",LISTE!I15),"")</f>
        <v/>
      </c>
      <c r="E11" s="184"/>
      <c r="F11" s="184"/>
      <c r="G11" s="184"/>
      <c r="H11" s="184"/>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row>
    <row r="12" spans="1:35" x14ac:dyDescent="0.25">
      <c r="A12" s="178" t="str">
        <f>IF(MONTH(LISTE!G16)=12,IF(OR(LISTE!B16="",LISTE!I16="X"),"",LISTE!B16),"")</f>
        <v/>
      </c>
      <c r="B12" s="178" t="str">
        <f>IF(MONTH(LISTE!G16)=12,IF(OR(LISTE!B16="",LISTE!I16="X"),"",CONCATENATE(LISTE!C16,"  ",LISTE!H16," P")),"")</f>
        <v/>
      </c>
      <c r="C12" s="178" t="str">
        <f>IF(MONTH(LISTE!G16)=12,IF(OR(LISTE!B16="",LISTE!I16="X"),"",LISTE!A16),"")</f>
        <v/>
      </c>
      <c r="D12" s="178" t="str">
        <f>IF(MONTH(LISTE!G16)=12,IF(OR(LISTE!B16="",LISTE!I16="X"),"",LISTE!I16),"")</f>
        <v/>
      </c>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row>
    <row r="13" spans="1:35" x14ac:dyDescent="0.25">
      <c r="A13" s="178" t="str">
        <f>IF(MONTH(LISTE!G17)=12,IF(OR(LISTE!B17="",LISTE!I17="X"),"",LISTE!B17),"")</f>
        <v/>
      </c>
      <c r="B13" s="178" t="str">
        <f>IF(MONTH(LISTE!G17)=12,IF(OR(LISTE!B17="",LISTE!I17="X"),"",CONCATENATE(LISTE!C17,"  ",LISTE!H17," P")),"")</f>
        <v/>
      </c>
      <c r="C13" s="178" t="str">
        <f>IF(MONTH(LISTE!G17)=12,IF(OR(LISTE!B17="",LISTE!I17="X"),"",LISTE!A17),"")</f>
        <v/>
      </c>
      <c r="D13" s="178" t="str">
        <f>IF(MONTH(LISTE!G17)=12,IF(OR(LISTE!B17="",LISTE!I17="X"),"",LISTE!I17),"")</f>
        <v/>
      </c>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row>
    <row r="14" spans="1:35" x14ac:dyDescent="0.25">
      <c r="A14" s="178" t="str">
        <f>IF(MONTH(LISTE!G18)=12,IF(OR(LISTE!B18="",LISTE!I18="X"),"",LISTE!B18),"")</f>
        <v/>
      </c>
      <c r="B14" s="178" t="str">
        <f>IF(MONTH(LISTE!G18)=12,IF(OR(LISTE!B18="",LISTE!I18="X"),"",CONCATENATE(LISTE!C18,"  ",LISTE!H18," P")),"")</f>
        <v/>
      </c>
      <c r="C14" s="178" t="str">
        <f>IF(MONTH(LISTE!G18)=12,IF(OR(LISTE!B18="",LISTE!I18="X"),"",LISTE!A18),"")</f>
        <v/>
      </c>
      <c r="D14" s="178" t="str">
        <f>IF(MONTH(LISTE!G18)=12,IF(OR(LISTE!B18="",LISTE!I18="X"),"",LISTE!I18),"")</f>
        <v/>
      </c>
      <c r="E14" s="184"/>
      <c r="F14" s="184"/>
      <c r="G14" s="184"/>
      <c r="H14" s="184"/>
      <c r="I14" s="184"/>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row>
    <row r="15" spans="1:35" x14ac:dyDescent="0.25">
      <c r="A15" s="178" t="str">
        <f>IF(MONTH(LISTE!G19)=12,IF(OR(LISTE!B19="",LISTE!I19="X"),"",LISTE!B19),"")</f>
        <v/>
      </c>
      <c r="B15" s="178" t="str">
        <f>IF(MONTH(LISTE!G19)=12,IF(OR(LISTE!B19="",LISTE!I19="X"),"",CONCATENATE(LISTE!C19,"  ",LISTE!H19," P")),"")</f>
        <v/>
      </c>
      <c r="C15" s="178" t="str">
        <f>IF(MONTH(LISTE!G19)=12,IF(OR(LISTE!B19="",LISTE!I19="X"),"",LISTE!A19),"")</f>
        <v/>
      </c>
      <c r="D15" s="178" t="str">
        <f>IF(MONTH(LISTE!G19)=12,IF(OR(LISTE!B19="",LISTE!I19="X"),"",LISTE!I19),"")</f>
        <v/>
      </c>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row>
    <row r="16" spans="1:35" x14ac:dyDescent="0.25">
      <c r="A16" s="178" t="str">
        <f>IF(MONTH(LISTE!G20)=12,IF(OR(LISTE!B20="",LISTE!I20="X"),"",LISTE!B20),"")</f>
        <v/>
      </c>
      <c r="B16" s="178" t="str">
        <f>IF(MONTH(LISTE!G20)=12,IF(OR(LISTE!B20="",LISTE!I20="X"),"",CONCATENATE(LISTE!C20,"  ",LISTE!H20," P")),"")</f>
        <v/>
      </c>
      <c r="C16" s="178" t="str">
        <f>IF(MONTH(LISTE!G20)=12,IF(OR(LISTE!B20="",LISTE!I20="X"),"",LISTE!A20),"")</f>
        <v/>
      </c>
      <c r="D16" s="178" t="str">
        <f>IF(MONTH(LISTE!G20)=12,IF(OR(LISTE!B20="",LISTE!I20="X"),"",LISTE!I20),"")</f>
        <v/>
      </c>
      <c r="E16" s="184"/>
      <c r="F16" s="184"/>
      <c r="G16" s="184"/>
      <c r="H16" s="184"/>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row>
    <row r="17" spans="1:35" x14ac:dyDescent="0.25">
      <c r="A17" s="178" t="str">
        <f>IF(MONTH(LISTE!G21)=12,IF(OR(LISTE!B21="",LISTE!I21="X"),"",LISTE!B21),"")</f>
        <v/>
      </c>
      <c r="B17" s="178" t="str">
        <f>IF(MONTH(LISTE!G21)=12,IF(OR(LISTE!B21="",LISTE!I21="X"),"",CONCATENATE(LISTE!C21,"  ",LISTE!H21," P")),"")</f>
        <v/>
      </c>
      <c r="C17" s="178" t="str">
        <f>IF(MONTH(LISTE!G21)=12,IF(OR(LISTE!B21="",LISTE!I21="X"),"",LISTE!A21),"")</f>
        <v/>
      </c>
      <c r="D17" s="178" t="str">
        <f>IF(MONTH(LISTE!G21)=12,IF(OR(LISTE!B21="",LISTE!I21="X"),"",LISTE!I21),"")</f>
        <v/>
      </c>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row>
    <row r="18" spans="1:35" x14ac:dyDescent="0.25">
      <c r="A18" s="178" t="str">
        <f>IF(MONTH(LISTE!G22)=12,IF(OR(LISTE!B22="",LISTE!I22="X"),"",LISTE!B22),"")</f>
        <v/>
      </c>
      <c r="B18" s="178" t="str">
        <f>IF(MONTH(LISTE!G22)=12,IF(OR(LISTE!B22="",LISTE!I22="X"),"",CONCATENATE(LISTE!C22,"  ",LISTE!H22," P")),"")</f>
        <v/>
      </c>
      <c r="C18" s="178" t="str">
        <f>IF(MONTH(LISTE!G22)=12,IF(OR(LISTE!B22="",LISTE!I22="X"),"",LISTE!A22),"")</f>
        <v/>
      </c>
      <c r="D18" s="178" t="str">
        <f>IF(MONTH(LISTE!G22)=12,IF(OR(LISTE!B22="",LISTE!I22="X"),"",LISTE!I22),"")</f>
        <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row>
    <row r="19" spans="1:35" x14ac:dyDescent="0.25">
      <c r="A19" s="178" t="str">
        <f>IF(MONTH(LISTE!G23)=12,IF(OR(LISTE!B23="",LISTE!I23="X"),"",LISTE!B23),"")</f>
        <v/>
      </c>
      <c r="B19" s="178" t="str">
        <f>IF(MONTH(LISTE!G23)=12,IF(OR(LISTE!B23="",LISTE!I23="X"),"",CONCATENATE(LISTE!C23,"  ",LISTE!H23," P")),"")</f>
        <v/>
      </c>
      <c r="C19" s="178" t="str">
        <f>IF(MONTH(LISTE!G23)=12,IF(OR(LISTE!B23="",LISTE!I23="X"),"",LISTE!A23),"")</f>
        <v/>
      </c>
      <c r="D19" s="178" t="str">
        <f>IF(MONTH(LISTE!G23)=12,IF(OR(LISTE!B23="",LISTE!I23="X"),"",LISTE!I23),"")</f>
        <v/>
      </c>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row>
    <row r="20" spans="1:35" x14ac:dyDescent="0.25">
      <c r="A20" s="178" t="str">
        <f>IF(MONTH(LISTE!G24)=12,IF(OR(LISTE!B24="",LISTE!I24="X"),"",LISTE!B24),"")</f>
        <v/>
      </c>
      <c r="B20" s="178" t="str">
        <f>IF(MONTH(LISTE!G24)=12,IF(OR(LISTE!B24="",LISTE!I24="X"),"",CONCATENATE(LISTE!C24,"  ",LISTE!H24," P")),"")</f>
        <v/>
      </c>
      <c r="C20" s="178" t="str">
        <f>IF(MONTH(LISTE!G24)=12,IF(OR(LISTE!B24="",LISTE!I24="X"),"",LISTE!A24),"")</f>
        <v/>
      </c>
      <c r="D20" s="178" t="str">
        <f>IF(MONTH(LISTE!G24)=12,IF(OR(LISTE!B24="",LISTE!I24="X"),"",LISTE!I24),"")</f>
        <v/>
      </c>
      <c r="E20" s="184"/>
      <c r="F20" s="184"/>
      <c r="G20" s="184"/>
      <c r="H20" s="184"/>
      <c r="I20" s="184"/>
      <c r="J20" s="184"/>
      <c r="K20" s="184"/>
      <c r="L20" s="184"/>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4"/>
    </row>
    <row r="21" spans="1:35" x14ac:dyDescent="0.25">
      <c r="A21" s="178" t="str">
        <f>IF(MONTH(LISTE!G25)=12,IF(OR(LISTE!B25="",LISTE!I25="X"),"",LISTE!B25),"")</f>
        <v/>
      </c>
      <c r="B21" s="178" t="str">
        <f>IF(MONTH(LISTE!G25)=12,IF(OR(LISTE!B25="",LISTE!I25="X"),"",CONCATENATE(LISTE!C25,"  ",LISTE!H25," P")),"")</f>
        <v/>
      </c>
      <c r="C21" s="178" t="str">
        <f>IF(MONTH(LISTE!G25)=12,IF(OR(LISTE!B25="",LISTE!I25="X"),"",LISTE!A25),"")</f>
        <v/>
      </c>
      <c r="D21" s="178" t="str">
        <f>IF(MONTH(LISTE!G25)=12,IF(OR(LISTE!B25="",LISTE!I25="X"),"",LISTE!I25),"")</f>
        <v/>
      </c>
      <c r="E21" s="184"/>
      <c r="F21" s="184"/>
      <c r="G21" s="184"/>
      <c r="H21" s="184"/>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row>
    <row r="22" spans="1:35" x14ac:dyDescent="0.25">
      <c r="A22" s="178" t="str">
        <f>IF(MONTH(LISTE!G26)=12,IF(OR(LISTE!B26="",LISTE!I26="X"),"",LISTE!B26),"")</f>
        <v/>
      </c>
      <c r="B22" s="178" t="str">
        <f>IF(MONTH(LISTE!G26)=12,IF(OR(LISTE!B26="",LISTE!I26="X"),"",CONCATENATE(LISTE!C26,"  ",LISTE!H26," P")),"")</f>
        <v/>
      </c>
      <c r="C22" s="178" t="str">
        <f>IF(MONTH(LISTE!G26)=12,IF(OR(LISTE!B26="",LISTE!I26="X"),"",LISTE!A26),"")</f>
        <v/>
      </c>
      <c r="D22" s="178" t="str">
        <f>IF(MONTH(LISTE!G26)=12,IF(OR(LISTE!B26="",LISTE!I26="X"),"",LISTE!I26),"")</f>
        <v/>
      </c>
      <c r="E22" s="184"/>
      <c r="F22" s="184"/>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row>
    <row r="23" spans="1:35" x14ac:dyDescent="0.25">
      <c r="A23" s="178" t="str">
        <f>IF(MONTH(LISTE!G27)=12,IF(OR(LISTE!B27="",LISTE!I27="X"),"",LISTE!B27),"")</f>
        <v/>
      </c>
      <c r="B23" s="178" t="str">
        <f>IF(MONTH(LISTE!G27)=12,IF(OR(LISTE!B27="",LISTE!I27="X"),"",CONCATENATE(LISTE!C27,"  ",LISTE!H27," P")),"")</f>
        <v/>
      </c>
      <c r="C23" s="178" t="str">
        <f>IF(MONTH(LISTE!G27)=12,IF(OR(LISTE!B27="",LISTE!I27="X"),"",LISTE!A27),"")</f>
        <v/>
      </c>
      <c r="D23" s="178" t="str">
        <f>IF(MONTH(LISTE!G27)=12,IF(OR(LISTE!B27="",LISTE!I27="X"),"",LISTE!I27),"")</f>
        <v/>
      </c>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row>
    <row r="24" spans="1:35" x14ac:dyDescent="0.25">
      <c r="A24" s="178" t="str">
        <f>IF(MONTH(LISTE!G28)=12,IF(OR(LISTE!B28="",LISTE!I28="X"),"",LISTE!B28),"")</f>
        <v/>
      </c>
      <c r="B24" s="178" t="str">
        <f>IF(MONTH(LISTE!G28)=12,IF(OR(LISTE!B28="",LISTE!I28="X"),"",CONCATENATE(LISTE!C28,"  ",LISTE!H28," P")),"")</f>
        <v/>
      </c>
      <c r="C24" s="178" t="str">
        <f>IF(MONTH(LISTE!G28)=12,IF(OR(LISTE!B28="",LISTE!I28="X"),"",LISTE!A28),"")</f>
        <v/>
      </c>
      <c r="D24" s="178" t="str">
        <f>IF(MONTH(LISTE!G28)=12,IF(OR(LISTE!B28="",LISTE!I28="X"),"",LISTE!I28),"")</f>
        <v/>
      </c>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row>
    <row r="25" spans="1:35" x14ac:dyDescent="0.25">
      <c r="A25" s="178" t="str">
        <f>IF(MONTH(LISTE!G29)=12,IF(OR(LISTE!B29="",LISTE!I29="X"),"",LISTE!B29),"")</f>
        <v/>
      </c>
      <c r="B25" s="178" t="str">
        <f>IF(MONTH(LISTE!G29)=12,IF(OR(LISTE!B29="",LISTE!I29="X"),"",CONCATENATE(LISTE!C29,"  ",LISTE!H29," P")),"")</f>
        <v/>
      </c>
      <c r="C25" s="178" t="str">
        <f>IF(MONTH(LISTE!G29)=12,IF(OR(LISTE!B29="",LISTE!I29="X"),"",LISTE!A29),"")</f>
        <v/>
      </c>
      <c r="D25" s="178" t="str">
        <f>IF(MONTH(LISTE!G29)=12,IF(OR(LISTE!B29="",LISTE!I29="X"),"",LISTE!I29),"")</f>
        <v/>
      </c>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4"/>
      <c r="AI25" s="184"/>
    </row>
    <row r="26" spans="1:35" x14ac:dyDescent="0.25">
      <c r="A26" s="178" t="str">
        <f>IF(MONTH(LISTE!G30)=12,IF(OR(LISTE!B30="",LISTE!I30="X"),"",LISTE!B30),"")</f>
        <v/>
      </c>
      <c r="B26" s="178" t="str">
        <f>IF(MONTH(LISTE!G30)=12,IF(OR(LISTE!B30="",LISTE!I30="X"),"",CONCATENATE(LISTE!C30,"  ",LISTE!H30," P")),"")</f>
        <v/>
      </c>
      <c r="C26" s="178" t="str">
        <f>IF(MONTH(LISTE!G30)=12,IF(OR(LISTE!B30="",LISTE!I30="X"),"",LISTE!A30),"")</f>
        <v/>
      </c>
      <c r="D26" s="178" t="str">
        <f>IF(MONTH(LISTE!G30)=12,IF(OR(LISTE!B30="",LISTE!I30="X"),"",LISTE!I30),"")</f>
        <v/>
      </c>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row>
    <row r="27" spans="1:35" x14ac:dyDescent="0.25">
      <c r="A27" s="178" t="str">
        <f>IF(MONTH(LISTE!G31)=12,IF(OR(LISTE!B31="",LISTE!I31="X"),"",LISTE!B31),"")</f>
        <v/>
      </c>
      <c r="B27" s="178" t="str">
        <f>IF(MONTH(LISTE!G31)=12,IF(OR(LISTE!B31="",LISTE!I31="X"),"",CONCATENATE(LISTE!C31,"  ",LISTE!H31," P")),"")</f>
        <v/>
      </c>
      <c r="C27" s="178" t="str">
        <f>IF(MONTH(LISTE!G31)=12,IF(OR(LISTE!B31="",LISTE!I31="X"),"",LISTE!A31),"")</f>
        <v/>
      </c>
      <c r="D27" s="178" t="str">
        <f>IF(MONTH(LISTE!G31)=12,IF(OR(LISTE!B31="",LISTE!I31="X"),"",LISTE!I31),"")</f>
        <v/>
      </c>
      <c r="E27" s="184"/>
      <c r="F27" s="184"/>
      <c r="G27" s="184"/>
      <c r="H27" s="184"/>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4"/>
    </row>
    <row r="28" spans="1:35" x14ac:dyDescent="0.25">
      <c r="A28" s="178" t="str">
        <f>IF(MONTH(LISTE!G32)=12,IF(OR(LISTE!B32="",LISTE!I32="X"),"",LISTE!B32),"")</f>
        <v/>
      </c>
      <c r="B28" s="178" t="str">
        <f>IF(MONTH(LISTE!G32)=12,IF(OR(LISTE!B32="",LISTE!I32="X"),"",CONCATENATE(LISTE!C32,"  ",LISTE!H32," P")),"")</f>
        <v/>
      </c>
      <c r="C28" s="178" t="str">
        <f>IF(MONTH(LISTE!G32)=12,IF(OR(LISTE!B32="",LISTE!I32="X"),"",LISTE!A32),"")</f>
        <v/>
      </c>
      <c r="D28" s="178" t="str">
        <f>IF(MONTH(LISTE!G32)=12,IF(OR(LISTE!B32="",LISTE!I32="X"),"",LISTE!I32),"")</f>
        <v/>
      </c>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row>
    <row r="29" spans="1:35" x14ac:dyDescent="0.25">
      <c r="A29" s="178" t="str">
        <f>IF(MONTH(LISTE!G33)=12,IF(OR(LISTE!B33="",LISTE!I33="X"),"",LISTE!B33),"")</f>
        <v/>
      </c>
      <c r="B29" s="178" t="str">
        <f>IF(MONTH(LISTE!G33)=12,IF(OR(LISTE!B33="",LISTE!I33="X"),"",CONCATENATE(LISTE!C33,"  ",LISTE!H33," P")),"")</f>
        <v/>
      </c>
      <c r="C29" s="178" t="str">
        <f>IF(MONTH(LISTE!G33)=12,IF(OR(LISTE!B33="",LISTE!I33="X"),"",LISTE!A33),"")</f>
        <v/>
      </c>
      <c r="D29" s="178" t="str">
        <f>IF(MONTH(LISTE!G33)=12,IF(OR(LISTE!B33="",LISTE!I33="X"),"",LISTE!I33),"")</f>
        <v/>
      </c>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row>
    <row r="30" spans="1:35" x14ac:dyDescent="0.25">
      <c r="A30" s="178" t="str">
        <f>IF(MONTH(LISTE!G34)=12,IF(OR(LISTE!B34="",LISTE!I34="X"),"",LISTE!B34),"")</f>
        <v/>
      </c>
      <c r="B30" s="178" t="str">
        <f>IF(MONTH(LISTE!G34)=12,IF(OR(LISTE!B34="",LISTE!I34="X"),"",CONCATENATE(LISTE!C34,"  ",LISTE!H34," P")),"")</f>
        <v/>
      </c>
      <c r="C30" s="178" t="str">
        <f>IF(MONTH(LISTE!G34)=12,IF(OR(LISTE!B34="",LISTE!I34="X"),"",LISTE!A34),"")</f>
        <v/>
      </c>
      <c r="D30" s="178" t="str">
        <f>IF(MONTH(LISTE!G34)=12,IF(OR(LISTE!B34="",LISTE!I34="X"),"",LISTE!I34),"")</f>
        <v/>
      </c>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row>
    <row r="31" spans="1:35" x14ac:dyDescent="0.25">
      <c r="A31" s="178" t="str">
        <f>IF(MONTH(LISTE!G35)=12,IF(OR(LISTE!B35="",LISTE!I35="X"),"",LISTE!B35),"")</f>
        <v/>
      </c>
      <c r="B31" s="178" t="str">
        <f>IF(MONTH(LISTE!G35)=12,IF(OR(LISTE!B35="",LISTE!I35="X"),"",CONCATENATE(LISTE!C35,"  ",LISTE!H35," P")),"")</f>
        <v/>
      </c>
      <c r="C31" s="178" t="str">
        <f>IF(MONTH(LISTE!G35)=12,IF(OR(LISTE!B35="",LISTE!I35="X"),"",LISTE!A35),"")</f>
        <v/>
      </c>
      <c r="D31" s="178" t="str">
        <f>IF(MONTH(LISTE!G35)=12,IF(OR(LISTE!B35="",LISTE!I35="X"),"",LISTE!I35),"")</f>
        <v/>
      </c>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row>
    <row r="32" spans="1:35" x14ac:dyDescent="0.25">
      <c r="A32" s="178" t="str">
        <f>IF(MONTH(LISTE!G36)=12,IF(OR(LISTE!B36="",LISTE!I36="X"),"",LISTE!B36),"")</f>
        <v/>
      </c>
      <c r="B32" s="178" t="str">
        <f>IF(MONTH(LISTE!G36)=12,IF(OR(LISTE!B36="",LISTE!I36="X"),"",CONCATENATE(LISTE!C36,"  ",LISTE!H36," P")),"")</f>
        <v/>
      </c>
      <c r="C32" s="178" t="str">
        <f>IF(MONTH(LISTE!G36)=12,IF(OR(LISTE!B36="",LISTE!I36="X"),"",LISTE!A36),"")</f>
        <v/>
      </c>
      <c r="D32" s="178" t="str">
        <f>IF(MONTH(LISTE!G36)=12,IF(OR(LISTE!B36="",LISTE!I36="X"),"",LISTE!I36),"")</f>
        <v/>
      </c>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row>
    <row r="33" spans="1:35" x14ac:dyDescent="0.25">
      <c r="A33" s="178" t="str">
        <f>IF(MONTH(LISTE!G37)=12,IF(OR(LISTE!B37="",LISTE!I37="X"),"",LISTE!B37),"")</f>
        <v/>
      </c>
      <c r="B33" s="178" t="str">
        <f>IF(MONTH(LISTE!G37)=12,IF(OR(LISTE!B37="",LISTE!I37="X"),"",CONCATENATE(LISTE!C37,"  ",LISTE!H37," P")),"")</f>
        <v/>
      </c>
      <c r="C33" s="178" t="str">
        <f>IF(MONTH(LISTE!G37)=12,IF(OR(LISTE!B37="",LISTE!I37="X"),"",LISTE!A37),"")</f>
        <v/>
      </c>
      <c r="D33" s="178" t="str">
        <f>IF(MONTH(LISTE!G37)=12,IF(OR(LISTE!B37="",LISTE!I37="X"),"",LISTE!I37),"")</f>
        <v/>
      </c>
      <c r="E33" s="184"/>
      <c r="F33" s="184"/>
      <c r="G33" s="184"/>
      <c r="H33" s="184"/>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row>
    <row r="34" spans="1:35" x14ac:dyDescent="0.25">
      <c r="A34" s="178" t="str">
        <f>IF(MONTH(LISTE!G38)=12,IF(OR(LISTE!B38="",LISTE!I38="X"),"",LISTE!B38),"")</f>
        <v/>
      </c>
      <c r="B34" s="178" t="str">
        <f>IF(MONTH(LISTE!G38)=12,IF(OR(LISTE!B38="",LISTE!I38="X"),"",CONCATENATE(LISTE!C38,"  ",LISTE!H38," P")),"")</f>
        <v/>
      </c>
      <c r="C34" s="178" t="str">
        <f>IF(MONTH(LISTE!G38)=12,IF(OR(LISTE!B38="",LISTE!I38="X"),"",LISTE!A38),"")</f>
        <v/>
      </c>
      <c r="D34" s="178" t="str">
        <f>IF(MONTH(LISTE!G38)=12,IF(OR(LISTE!B38="",LISTE!I38="X"),"",LISTE!I38),"")</f>
        <v/>
      </c>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row>
    <row r="35" spans="1:35" x14ac:dyDescent="0.25">
      <c r="A35" s="178" t="str">
        <f>IF(MONTH(LISTE!G39)=12,IF(OR(LISTE!B39="",LISTE!I39="X"),"",LISTE!B39),"")</f>
        <v/>
      </c>
      <c r="B35" s="178" t="str">
        <f>IF(MONTH(LISTE!G39)=12,IF(OR(LISTE!B39="",LISTE!I39="X"),"",CONCATENATE(LISTE!C39,"  ",LISTE!H39," P")),"")</f>
        <v/>
      </c>
      <c r="C35" s="178" t="str">
        <f>IF(MONTH(LISTE!G39)=12,IF(OR(LISTE!B39="",LISTE!I39="X"),"",LISTE!A39),"")</f>
        <v/>
      </c>
      <c r="D35" s="178" t="str">
        <f>IF(MONTH(LISTE!G39)=12,IF(OR(LISTE!B39="",LISTE!I39="X"),"",LISTE!I39),"")</f>
        <v/>
      </c>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row>
    <row r="36" spans="1:35" x14ac:dyDescent="0.25">
      <c r="A36" s="178" t="str">
        <f>IF(MONTH(LISTE!G40)=12,IF(OR(LISTE!B40="",LISTE!I40="X"),"",LISTE!B40),"")</f>
        <v/>
      </c>
      <c r="B36" s="178" t="str">
        <f>IF(MONTH(LISTE!G40)=12,IF(OR(LISTE!B40="",LISTE!I40="X"),"",CONCATENATE(LISTE!C40,"  ",LISTE!H40," P")),"")</f>
        <v/>
      </c>
      <c r="C36" s="178" t="str">
        <f>IF(MONTH(LISTE!G40)=12,IF(OR(LISTE!B40="",LISTE!I40="X"),"",LISTE!A40),"")</f>
        <v/>
      </c>
      <c r="D36" s="178" t="str">
        <f>IF(MONTH(LISTE!G40)=12,IF(OR(LISTE!B40="",LISTE!I40="X"),"",LISTE!I40),"")</f>
        <v/>
      </c>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row>
    <row r="37" spans="1:35" x14ac:dyDescent="0.25">
      <c r="A37" s="178" t="str">
        <f>IF(MONTH(LISTE!G41)=12,IF(OR(LISTE!B41="",LISTE!I41="X"),"",LISTE!B41),"")</f>
        <v/>
      </c>
      <c r="B37" s="178" t="str">
        <f>IF(MONTH(LISTE!G41)=12,IF(OR(LISTE!B41="",LISTE!I41="X"),"",CONCATENATE(LISTE!C41,"  ",LISTE!H41," P")),"")</f>
        <v/>
      </c>
      <c r="C37" s="178" t="str">
        <f>IF(MONTH(LISTE!G41)=12,IF(OR(LISTE!B41="",LISTE!I41="X"),"",LISTE!A41),"")</f>
        <v/>
      </c>
      <c r="D37" s="178" t="str">
        <f>IF(MONTH(LISTE!G41)=12,IF(OR(LISTE!B41="",LISTE!I41="X"),"",LISTE!I41),"")</f>
        <v/>
      </c>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row>
    <row r="38" spans="1:35" x14ac:dyDescent="0.25">
      <c r="A38" s="178" t="str">
        <f>IF(MONTH(LISTE!G42)=12,IF(OR(LISTE!B42="",LISTE!I42="X"),"",LISTE!B42),"")</f>
        <v/>
      </c>
      <c r="B38" s="178" t="str">
        <f>IF(MONTH(LISTE!G42)=12,IF(OR(LISTE!B42="",LISTE!I42="X"),"",CONCATENATE(LISTE!C42,"  ",LISTE!H42," P")),"")</f>
        <v/>
      </c>
      <c r="C38" s="178" t="str">
        <f>IF(MONTH(LISTE!G42)=12,IF(OR(LISTE!B42="",LISTE!I42="X"),"",LISTE!A42),"")</f>
        <v/>
      </c>
      <c r="D38" s="178" t="str">
        <f>IF(MONTH(LISTE!G42)=12,IF(OR(LISTE!B42="",LISTE!I42="X"),"",LISTE!I42),"")</f>
        <v/>
      </c>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row>
    <row r="39" spans="1:35" x14ac:dyDescent="0.25">
      <c r="A39" s="178" t="str">
        <f>IF(MONTH(LISTE!G43)=12,IF(OR(LISTE!B43="",LISTE!I43="X"),"",LISTE!B43),"")</f>
        <v/>
      </c>
      <c r="B39" s="178" t="str">
        <f>IF(MONTH(LISTE!G43)=12,IF(OR(LISTE!B43="",LISTE!I43="X"),"",CONCATENATE(LISTE!C43,"  ",LISTE!H43," P")),"")</f>
        <v/>
      </c>
      <c r="C39" s="178" t="str">
        <f>IF(MONTH(LISTE!G43)=12,IF(OR(LISTE!B43="",LISTE!I43="X"),"",LISTE!A43),"")</f>
        <v/>
      </c>
      <c r="D39" s="178" t="str">
        <f>IF(MONTH(LISTE!G43)=12,IF(OR(LISTE!B43="",LISTE!I43="X"),"",LISTE!I43),"")</f>
        <v/>
      </c>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row>
    <row r="40" spans="1:35" x14ac:dyDescent="0.25">
      <c r="A40" s="178" t="str">
        <f>IF(MONTH(LISTE!G44)=12,IF(OR(LISTE!B44="",LISTE!I44="X"),"",LISTE!B44),"")</f>
        <v/>
      </c>
      <c r="B40" s="178" t="str">
        <f>IF(MONTH(LISTE!G44)=12,IF(OR(LISTE!B44="",LISTE!I44="X"),"",CONCATENATE(LISTE!C44,"  ",LISTE!H44," P")),"")</f>
        <v/>
      </c>
      <c r="C40" s="178" t="str">
        <f>IF(MONTH(LISTE!G44)=12,IF(OR(LISTE!B44="",LISTE!I44="X"),"",LISTE!A44),"")</f>
        <v/>
      </c>
      <c r="D40" s="178" t="str">
        <f>IF(MONTH(LISTE!G44)=12,IF(OR(LISTE!B44="",LISTE!I44="X"),"",LISTE!I44),"")</f>
        <v/>
      </c>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row>
    <row r="41" spans="1:35" x14ac:dyDescent="0.25">
      <c r="A41" s="178" t="str">
        <f>IF(MONTH(LISTE!G45)=12,IF(OR(LISTE!B45="",LISTE!I45="X"),"",LISTE!B45),"")</f>
        <v/>
      </c>
      <c r="B41" s="178" t="str">
        <f>IF(MONTH(LISTE!G45)=12,IF(OR(LISTE!B45="",LISTE!I45="X"),"",CONCATENATE(LISTE!C45,"  ",LISTE!H45," P")),"")</f>
        <v/>
      </c>
      <c r="C41" s="178" t="str">
        <f>IF(MONTH(LISTE!G45)=12,IF(OR(LISTE!B45="",LISTE!I45="X"),"",LISTE!A45),"")</f>
        <v/>
      </c>
      <c r="D41" s="178" t="str">
        <f>IF(MONTH(LISTE!G45)=12,IF(OR(LISTE!B45="",LISTE!I45="X"),"",LISTE!I45),"")</f>
        <v/>
      </c>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row>
    <row r="42" spans="1:35" x14ac:dyDescent="0.25">
      <c r="A42" s="178" t="str">
        <f>IF(MONTH(LISTE!G46)=12,IF(OR(LISTE!B46="",LISTE!I46="X"),"",LISTE!B46),"")</f>
        <v/>
      </c>
      <c r="B42" s="178" t="str">
        <f>IF(MONTH(LISTE!G46)=12,IF(OR(LISTE!B46="",LISTE!I46="X"),"",CONCATENATE(LISTE!C46,"  ",LISTE!H46," P")),"")</f>
        <v/>
      </c>
      <c r="C42" s="178" t="str">
        <f>IF(MONTH(LISTE!G46)=12,IF(OR(LISTE!B46="",LISTE!I46="X"),"",LISTE!A46),"")</f>
        <v/>
      </c>
      <c r="D42" s="178" t="str">
        <f>IF(MONTH(LISTE!G46)=12,IF(OR(LISTE!B46="",LISTE!I46="X"),"",LISTE!I46),"")</f>
        <v/>
      </c>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row>
    <row r="43" spans="1:35" x14ac:dyDescent="0.25">
      <c r="A43" s="178" t="str">
        <f>IF(MONTH(LISTE!G47)=12,IF(OR(LISTE!B47="",LISTE!I47="X"),"",LISTE!B47),"")</f>
        <v/>
      </c>
      <c r="B43" s="178" t="str">
        <f>IF(MONTH(LISTE!G47)=12,IF(OR(LISTE!B47="",LISTE!I47="X"),"",CONCATENATE(LISTE!C47,"  ",LISTE!H47," P")),"")</f>
        <v/>
      </c>
      <c r="C43" s="178" t="str">
        <f>IF(MONTH(LISTE!G47)=12,IF(OR(LISTE!B47="",LISTE!I47="X"),"",LISTE!A47),"")</f>
        <v/>
      </c>
      <c r="D43" s="178" t="str">
        <f>IF(MONTH(LISTE!G47)=12,IF(OR(LISTE!B47="",LISTE!I47="X"),"",LISTE!I47),"")</f>
        <v/>
      </c>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row>
    <row r="44" spans="1:35" x14ac:dyDescent="0.25">
      <c r="A44" s="178" t="str">
        <f>IF(MONTH(LISTE!G48)=12,IF(OR(LISTE!B48="",LISTE!I48="X"),"",LISTE!B48),"")</f>
        <v/>
      </c>
      <c r="B44" s="178" t="str">
        <f>IF(MONTH(LISTE!G48)=12,IF(OR(LISTE!B48="",LISTE!I48="X"),"",CONCATENATE(LISTE!C48,"  ",LISTE!H48," P")),"")</f>
        <v/>
      </c>
      <c r="C44" s="178" t="str">
        <f>IF(MONTH(LISTE!G48)=12,IF(OR(LISTE!B48="",LISTE!I48="X"),"",LISTE!A48),"")</f>
        <v/>
      </c>
      <c r="D44" s="178" t="str">
        <f>IF(MONTH(LISTE!G48)=12,IF(OR(LISTE!B48="",LISTE!I48="X"),"",LISTE!I48),"")</f>
        <v/>
      </c>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row>
    <row r="45" spans="1:35" x14ac:dyDescent="0.25">
      <c r="A45" s="178" t="str">
        <f>IF(MONTH(LISTE!G49)=12,IF(OR(LISTE!B49="",LISTE!I49="X"),"",LISTE!B49),"")</f>
        <v/>
      </c>
      <c r="B45" s="178" t="str">
        <f>IF(MONTH(LISTE!G49)=12,IF(OR(LISTE!B49="",LISTE!I49="X"),"",CONCATENATE(LISTE!C49,"  ",LISTE!H49," P")),"")</f>
        <v/>
      </c>
      <c r="C45" s="178" t="str">
        <f>IF(MONTH(LISTE!G49)=12,IF(OR(LISTE!B49="",LISTE!I49="X"),"",LISTE!A49),"")</f>
        <v/>
      </c>
      <c r="D45" s="178" t="str">
        <f>IF(MONTH(LISTE!G49)=12,IF(OR(LISTE!B49="",LISTE!I49="X"),"",LISTE!I49),"")</f>
        <v/>
      </c>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row>
    <row r="46" spans="1:35" x14ac:dyDescent="0.25">
      <c r="A46" s="178" t="str">
        <f>IF(MONTH(LISTE!G50)=12,IF(OR(LISTE!B50="",LISTE!I50="X"),"",LISTE!B50),"")</f>
        <v/>
      </c>
      <c r="B46" s="178" t="str">
        <f>IF(MONTH(LISTE!G50)=12,IF(OR(LISTE!B50="",LISTE!I50="X"),"",CONCATENATE(LISTE!C50,"  ",LISTE!H50," P")),"")</f>
        <v/>
      </c>
      <c r="C46" s="178" t="str">
        <f>IF(MONTH(LISTE!G50)=12,IF(OR(LISTE!B50="",LISTE!I50="X"),"",LISTE!A50),"")</f>
        <v/>
      </c>
      <c r="D46" s="178" t="str">
        <f>IF(MONTH(LISTE!G50)=12,IF(OR(LISTE!B50="",LISTE!I50="X"),"",LISTE!I50),"")</f>
        <v/>
      </c>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row>
    <row r="47" spans="1:35" x14ac:dyDescent="0.25">
      <c r="A47" s="178" t="str">
        <f>IF(MONTH(LISTE!G51)=12,IF(OR(LISTE!B51="",LISTE!I51="X"),"",LISTE!B51),"")</f>
        <v/>
      </c>
      <c r="B47" s="178" t="str">
        <f>IF(MONTH(LISTE!G51)=12,IF(OR(LISTE!B51="",LISTE!I51="X"),"",CONCATENATE(LISTE!C51,"  ",LISTE!H51," P")),"")</f>
        <v/>
      </c>
      <c r="C47" s="178" t="str">
        <f>IF(MONTH(LISTE!G51)=12,IF(OR(LISTE!B51="",LISTE!I51="X"),"",LISTE!A51),"")</f>
        <v/>
      </c>
      <c r="D47" s="178" t="str">
        <f>IF(MONTH(LISTE!G51)=12,IF(OR(LISTE!B51="",LISTE!I51="X"),"",LISTE!I51),"")</f>
        <v/>
      </c>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row>
    <row r="48" spans="1:35" x14ac:dyDescent="0.25">
      <c r="A48" s="178" t="str">
        <f>IF(MONTH(LISTE!G52)=12,IF(OR(LISTE!B52="",LISTE!I52="X"),"",LISTE!B52),"")</f>
        <v/>
      </c>
      <c r="B48" s="178" t="str">
        <f>IF(MONTH(LISTE!G52)=12,IF(OR(LISTE!B52="",LISTE!I52="X"),"",CONCATENATE(LISTE!C52,"  ",LISTE!H52," P")),"")</f>
        <v/>
      </c>
      <c r="C48" s="178" t="str">
        <f>IF(MONTH(LISTE!G52)=12,IF(OR(LISTE!B52="",LISTE!I52="X"),"",LISTE!A52),"")</f>
        <v/>
      </c>
      <c r="D48" s="178" t="str">
        <f>IF(MONTH(LISTE!G52)=12,IF(OR(LISTE!B52="",LISTE!I52="X"),"",LISTE!I52),"")</f>
        <v/>
      </c>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row>
    <row r="49" spans="1:35" x14ac:dyDescent="0.25">
      <c r="A49" s="178" t="str">
        <f>IF(MONTH(LISTE!G53)=12,IF(OR(LISTE!B53="",LISTE!I53="X"),"",LISTE!B53),"")</f>
        <v/>
      </c>
      <c r="B49" s="178" t="str">
        <f>IF(MONTH(LISTE!G53)=12,IF(OR(LISTE!B53="",LISTE!I53="X"),"",CONCATENATE(LISTE!C53,"  ",LISTE!H53," P")),"")</f>
        <v/>
      </c>
      <c r="C49" s="178" t="str">
        <f>IF(MONTH(LISTE!G53)=12,IF(OR(LISTE!B53="",LISTE!I53="X"),"",LISTE!A53),"")</f>
        <v/>
      </c>
      <c r="D49" s="178" t="str">
        <f>IF(MONTH(LISTE!G53)=12,IF(OR(LISTE!B53="",LISTE!I53="X"),"",LISTE!I53),"")</f>
        <v/>
      </c>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row>
    <row r="50" spans="1:35" x14ac:dyDescent="0.25">
      <c r="A50" s="178" t="str">
        <f>IF(MONTH(LISTE!G54)=12,IF(OR(LISTE!B54="",LISTE!I54="X"),"",LISTE!B54),"")</f>
        <v/>
      </c>
      <c r="B50" s="178" t="str">
        <f>IF(MONTH(LISTE!G54)=12,IF(OR(LISTE!B54="",LISTE!I54="X"),"",CONCATENATE(LISTE!C54,"  ",LISTE!H54," P")),"")</f>
        <v/>
      </c>
      <c r="C50" s="178" t="str">
        <f>IF(MONTH(LISTE!G54)=12,IF(OR(LISTE!B54="",LISTE!I54="X"),"",LISTE!A54),"")</f>
        <v/>
      </c>
      <c r="D50" s="178" t="str">
        <f>IF(MONTH(LISTE!G54)=12,IF(OR(LISTE!B54="",LISTE!I54="X"),"",LISTE!I54),"")</f>
        <v/>
      </c>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row>
    <row r="51" spans="1:35" x14ac:dyDescent="0.25">
      <c r="A51" s="178" t="str">
        <f>IF(MONTH(LISTE!G55)=12,IF(OR(LISTE!B55="",LISTE!I55="X"),"",LISTE!B55),"")</f>
        <v/>
      </c>
      <c r="B51" s="178" t="str">
        <f>IF(MONTH(LISTE!G55)=12,IF(OR(LISTE!B55="",LISTE!I55="X"),"",CONCATENATE(LISTE!C55,"  ",LISTE!H55," P")),"")</f>
        <v/>
      </c>
      <c r="C51" s="178" t="str">
        <f>IF(MONTH(LISTE!G55)=12,IF(OR(LISTE!B55="",LISTE!I55="X"),"",LISTE!A55),"")</f>
        <v/>
      </c>
      <c r="D51" s="178" t="str">
        <f>IF(MONTH(LISTE!G55)=12,IF(OR(LISTE!B55="",LISTE!I55="X"),"",LISTE!I55),"")</f>
        <v/>
      </c>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row>
    <row r="52" spans="1:35" x14ac:dyDescent="0.25">
      <c r="A52" s="178" t="str">
        <f>IF(MONTH(LISTE!G56)=12,IF(OR(LISTE!B56="",LISTE!I56="X"),"",LISTE!B56),"")</f>
        <v/>
      </c>
      <c r="B52" s="178" t="str">
        <f>IF(MONTH(LISTE!G56)=12,IF(OR(LISTE!B56="",LISTE!I56="X"),"",CONCATENATE(LISTE!C56,"  ",LISTE!H56," P")),"")</f>
        <v/>
      </c>
      <c r="C52" s="178" t="str">
        <f>IF(MONTH(LISTE!G56)=12,IF(OR(LISTE!B56="",LISTE!I56="X"),"",LISTE!A56),"")</f>
        <v/>
      </c>
      <c r="D52" s="178" t="str">
        <f>IF(MONTH(LISTE!G56)=12,IF(OR(LISTE!B56="",LISTE!I56="X"),"",LISTE!I56),"")</f>
        <v/>
      </c>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row>
    <row r="53" spans="1:35" x14ac:dyDescent="0.25">
      <c r="A53" s="178" t="str">
        <f>IF(MONTH(LISTE!G57)=12,IF(OR(LISTE!B57="",LISTE!I57="X"),"",LISTE!B57),"")</f>
        <v/>
      </c>
      <c r="B53" s="178" t="str">
        <f>IF(MONTH(LISTE!G57)=12,IF(OR(LISTE!B57="",LISTE!I57="X"),"",CONCATENATE(LISTE!C57,"  ",LISTE!H57," P")),"")</f>
        <v/>
      </c>
      <c r="C53" s="178" t="str">
        <f>IF(MONTH(LISTE!G57)=12,IF(OR(LISTE!B57="",LISTE!I57="X"),"",LISTE!A57),"")</f>
        <v/>
      </c>
      <c r="D53" s="178" t="str">
        <f>IF(MONTH(LISTE!G57)=12,IF(OR(LISTE!B57="",LISTE!I57="X"),"",LISTE!I57),"")</f>
        <v/>
      </c>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row>
    <row r="54" spans="1:35" x14ac:dyDescent="0.25">
      <c r="A54" s="178" t="str">
        <f>IF(MONTH(LISTE!G58)=12,IF(OR(LISTE!B58="",LISTE!I58="X"),"",LISTE!B58),"")</f>
        <v/>
      </c>
      <c r="B54" s="178" t="str">
        <f>IF(MONTH(LISTE!G58)=12,IF(OR(LISTE!B58="",LISTE!I58="X"),"",CONCATENATE(LISTE!C58,"  ",LISTE!H58," P")),"")</f>
        <v/>
      </c>
      <c r="C54" s="178" t="str">
        <f>IF(MONTH(LISTE!G58)=12,IF(OR(LISTE!B58="",LISTE!I58="X"),"",LISTE!A58),"")</f>
        <v/>
      </c>
      <c r="D54" s="178" t="str">
        <f>IF(MONTH(LISTE!G58)=12,IF(OR(LISTE!B58="",LISTE!I58="X"),"",LISTE!I58),"")</f>
        <v/>
      </c>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row>
    <row r="55" spans="1:35" x14ac:dyDescent="0.25">
      <c r="A55" s="178" t="str">
        <f>IF(MONTH(LISTE!G59)=12,IF(OR(LISTE!B59="",LISTE!I59="X"),"",LISTE!B59),"")</f>
        <v/>
      </c>
      <c r="B55" s="178" t="str">
        <f>IF(MONTH(LISTE!G59)=12,IF(OR(LISTE!B59="",LISTE!I59="X"),"",CONCATENATE(LISTE!C59,"  ",LISTE!H59," P")),"")</f>
        <v/>
      </c>
      <c r="C55" s="178" t="str">
        <f>IF(MONTH(LISTE!G59)=12,IF(OR(LISTE!B59="",LISTE!I59="X"),"",LISTE!A59),"")</f>
        <v/>
      </c>
      <c r="D55" s="178" t="str">
        <f>IF(MONTH(LISTE!G59)=12,IF(OR(LISTE!B59="",LISTE!I59="X"),"",LISTE!I59),"")</f>
        <v/>
      </c>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row>
    <row r="56" spans="1:35" x14ac:dyDescent="0.25">
      <c r="A56" s="178" t="str">
        <f>IF(MONTH(LISTE!G60)=12,IF(OR(LISTE!B60="",LISTE!I60="X"),"",LISTE!B60),"")</f>
        <v/>
      </c>
      <c r="B56" s="178" t="str">
        <f>IF(MONTH(LISTE!G60)=12,IF(OR(LISTE!B60="",LISTE!I60="X"),"",CONCATENATE(LISTE!C60,"  ",LISTE!H60," P")),"")</f>
        <v/>
      </c>
      <c r="C56" s="178" t="str">
        <f>IF(MONTH(LISTE!G60)=12,IF(OR(LISTE!B60="",LISTE!I60="X"),"",LISTE!A60),"")</f>
        <v/>
      </c>
      <c r="D56" s="178" t="str">
        <f>IF(MONTH(LISTE!G60)=12,IF(OR(LISTE!B60="",LISTE!I60="X"),"",LISTE!I60),"")</f>
        <v/>
      </c>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4"/>
    </row>
    <row r="57" spans="1:35" x14ac:dyDescent="0.25">
      <c r="A57" s="178" t="str">
        <f>IF(MONTH(LISTE!G61)=12,IF(OR(LISTE!B61="",LISTE!I61="X"),"",LISTE!B61),"")</f>
        <v/>
      </c>
      <c r="B57" s="178" t="str">
        <f>IF(MONTH(LISTE!G61)=12,IF(OR(LISTE!B61="",LISTE!I61="X"),"",CONCATENATE(LISTE!C61,"  ",LISTE!H61," P")),"")</f>
        <v/>
      </c>
      <c r="C57" s="178" t="str">
        <f>IF(MONTH(LISTE!G61)=12,IF(OR(LISTE!B61="",LISTE!I61="X"),"",LISTE!A61),"")</f>
        <v/>
      </c>
      <c r="D57" s="178" t="str">
        <f>IF(MONTH(LISTE!G61)=12,IF(OR(LISTE!B61="",LISTE!I61="X"),"",LISTE!I61),"")</f>
        <v/>
      </c>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row>
    <row r="58" spans="1:35" x14ac:dyDescent="0.25">
      <c r="A58" s="178" t="str">
        <f>IF(MONTH(LISTE!G62)=12,IF(OR(LISTE!B62="",LISTE!I62="X"),"",LISTE!B62),"")</f>
        <v/>
      </c>
      <c r="B58" s="178" t="str">
        <f>IF(MONTH(LISTE!G62)=12,IF(OR(LISTE!B62="",LISTE!I62="X"),"",CONCATENATE(LISTE!C62,"  ",LISTE!H62," P")),"")</f>
        <v/>
      </c>
      <c r="C58" s="178" t="str">
        <f>IF(MONTH(LISTE!G62)=12,IF(OR(LISTE!B62="",LISTE!I62="X"),"",LISTE!A62),"")</f>
        <v/>
      </c>
      <c r="D58" s="178" t="str">
        <f>IF(MONTH(LISTE!G62)=12,IF(OR(LISTE!B62="",LISTE!I62="X"),"",LISTE!I62),"")</f>
        <v/>
      </c>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row>
    <row r="59" spans="1:35" x14ac:dyDescent="0.25">
      <c r="A59" s="178" t="str">
        <f>IF(MONTH(LISTE!G63)=12,IF(OR(LISTE!B63="",LISTE!I63="X"),"",LISTE!B63),"")</f>
        <v/>
      </c>
      <c r="B59" s="178" t="str">
        <f>IF(MONTH(LISTE!G63)=12,IF(OR(LISTE!B63="",LISTE!I63="X"),"",CONCATENATE(LISTE!C63,"  ",LISTE!H63," P")),"")</f>
        <v/>
      </c>
      <c r="C59" s="178" t="str">
        <f>IF(MONTH(LISTE!G63)=12,IF(OR(LISTE!B63="",LISTE!I63="X"),"",LISTE!A63),"")</f>
        <v/>
      </c>
      <c r="D59" s="178" t="str">
        <f>IF(MONTH(LISTE!G63)=12,IF(OR(LISTE!B63="",LISTE!I63="X"),"",LISTE!I63),"")</f>
        <v/>
      </c>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row>
    <row r="60" spans="1:35" x14ac:dyDescent="0.25">
      <c r="A60" s="178" t="str">
        <f>IF(MONTH(LISTE!G64)=12,IF(OR(LISTE!B64="",LISTE!I64="X"),"",LISTE!B64),"")</f>
        <v/>
      </c>
      <c r="B60" s="178" t="str">
        <f>IF(MONTH(LISTE!G64)=12,IF(OR(LISTE!B64="",LISTE!I64="X"),"",CONCATENATE(LISTE!C64,"  ",LISTE!H64," P")),"")</f>
        <v/>
      </c>
      <c r="C60" s="178" t="str">
        <f>IF(MONTH(LISTE!G64)=12,IF(OR(LISTE!B64="",LISTE!I64="X"),"",LISTE!A64),"")</f>
        <v/>
      </c>
      <c r="D60" s="178" t="str">
        <f>IF(MONTH(LISTE!G64)=12,IF(OR(LISTE!B64="",LISTE!I64="X"),"",LISTE!I64),"")</f>
        <v/>
      </c>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row>
    <row r="61" spans="1:35" x14ac:dyDescent="0.25">
      <c r="A61" s="178" t="str">
        <f>IF(MONTH(LISTE!G65)=12,IF(OR(LISTE!B65="",LISTE!I65="X"),"",LISTE!B65),"")</f>
        <v/>
      </c>
      <c r="B61" s="178" t="str">
        <f>IF(MONTH(LISTE!G65)=12,IF(OR(LISTE!B65="",LISTE!I65="X"),"",CONCATENATE(LISTE!C65,"  ",LISTE!H65," P")),"")</f>
        <v/>
      </c>
      <c r="C61" s="178" t="str">
        <f>IF(MONTH(LISTE!G65)=12,IF(OR(LISTE!B65="",LISTE!I65="X"),"",LISTE!A65),"")</f>
        <v/>
      </c>
      <c r="D61" s="178" t="str">
        <f>IF(MONTH(LISTE!G65)=12,IF(OR(LISTE!B65="",LISTE!I65="X"),"",LISTE!I65),"")</f>
        <v/>
      </c>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row>
    <row r="62" spans="1:35" x14ac:dyDescent="0.25">
      <c r="A62" s="178" t="str">
        <f>IF(MONTH(LISTE!G66)=12,IF(OR(LISTE!B66="",LISTE!I66="X"),"",LISTE!B66),"")</f>
        <v/>
      </c>
      <c r="B62" s="178" t="str">
        <f>IF(MONTH(LISTE!G66)=12,IF(OR(LISTE!B66="",LISTE!I66="X"),"",CONCATENATE(LISTE!C66,"  ",LISTE!H66," P")),"")</f>
        <v/>
      </c>
      <c r="C62" s="178" t="str">
        <f>IF(MONTH(LISTE!G66)=12,IF(OR(LISTE!B66="",LISTE!I66="X"),"",LISTE!A66),"")</f>
        <v/>
      </c>
      <c r="D62" s="178" t="str">
        <f>IF(MONTH(LISTE!G66)=12,IF(OR(LISTE!B66="",LISTE!I66="X"),"",LISTE!I66),"")</f>
        <v/>
      </c>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row>
    <row r="63" spans="1:35" x14ac:dyDescent="0.25">
      <c r="A63" s="178" t="str">
        <f>IF(MONTH(LISTE!G67)=12,IF(OR(LISTE!B67="",LISTE!I67="X"),"",LISTE!B67),"")</f>
        <v/>
      </c>
      <c r="B63" s="178" t="str">
        <f>IF(MONTH(LISTE!G67)=12,IF(OR(LISTE!B67="",LISTE!I67="X"),"",CONCATENATE(LISTE!C67,"  ",LISTE!H67," P")),"")</f>
        <v/>
      </c>
      <c r="C63" s="178" t="str">
        <f>IF(MONTH(LISTE!G67)=12,IF(OR(LISTE!B67="",LISTE!I67="X"),"",LISTE!A67),"")</f>
        <v/>
      </c>
      <c r="D63" s="178" t="str">
        <f>IF(MONTH(LISTE!G67)=12,IF(OR(LISTE!B67="",LISTE!I67="X"),"",LISTE!I67),"")</f>
        <v/>
      </c>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row>
    <row r="64" spans="1:35" x14ac:dyDescent="0.25">
      <c r="A64" s="178" t="str">
        <f>IF(MONTH(LISTE!G68)=12,IF(OR(LISTE!B68="",LISTE!I68="X"),"",LISTE!B68),"")</f>
        <v/>
      </c>
      <c r="B64" s="178" t="str">
        <f>IF(MONTH(LISTE!G68)=12,IF(OR(LISTE!B68="",LISTE!I68="X"),"",CONCATENATE(LISTE!C68,"  ",LISTE!H68," P")),"")</f>
        <v/>
      </c>
      <c r="C64" s="178" t="str">
        <f>IF(MONTH(LISTE!G68)=12,IF(OR(LISTE!B68="",LISTE!I68="X"),"",LISTE!A68),"")</f>
        <v/>
      </c>
      <c r="D64" s="178" t="str">
        <f>IF(MONTH(LISTE!G68)=12,IF(OR(LISTE!B68="",LISTE!I68="X"),"",LISTE!I68),"")</f>
        <v/>
      </c>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row>
    <row r="65" spans="1:35" x14ac:dyDescent="0.25">
      <c r="A65" s="178" t="str">
        <f>IF(MONTH(LISTE!G69)=12,IF(OR(LISTE!B69="",LISTE!I69="X"),"",LISTE!B69),"")</f>
        <v/>
      </c>
      <c r="B65" s="178" t="str">
        <f>IF(MONTH(LISTE!G69)=12,IF(OR(LISTE!B69="",LISTE!I69="X"),"",CONCATENATE(LISTE!C69,"  ",LISTE!H69," P")),"")</f>
        <v/>
      </c>
      <c r="C65" s="178" t="str">
        <f>IF(MONTH(LISTE!G69)=12,IF(OR(LISTE!B69="",LISTE!I69="X"),"",LISTE!A69),"")</f>
        <v/>
      </c>
      <c r="D65" s="178" t="str">
        <f>IF(MONTH(LISTE!G69)=12,IF(OR(LISTE!B69="",LISTE!I69="X"),"",LISTE!I69),"")</f>
        <v/>
      </c>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row>
    <row r="66" spans="1:35" x14ac:dyDescent="0.25">
      <c r="A66" s="178" t="str">
        <f>IF(MONTH(LISTE!G70)=12,IF(OR(LISTE!B70="",LISTE!I70="X"),"",LISTE!B70),"")</f>
        <v/>
      </c>
      <c r="B66" s="178" t="str">
        <f>IF(MONTH(LISTE!G70)=12,IF(OR(LISTE!B70="",LISTE!I70="X"),"",CONCATENATE(LISTE!C70,"  ",LISTE!H70," P")),"")</f>
        <v/>
      </c>
      <c r="C66" s="178" t="str">
        <f>IF(MONTH(LISTE!G70)=12,IF(OR(LISTE!B70="",LISTE!I70="X"),"",LISTE!A70),"")</f>
        <v/>
      </c>
      <c r="D66" s="178" t="str">
        <f>IF(MONTH(LISTE!G70)=12,IF(OR(LISTE!B70="",LISTE!I70="X"),"",LISTE!I70),"")</f>
        <v/>
      </c>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row>
    <row r="67" spans="1:35" x14ac:dyDescent="0.25">
      <c r="A67" s="178" t="str">
        <f>IF(MONTH(LISTE!G71)=12,IF(OR(LISTE!B71="",LISTE!I71="X"),"",LISTE!B71),"")</f>
        <v/>
      </c>
      <c r="B67" s="178" t="str">
        <f>IF(MONTH(LISTE!G71)=12,IF(OR(LISTE!B71="",LISTE!I71="X"),"",CONCATENATE(LISTE!C71,"  ",LISTE!H71," P")),"")</f>
        <v/>
      </c>
      <c r="C67" s="178" t="str">
        <f>IF(MONTH(LISTE!G71)=12,IF(OR(LISTE!B71="",LISTE!I71="X"),"",LISTE!A71),"")</f>
        <v/>
      </c>
      <c r="D67" s="178" t="str">
        <f>IF(MONTH(LISTE!G71)=12,IF(OR(LISTE!B71="",LISTE!I71="X"),"",LISTE!I71),"")</f>
        <v/>
      </c>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row>
    <row r="68" spans="1:35" x14ac:dyDescent="0.25">
      <c r="A68" s="178" t="str">
        <f>IF(MONTH(LISTE!G72)=12,IF(OR(LISTE!B72="",LISTE!I72="X"),"",LISTE!B72),"")</f>
        <v/>
      </c>
      <c r="B68" s="178" t="str">
        <f>IF(MONTH(LISTE!G72)=12,IF(OR(LISTE!B72="",LISTE!I72="X"),"",CONCATENATE(LISTE!C72,"  ",LISTE!H72," P")),"")</f>
        <v/>
      </c>
      <c r="C68" s="178" t="str">
        <f>IF(MONTH(LISTE!G72)=12,IF(OR(LISTE!B72="",LISTE!I72="X"),"",LISTE!A72),"")</f>
        <v/>
      </c>
      <c r="D68" s="178" t="str">
        <f>IF(MONTH(LISTE!G72)=12,IF(OR(LISTE!B72="",LISTE!I72="X"),"",LISTE!I72),"")</f>
        <v/>
      </c>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4"/>
      <c r="AG68" s="184"/>
      <c r="AH68" s="184"/>
      <c r="AI68" s="184"/>
    </row>
    <row r="69" spans="1:35" x14ac:dyDescent="0.25">
      <c r="A69" s="178" t="str">
        <f>IF(MONTH(LISTE!G73)=12,IF(OR(LISTE!B73="",LISTE!I73="X"),"",LISTE!B73),"")</f>
        <v/>
      </c>
      <c r="B69" s="178" t="str">
        <f>IF(MONTH(LISTE!G73)=12,IF(OR(LISTE!B73="",LISTE!I73="X"),"",CONCATENATE(LISTE!C73,"  ",LISTE!H73," P")),"")</f>
        <v/>
      </c>
      <c r="C69" s="178" t="str">
        <f>IF(MONTH(LISTE!G73)=12,IF(OR(LISTE!B73="",LISTE!I73="X"),"",LISTE!A73),"")</f>
        <v/>
      </c>
      <c r="D69" s="178" t="str">
        <f>IF(MONTH(LISTE!G73)=12,IF(OR(LISTE!B73="",LISTE!I73="X"),"",LISTE!I73),"")</f>
        <v/>
      </c>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c r="AE69" s="184"/>
      <c r="AF69" s="184"/>
      <c r="AG69" s="184"/>
      <c r="AH69" s="184"/>
      <c r="AI69" s="184"/>
    </row>
    <row r="70" spans="1:35" x14ac:dyDescent="0.25">
      <c r="A70" s="178" t="str">
        <f>IF(MONTH(LISTE!G74)=12,IF(OR(LISTE!B74="",LISTE!I74="X"),"",LISTE!B74),"")</f>
        <v/>
      </c>
      <c r="B70" s="178" t="str">
        <f>IF(MONTH(LISTE!G74)=12,IF(OR(LISTE!B74="",LISTE!I74="X"),"",CONCATENATE(LISTE!C74,"  ",LISTE!H74," P")),"")</f>
        <v/>
      </c>
      <c r="C70" s="178" t="str">
        <f>IF(MONTH(LISTE!G74)=12,IF(OR(LISTE!B74="",LISTE!I74="X"),"",LISTE!A74),"")</f>
        <v/>
      </c>
      <c r="D70" s="178" t="str">
        <f>IF(MONTH(LISTE!G74)=12,IF(OR(LISTE!B74="",LISTE!I74="X"),"",LISTE!I74),"")</f>
        <v/>
      </c>
      <c r="E70" s="184"/>
      <c r="F70" s="184"/>
      <c r="G70" s="184"/>
      <c r="H70" s="184"/>
      <c r="I70" s="184"/>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row>
    <row r="71" spans="1:35" x14ac:dyDescent="0.25">
      <c r="A71" s="178" t="str">
        <f>IF(MONTH(LISTE!G75)=12,IF(OR(LISTE!B75="",LISTE!I75="X"),"",LISTE!B75),"")</f>
        <v/>
      </c>
      <c r="B71" s="178" t="str">
        <f>IF(MONTH(LISTE!G75)=12,IF(OR(LISTE!B75="",LISTE!I75="X"),"",CONCATENATE(LISTE!C75,"  ",LISTE!H75," P")),"")</f>
        <v/>
      </c>
      <c r="C71" s="178" t="str">
        <f>IF(MONTH(LISTE!G75)=12,IF(OR(LISTE!B75="",LISTE!I75="X"),"",LISTE!A75),"")</f>
        <v/>
      </c>
      <c r="D71" s="178" t="str">
        <f>IF(MONTH(LISTE!G75)=12,IF(OR(LISTE!B75="",LISTE!I75="X"),"",LISTE!I75),"")</f>
        <v/>
      </c>
      <c r="E71" s="184"/>
      <c r="F71" s="184"/>
      <c r="G71" s="184"/>
      <c r="H71" s="184"/>
      <c r="I71" s="184"/>
      <c r="J71" s="184"/>
      <c r="K71" s="184"/>
      <c r="L71" s="184"/>
      <c r="M71" s="184"/>
      <c r="N71" s="184"/>
      <c r="O71" s="184"/>
      <c r="P71" s="184"/>
      <c r="Q71" s="184"/>
      <c r="R71" s="184"/>
      <c r="S71" s="184"/>
      <c r="T71" s="184"/>
      <c r="U71" s="184"/>
      <c r="V71" s="184"/>
      <c r="W71" s="184"/>
      <c r="X71" s="184"/>
      <c r="Y71" s="184"/>
      <c r="Z71" s="184"/>
      <c r="AA71" s="184"/>
      <c r="AB71" s="184"/>
      <c r="AC71" s="184"/>
      <c r="AD71" s="184"/>
      <c r="AE71" s="184"/>
      <c r="AF71" s="184"/>
      <c r="AG71" s="184"/>
      <c r="AH71" s="184"/>
      <c r="AI71" s="184"/>
    </row>
    <row r="72" spans="1:35" x14ac:dyDescent="0.25">
      <c r="A72" s="178" t="str">
        <f>IF(MONTH(LISTE!G76)=12,IF(OR(LISTE!B76="",LISTE!I76="X"),"",LISTE!B76),"")</f>
        <v/>
      </c>
      <c r="B72" s="178" t="str">
        <f>IF(MONTH(LISTE!G76)=12,IF(OR(LISTE!B76="",LISTE!I76="X"),"",CONCATENATE(LISTE!C76,"  ",LISTE!H76," P")),"")</f>
        <v/>
      </c>
      <c r="C72" s="178" t="str">
        <f>IF(MONTH(LISTE!G76)=12,IF(OR(LISTE!B76="",LISTE!I76="X"),"",LISTE!A76),"")</f>
        <v/>
      </c>
      <c r="D72" s="178" t="str">
        <f>IF(MONTH(LISTE!G76)=12,IF(OR(LISTE!B76="",LISTE!I76="X"),"",LISTE!I76),"")</f>
        <v/>
      </c>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c r="AD72" s="184"/>
      <c r="AE72" s="184"/>
      <c r="AF72" s="184"/>
      <c r="AG72" s="184"/>
      <c r="AH72" s="184"/>
      <c r="AI72" s="184"/>
    </row>
    <row r="73" spans="1:35" x14ac:dyDescent="0.25">
      <c r="A73" s="178" t="str">
        <f>IF(MONTH(LISTE!G77)=12,IF(OR(LISTE!B77="",LISTE!I77="X"),"",LISTE!B77),"")</f>
        <v/>
      </c>
      <c r="B73" s="178" t="str">
        <f>IF(MONTH(LISTE!G77)=12,IF(OR(LISTE!B77="",LISTE!I77="X"),"",CONCATENATE(LISTE!C77,"  ",LISTE!H77," P")),"")</f>
        <v/>
      </c>
      <c r="C73" s="178" t="str">
        <f>IF(MONTH(LISTE!G77)=12,IF(OR(LISTE!B77="",LISTE!I77="X"),"",LISTE!A77),"")</f>
        <v/>
      </c>
      <c r="D73" s="178" t="str">
        <f>IF(MONTH(LISTE!G77)=12,IF(OR(LISTE!B77="",LISTE!I77="X"),"",LISTE!I77),"")</f>
        <v/>
      </c>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184"/>
      <c r="AE73" s="184"/>
      <c r="AF73" s="184"/>
      <c r="AG73" s="184"/>
      <c r="AH73" s="184"/>
      <c r="AI73" s="184"/>
    </row>
    <row r="74" spans="1:35" x14ac:dyDescent="0.25">
      <c r="A74" s="178" t="str">
        <f>IF(MONTH(LISTE!G78)=12,IF(OR(LISTE!B78="",LISTE!I78="X"),"",LISTE!B78),"")</f>
        <v/>
      </c>
      <c r="B74" s="178" t="str">
        <f>IF(MONTH(LISTE!G78)=12,IF(OR(LISTE!B78="",LISTE!I78="X"),"",CONCATENATE(LISTE!C78,"  ",LISTE!H78," P")),"")</f>
        <v/>
      </c>
      <c r="C74" s="178" t="str">
        <f>IF(MONTH(LISTE!G78)=12,IF(OR(LISTE!B78="",LISTE!I78="X"),"",LISTE!A78),"")</f>
        <v/>
      </c>
      <c r="D74" s="178" t="str">
        <f>IF(MONTH(LISTE!G78)=12,IF(OR(LISTE!B78="",LISTE!I78="X"),"",LISTE!I78),"")</f>
        <v/>
      </c>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184"/>
      <c r="AE74" s="184"/>
      <c r="AF74" s="184"/>
      <c r="AG74" s="184"/>
      <c r="AH74" s="184"/>
      <c r="AI74" s="184"/>
    </row>
    <row r="75" spans="1:35" x14ac:dyDescent="0.25">
      <c r="A75" s="178" t="str">
        <f>IF(MONTH(LISTE!G79)=12,IF(OR(LISTE!B79="",LISTE!I79="X"),"",LISTE!B79),"")</f>
        <v/>
      </c>
      <c r="B75" s="178" t="str">
        <f>IF(MONTH(LISTE!G79)=12,IF(OR(LISTE!B79="",LISTE!I79="X"),"",CONCATENATE(LISTE!C79,"  ",LISTE!H79," P")),"")</f>
        <v/>
      </c>
      <c r="C75" s="178" t="str">
        <f>IF(MONTH(LISTE!G79)=12,IF(OR(LISTE!B79="",LISTE!I79="X"),"",LISTE!A79),"")</f>
        <v/>
      </c>
      <c r="D75" s="178" t="str">
        <f>IF(MONTH(LISTE!G79)=12,IF(OR(LISTE!B79="",LISTE!I79="X"),"",LISTE!I79),"")</f>
        <v/>
      </c>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184"/>
      <c r="AE75" s="184"/>
      <c r="AF75" s="184"/>
      <c r="AG75" s="184"/>
      <c r="AH75" s="184"/>
      <c r="AI75" s="184"/>
    </row>
    <row r="76" spans="1:35" x14ac:dyDescent="0.25">
      <c r="A76" s="178" t="str">
        <f>IF(MONTH(LISTE!G80)=12,IF(OR(LISTE!B80="",LISTE!I80="X"),"",LISTE!B80),"")</f>
        <v/>
      </c>
      <c r="B76" s="178" t="str">
        <f>IF(MONTH(LISTE!G80)=12,IF(OR(LISTE!B80="",LISTE!I80="X"),"",CONCATENATE(LISTE!C80,"  ",LISTE!H80," P")),"")</f>
        <v/>
      </c>
      <c r="C76" s="178" t="str">
        <f>IF(MONTH(LISTE!G80)=12,IF(OR(LISTE!B80="",LISTE!I80="X"),"",LISTE!A80),"")</f>
        <v/>
      </c>
      <c r="D76" s="178" t="str">
        <f>IF(MONTH(LISTE!G80)=12,IF(OR(LISTE!B80="",LISTE!I80="X"),"",LISTE!I80),"")</f>
        <v/>
      </c>
      <c r="E76" s="184"/>
      <c r="F76" s="184"/>
      <c r="G76" s="184"/>
      <c r="H76" s="184"/>
      <c r="I76" s="184"/>
      <c r="J76" s="184"/>
      <c r="K76" s="184"/>
      <c r="L76" s="184"/>
      <c r="M76" s="184"/>
      <c r="N76" s="184"/>
      <c r="O76" s="184"/>
      <c r="P76" s="184"/>
      <c r="Q76" s="184"/>
      <c r="R76" s="184"/>
      <c r="S76" s="184"/>
      <c r="T76" s="184"/>
      <c r="U76" s="184"/>
      <c r="V76" s="184"/>
      <c r="W76" s="184"/>
      <c r="X76" s="184"/>
      <c r="Y76" s="184"/>
      <c r="Z76" s="184"/>
      <c r="AA76" s="184"/>
      <c r="AB76" s="184"/>
      <c r="AC76" s="184"/>
      <c r="AD76" s="184"/>
      <c r="AE76" s="184"/>
      <c r="AF76" s="184"/>
      <c r="AG76" s="184"/>
      <c r="AH76" s="184"/>
      <c r="AI76" s="184"/>
    </row>
    <row r="77" spans="1:35" x14ac:dyDescent="0.25">
      <c r="A77" s="178" t="str">
        <f>IF(MONTH(LISTE!G81)=12,IF(OR(LISTE!B81="",LISTE!I81="X"),"",LISTE!B81),"")</f>
        <v/>
      </c>
      <c r="B77" s="178" t="str">
        <f>IF(MONTH(LISTE!G81)=12,IF(OR(LISTE!B81="",LISTE!I81="X"),"",CONCATENATE(LISTE!C81,"  ",LISTE!H81," P")),"")</f>
        <v/>
      </c>
      <c r="C77" s="178" t="str">
        <f>IF(MONTH(LISTE!G81)=12,IF(OR(LISTE!B81="",LISTE!I81="X"),"",LISTE!A81),"")</f>
        <v/>
      </c>
      <c r="D77" s="178" t="str">
        <f>IF(MONTH(LISTE!G81)=12,IF(OR(LISTE!B81="",LISTE!I81="X"),"",LISTE!I81),"")</f>
        <v/>
      </c>
      <c r="E77" s="184"/>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row>
    <row r="78" spans="1:35" x14ac:dyDescent="0.25">
      <c r="A78" s="178" t="str">
        <f>IF(MONTH(LISTE!G82)=12,IF(OR(LISTE!B82="",LISTE!I82="X"),"",LISTE!B82),"")</f>
        <v/>
      </c>
      <c r="B78" s="178" t="str">
        <f>IF(MONTH(LISTE!G82)=12,IF(OR(LISTE!B82="",LISTE!I82="X"),"",CONCATENATE(LISTE!C82,"  ",LISTE!H82," P")),"")</f>
        <v/>
      </c>
      <c r="C78" s="178" t="str">
        <f>IF(MONTH(LISTE!G82)=12,IF(OR(LISTE!B82="",LISTE!I82="X"),"",LISTE!A82),"")</f>
        <v/>
      </c>
      <c r="D78" s="178" t="str">
        <f>IF(MONTH(LISTE!G82)=12,IF(OR(LISTE!B82="",LISTE!I82="X"),"",LISTE!I82),"")</f>
        <v/>
      </c>
      <c r="E78" s="184"/>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184"/>
      <c r="AD78" s="184"/>
      <c r="AE78" s="184"/>
      <c r="AF78" s="184"/>
      <c r="AG78" s="184"/>
      <c r="AH78" s="184"/>
      <c r="AI78" s="184"/>
    </row>
    <row r="79" spans="1:35" x14ac:dyDescent="0.25">
      <c r="A79" s="178" t="str">
        <f>IF(MONTH(LISTE!G83)=12,IF(OR(LISTE!B83="",LISTE!I83="X"),"",LISTE!B83),"")</f>
        <v/>
      </c>
      <c r="B79" s="178" t="str">
        <f>IF(MONTH(LISTE!G83)=12,IF(OR(LISTE!B83="",LISTE!I83="X"),"",CONCATENATE(LISTE!C83,"  ",LISTE!H83," P")),"")</f>
        <v/>
      </c>
      <c r="C79" s="178" t="str">
        <f>IF(MONTH(LISTE!G83)=12,IF(OR(LISTE!B83="",LISTE!I83="X"),"",LISTE!A83),"")</f>
        <v/>
      </c>
      <c r="D79" s="178" t="str">
        <f>IF(MONTH(LISTE!G83)=12,IF(OR(LISTE!B83="",LISTE!I83="X"),"",LISTE!I83),"")</f>
        <v/>
      </c>
      <c r="E79" s="184"/>
      <c r="F79" s="184"/>
      <c r="G79" s="184"/>
      <c r="H79" s="184"/>
      <c r="I79" s="184"/>
      <c r="J79" s="184"/>
      <c r="K79" s="184"/>
      <c r="L79" s="184"/>
      <c r="M79" s="184"/>
      <c r="N79" s="184"/>
      <c r="O79" s="184"/>
      <c r="P79" s="184"/>
      <c r="Q79" s="184"/>
      <c r="R79" s="184"/>
      <c r="S79" s="184"/>
      <c r="T79" s="184"/>
      <c r="U79" s="184"/>
      <c r="V79" s="184"/>
      <c r="W79" s="184"/>
      <c r="X79" s="184"/>
      <c r="Y79" s="184"/>
      <c r="Z79" s="184"/>
      <c r="AA79" s="184"/>
      <c r="AB79" s="184"/>
      <c r="AC79" s="184"/>
      <c r="AD79" s="184"/>
      <c r="AE79" s="184"/>
      <c r="AF79" s="184"/>
      <c r="AG79" s="184"/>
      <c r="AH79" s="184"/>
      <c r="AI79" s="184"/>
    </row>
    <row r="80" spans="1:35" x14ac:dyDescent="0.25">
      <c r="A80" s="178" t="str">
        <f>IF(MONTH(LISTE!G84)=12,IF(OR(LISTE!B84="",LISTE!I84="X"),"",LISTE!B84),"")</f>
        <v/>
      </c>
      <c r="B80" s="178" t="str">
        <f>IF(MONTH(LISTE!G84)=12,IF(OR(LISTE!B84="",LISTE!I84="X"),"",CONCATENATE(LISTE!C84,"  ",LISTE!H84," P")),"")</f>
        <v/>
      </c>
      <c r="C80" s="178" t="str">
        <f>IF(MONTH(LISTE!G84)=12,IF(OR(LISTE!B84="",LISTE!I84="X"),"",LISTE!A84),"")</f>
        <v/>
      </c>
      <c r="D80" s="178" t="str">
        <f>IF(MONTH(LISTE!G84)=12,IF(OR(LISTE!B84="",LISTE!I84="X"),"",LISTE!I84),"")</f>
        <v/>
      </c>
      <c r="E80" s="184"/>
      <c r="F80" s="184"/>
      <c r="G80" s="184"/>
      <c r="H80" s="184"/>
      <c r="I80" s="184"/>
      <c r="J80" s="184"/>
      <c r="K80" s="184"/>
      <c r="L80" s="184"/>
      <c r="M80" s="184"/>
      <c r="N80" s="184"/>
      <c r="O80" s="184"/>
      <c r="P80" s="184"/>
      <c r="Q80" s="184"/>
      <c r="R80" s="184"/>
      <c r="S80" s="184"/>
      <c r="T80" s="184"/>
      <c r="U80" s="184"/>
      <c r="V80" s="184"/>
      <c r="W80" s="184"/>
      <c r="X80" s="184"/>
      <c r="Y80" s="184"/>
      <c r="Z80" s="184"/>
      <c r="AA80" s="184"/>
      <c r="AB80" s="184"/>
      <c r="AC80" s="184"/>
      <c r="AD80" s="184"/>
      <c r="AE80" s="184"/>
      <c r="AF80" s="184"/>
      <c r="AG80" s="184"/>
      <c r="AH80" s="184"/>
      <c r="AI80" s="184"/>
    </row>
    <row r="81" spans="1:35" x14ac:dyDescent="0.25">
      <c r="A81" s="178" t="str">
        <f>IF(MONTH(LISTE!G85)=12,IF(OR(LISTE!B85="",LISTE!I85="X"),"",LISTE!B85),"")</f>
        <v/>
      </c>
      <c r="B81" s="178" t="str">
        <f>IF(MONTH(LISTE!G85)=12,IF(OR(LISTE!B85="",LISTE!I85="X"),"",CONCATENATE(LISTE!C85,"  ",LISTE!H85," P")),"")</f>
        <v/>
      </c>
      <c r="C81" s="178" t="str">
        <f>IF(MONTH(LISTE!G85)=12,IF(OR(LISTE!B85="",LISTE!I85="X"),"",LISTE!A85),"")</f>
        <v/>
      </c>
      <c r="D81" s="178" t="str">
        <f>IF(MONTH(LISTE!G85)=12,IF(OR(LISTE!B85="",LISTE!I85="X"),"",LISTE!I85),"")</f>
        <v/>
      </c>
      <c r="E81" s="184"/>
      <c r="F81" s="184"/>
      <c r="G81" s="184"/>
      <c r="H81" s="184"/>
      <c r="I81" s="184"/>
      <c r="J81" s="184"/>
      <c r="K81" s="184"/>
      <c r="L81" s="184"/>
      <c r="M81" s="184"/>
      <c r="N81" s="184"/>
      <c r="O81" s="184"/>
      <c r="P81" s="184"/>
      <c r="Q81" s="184"/>
      <c r="R81" s="184"/>
      <c r="S81" s="184"/>
      <c r="T81" s="184"/>
      <c r="U81" s="184"/>
      <c r="V81" s="184"/>
      <c r="W81" s="184"/>
      <c r="X81" s="184"/>
      <c r="Y81" s="184"/>
      <c r="Z81" s="184"/>
      <c r="AA81" s="184"/>
      <c r="AB81" s="184"/>
      <c r="AC81" s="184"/>
      <c r="AD81" s="184"/>
      <c r="AE81" s="184"/>
      <c r="AF81" s="184"/>
      <c r="AG81" s="184"/>
      <c r="AH81" s="184"/>
      <c r="AI81" s="184"/>
    </row>
    <row r="82" spans="1:35" x14ac:dyDescent="0.25">
      <c r="A82" s="178" t="str">
        <f>IF(MONTH(LISTE!G86)=12,IF(OR(LISTE!B86="",LISTE!I86="X"),"",LISTE!B86),"")</f>
        <v/>
      </c>
      <c r="B82" s="178" t="str">
        <f>IF(MONTH(LISTE!G86)=12,IF(OR(LISTE!B86="",LISTE!I86="X"),"",CONCATENATE(LISTE!C86,"  ",LISTE!H86," P")),"")</f>
        <v/>
      </c>
      <c r="C82" s="178" t="str">
        <f>IF(MONTH(LISTE!G86)=12,IF(OR(LISTE!B86="",LISTE!I86="X"),"",LISTE!A86),"")</f>
        <v/>
      </c>
      <c r="D82" s="178" t="str">
        <f>IF(MONTH(LISTE!G86)=12,IF(OR(LISTE!B86="",LISTE!I86="X"),"",LISTE!I86),"")</f>
        <v/>
      </c>
      <c r="E82" s="184"/>
      <c r="F82" s="184"/>
      <c r="G82" s="184"/>
      <c r="H82" s="184"/>
      <c r="I82" s="184"/>
      <c r="J82" s="184"/>
      <c r="K82" s="184"/>
      <c r="L82" s="184"/>
      <c r="M82" s="184"/>
      <c r="N82" s="184"/>
      <c r="O82" s="184"/>
      <c r="P82" s="184"/>
      <c r="Q82" s="184"/>
      <c r="R82" s="184"/>
      <c r="S82" s="184"/>
      <c r="T82" s="184"/>
      <c r="U82" s="184"/>
      <c r="V82" s="184"/>
      <c r="W82" s="184"/>
      <c r="X82" s="184"/>
      <c r="Y82" s="184"/>
      <c r="Z82" s="184"/>
      <c r="AA82" s="184"/>
      <c r="AB82" s="184"/>
      <c r="AC82" s="184"/>
      <c r="AD82" s="184"/>
      <c r="AE82" s="184"/>
      <c r="AF82" s="184"/>
      <c r="AG82" s="184"/>
      <c r="AH82" s="184"/>
      <c r="AI82" s="184"/>
    </row>
    <row r="83" spans="1:35" x14ac:dyDescent="0.25">
      <c r="A83" s="178" t="str">
        <f>IF(MONTH(LISTE!G87)=12,IF(OR(LISTE!B87="",LISTE!I87="X"),"",LISTE!B87),"")</f>
        <v/>
      </c>
      <c r="B83" s="178" t="str">
        <f>IF(MONTH(LISTE!G87)=12,IF(OR(LISTE!B87="",LISTE!I87="X"),"",CONCATENATE(LISTE!C87,"  ",LISTE!H87," P")),"")</f>
        <v/>
      </c>
      <c r="C83" s="178" t="str">
        <f>IF(MONTH(LISTE!G87)=12,IF(OR(LISTE!B87="",LISTE!I87="X"),"",LISTE!A87),"")</f>
        <v/>
      </c>
      <c r="D83" s="178" t="str">
        <f>IF(MONTH(LISTE!G87)=12,IF(OR(LISTE!B87="",LISTE!I87="X"),"",LISTE!I87),"")</f>
        <v/>
      </c>
      <c r="E83" s="184"/>
      <c r="F83" s="184"/>
      <c r="G83" s="184"/>
      <c r="H83" s="184"/>
      <c r="I83" s="184"/>
      <c r="J83" s="184"/>
      <c r="K83" s="184"/>
      <c r="L83" s="184"/>
      <c r="M83" s="184"/>
      <c r="N83" s="184"/>
      <c r="O83" s="184"/>
      <c r="P83" s="184"/>
      <c r="Q83" s="184"/>
      <c r="R83" s="184"/>
      <c r="S83" s="184"/>
      <c r="T83" s="184"/>
      <c r="U83" s="184"/>
      <c r="V83" s="184"/>
      <c r="W83" s="184"/>
      <c r="X83" s="184"/>
      <c r="Y83" s="184"/>
      <c r="Z83" s="184"/>
      <c r="AA83" s="184"/>
      <c r="AB83" s="184"/>
      <c r="AC83" s="184"/>
      <c r="AD83" s="184"/>
      <c r="AE83" s="184"/>
      <c r="AF83" s="184"/>
      <c r="AG83" s="184"/>
      <c r="AH83" s="184"/>
      <c r="AI83" s="184"/>
    </row>
    <row r="84" spans="1:35" x14ac:dyDescent="0.25">
      <c r="A84" s="178" t="str">
        <f>IF(MONTH(LISTE!G88)=12,IF(OR(LISTE!B88="",LISTE!I88="X"),"",LISTE!B88),"")</f>
        <v/>
      </c>
      <c r="B84" s="178" t="str">
        <f>IF(MONTH(LISTE!G88)=12,IF(OR(LISTE!B88="",LISTE!I88="X"),"",CONCATENATE(LISTE!C88,"  ",LISTE!H88," P")),"")</f>
        <v/>
      </c>
      <c r="C84" s="178" t="str">
        <f>IF(MONTH(LISTE!G88)=12,IF(OR(LISTE!B88="",LISTE!I88="X"),"",LISTE!A88),"")</f>
        <v/>
      </c>
      <c r="D84" s="178" t="str">
        <f>IF(MONTH(LISTE!G88)=12,IF(OR(LISTE!B88="",LISTE!I88="X"),"",LISTE!I88),"")</f>
        <v/>
      </c>
      <c r="E84" s="184"/>
      <c r="F84" s="184"/>
      <c r="G84" s="184"/>
      <c r="H84" s="184"/>
      <c r="I84" s="184"/>
      <c r="J84" s="184"/>
      <c r="K84" s="184"/>
      <c r="L84" s="184"/>
      <c r="M84" s="184"/>
      <c r="N84" s="184"/>
      <c r="O84" s="184"/>
      <c r="P84" s="184"/>
      <c r="Q84" s="184"/>
      <c r="R84" s="184"/>
      <c r="S84" s="184"/>
      <c r="T84" s="184"/>
      <c r="U84" s="184"/>
      <c r="V84" s="184"/>
      <c r="W84" s="184"/>
      <c r="X84" s="184"/>
      <c r="Y84" s="184"/>
      <c r="Z84" s="184"/>
      <c r="AA84" s="184"/>
      <c r="AB84" s="184"/>
      <c r="AC84" s="184"/>
      <c r="AD84" s="184"/>
      <c r="AE84" s="184"/>
      <c r="AF84" s="184"/>
      <c r="AG84" s="184"/>
      <c r="AH84" s="184"/>
      <c r="AI84" s="184"/>
    </row>
    <row r="85" spans="1:35" x14ac:dyDescent="0.25">
      <c r="A85" s="178" t="str">
        <f>IF(MONTH(LISTE!G89)=12,IF(OR(LISTE!B89="",LISTE!I89="X"),"",LISTE!B89),"")</f>
        <v/>
      </c>
      <c r="B85" s="178" t="str">
        <f>IF(MONTH(LISTE!G89)=12,IF(OR(LISTE!B89="",LISTE!I89="X"),"",CONCATENATE(LISTE!C89,"  ",LISTE!H89," P")),"")</f>
        <v/>
      </c>
      <c r="C85" s="178" t="str">
        <f>IF(MONTH(LISTE!G89)=12,IF(OR(LISTE!B89="",LISTE!I89="X"),"",LISTE!A89),"")</f>
        <v/>
      </c>
      <c r="D85" s="178" t="str">
        <f>IF(MONTH(LISTE!G89)=12,IF(OR(LISTE!B89="",LISTE!I89="X"),"",LISTE!I89),"")</f>
        <v/>
      </c>
      <c r="E85" s="184"/>
      <c r="F85" s="184"/>
      <c r="G85" s="184"/>
      <c r="H85" s="184"/>
      <c r="I85" s="184"/>
      <c r="J85" s="184"/>
      <c r="K85" s="184"/>
      <c r="L85" s="184"/>
      <c r="M85" s="184"/>
      <c r="N85" s="184"/>
      <c r="O85" s="184"/>
      <c r="P85" s="184"/>
      <c r="Q85" s="184"/>
      <c r="R85" s="184"/>
      <c r="S85" s="184"/>
      <c r="T85" s="184"/>
      <c r="U85" s="184"/>
      <c r="V85" s="184"/>
      <c r="W85" s="184"/>
      <c r="X85" s="184"/>
      <c r="Y85" s="184"/>
      <c r="Z85" s="184"/>
      <c r="AA85" s="184"/>
      <c r="AB85" s="184"/>
      <c r="AC85" s="184"/>
      <c r="AD85" s="184"/>
      <c r="AE85" s="184"/>
      <c r="AF85" s="184"/>
      <c r="AG85" s="184"/>
      <c r="AH85" s="184"/>
      <c r="AI85" s="184"/>
    </row>
    <row r="86" spans="1:35" x14ac:dyDescent="0.25">
      <c r="A86" s="178" t="str">
        <f>IF(MONTH(LISTE!G90)=12,IF(OR(LISTE!B90="",LISTE!I90="X"),"",LISTE!B90),"")</f>
        <v/>
      </c>
      <c r="B86" s="178" t="str">
        <f>IF(MONTH(LISTE!G90)=12,IF(OR(LISTE!B90="",LISTE!I90="X"),"",CONCATENATE(LISTE!C90,"  ",LISTE!H90," P")),"")</f>
        <v/>
      </c>
      <c r="C86" s="178" t="str">
        <f>IF(MONTH(LISTE!G90)=12,IF(OR(LISTE!B90="",LISTE!I90="X"),"",LISTE!A90),"")</f>
        <v/>
      </c>
      <c r="D86" s="178" t="str">
        <f>IF(MONTH(LISTE!G90)=12,IF(OR(LISTE!B90="",LISTE!I90="X"),"",LISTE!I90),"")</f>
        <v/>
      </c>
      <c r="E86" s="184"/>
      <c r="F86" s="184"/>
      <c r="G86" s="184"/>
      <c r="H86" s="184"/>
      <c r="I86" s="184"/>
      <c r="J86" s="184"/>
      <c r="K86" s="184"/>
      <c r="L86" s="184"/>
      <c r="M86" s="184"/>
      <c r="N86" s="184"/>
      <c r="O86" s="184"/>
      <c r="P86" s="184"/>
      <c r="Q86" s="184"/>
      <c r="R86" s="184"/>
      <c r="S86" s="184"/>
      <c r="T86" s="184"/>
      <c r="U86" s="184"/>
      <c r="V86" s="184"/>
      <c r="W86" s="184"/>
      <c r="X86" s="184"/>
      <c r="Y86" s="184"/>
      <c r="Z86" s="184"/>
      <c r="AA86" s="184"/>
      <c r="AB86" s="184"/>
      <c r="AC86" s="184"/>
      <c r="AD86" s="184"/>
      <c r="AE86" s="184"/>
      <c r="AF86" s="184"/>
      <c r="AG86" s="184"/>
      <c r="AH86" s="184"/>
      <c r="AI86" s="184"/>
    </row>
    <row r="87" spans="1:35" x14ac:dyDescent="0.25">
      <c r="A87" s="178" t="str">
        <f>IF(MONTH(LISTE!G91)=12,IF(OR(LISTE!B91="",LISTE!I91="X"),"",LISTE!B91),"")</f>
        <v/>
      </c>
      <c r="B87" s="178" t="str">
        <f>IF(MONTH(LISTE!G91)=12,IF(OR(LISTE!B91="",LISTE!I91="X"),"",CONCATENATE(LISTE!C91,"  ",LISTE!H91," P")),"")</f>
        <v/>
      </c>
      <c r="C87" s="178" t="str">
        <f>IF(MONTH(LISTE!G91)=12,IF(OR(LISTE!B91="",LISTE!I91="X"),"",LISTE!A91),"")</f>
        <v/>
      </c>
      <c r="D87" s="178" t="str">
        <f>IF(MONTH(LISTE!G91)=12,IF(OR(LISTE!B91="",LISTE!I91="X"),"",LISTE!I91),"")</f>
        <v/>
      </c>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row>
    <row r="88" spans="1:35" x14ac:dyDescent="0.25">
      <c r="A88" s="178" t="str">
        <f>IF(MONTH(LISTE!G92)=12,IF(OR(LISTE!B92="",LISTE!I92="X"),"",LISTE!B92),"")</f>
        <v/>
      </c>
      <c r="B88" s="178" t="str">
        <f>IF(MONTH(LISTE!G92)=12,IF(OR(LISTE!B92="",LISTE!I92="X"),"",CONCATENATE(LISTE!C92,"  ",LISTE!H92," P")),"")</f>
        <v/>
      </c>
      <c r="C88" s="178" t="str">
        <f>IF(MONTH(LISTE!G92)=12,IF(OR(LISTE!B92="",LISTE!I92="X"),"",LISTE!A92),"")</f>
        <v/>
      </c>
      <c r="D88" s="178" t="str">
        <f>IF(MONTH(LISTE!G92)=12,IF(OR(LISTE!B92="",LISTE!I92="X"),"",LISTE!I92),"")</f>
        <v/>
      </c>
      <c r="E88" s="184"/>
      <c r="F88" s="184"/>
      <c r="G88" s="184"/>
      <c r="H88" s="184"/>
      <c r="I88" s="184"/>
      <c r="J88" s="184"/>
      <c r="K88" s="184"/>
      <c r="L88" s="184"/>
      <c r="M88" s="184"/>
      <c r="N88" s="184"/>
      <c r="O88" s="184"/>
      <c r="P88" s="184"/>
      <c r="Q88" s="184"/>
      <c r="R88" s="184"/>
      <c r="S88" s="184"/>
      <c r="T88" s="184"/>
      <c r="U88" s="184"/>
      <c r="V88" s="184"/>
      <c r="W88" s="184"/>
      <c r="X88" s="184"/>
      <c r="Y88" s="184"/>
      <c r="Z88" s="184"/>
      <c r="AA88" s="184"/>
      <c r="AB88" s="184"/>
      <c r="AC88" s="184"/>
      <c r="AD88" s="184"/>
      <c r="AE88" s="184"/>
      <c r="AF88" s="184"/>
      <c r="AG88" s="184"/>
      <c r="AH88" s="184"/>
      <c r="AI88" s="184"/>
    </row>
    <row r="89" spans="1:35" x14ac:dyDescent="0.25">
      <c r="A89" s="178" t="str">
        <f>IF(MONTH(LISTE!G93)=12,IF(OR(LISTE!B93="",LISTE!I93="X"),"",LISTE!B93),"")</f>
        <v/>
      </c>
      <c r="B89" s="178" t="str">
        <f>IF(MONTH(LISTE!G93)=12,IF(OR(LISTE!B93="",LISTE!I93="X"),"",CONCATENATE(LISTE!C93,"  ",LISTE!H93," P")),"")</f>
        <v/>
      </c>
      <c r="C89" s="178" t="str">
        <f>IF(MONTH(LISTE!G93)=12,IF(OR(LISTE!B93="",LISTE!I93="X"),"",LISTE!A93),"")</f>
        <v/>
      </c>
      <c r="D89" s="178" t="str">
        <f>IF(MONTH(LISTE!G93)=12,IF(OR(LISTE!B93="",LISTE!I93="X"),"",LISTE!I93),"")</f>
        <v/>
      </c>
      <c r="E89" s="184"/>
      <c r="F89" s="184"/>
      <c r="G89" s="184"/>
      <c r="H89" s="184"/>
      <c r="I89" s="184"/>
      <c r="J89" s="184"/>
      <c r="K89" s="184"/>
      <c r="L89" s="184"/>
      <c r="M89" s="184"/>
      <c r="N89" s="184"/>
      <c r="O89" s="184"/>
      <c r="P89" s="184"/>
      <c r="Q89" s="184"/>
      <c r="R89" s="184"/>
      <c r="S89" s="184"/>
      <c r="T89" s="184"/>
      <c r="U89" s="184"/>
      <c r="V89" s="184"/>
      <c r="W89" s="184"/>
      <c r="X89" s="184"/>
      <c r="Y89" s="184"/>
      <c r="Z89" s="184"/>
      <c r="AA89" s="184"/>
      <c r="AB89" s="184"/>
      <c r="AC89" s="184"/>
      <c r="AD89" s="184"/>
      <c r="AE89" s="184"/>
      <c r="AF89" s="184"/>
      <c r="AG89" s="184"/>
      <c r="AH89" s="184"/>
      <c r="AI89" s="184"/>
    </row>
    <row r="90" spans="1:35" x14ac:dyDescent="0.25">
      <c r="A90" s="178" t="str">
        <f>IF(MONTH(LISTE!G94)=12,IF(OR(LISTE!B94="",LISTE!I94="X"),"",LISTE!B94),"")</f>
        <v/>
      </c>
      <c r="B90" s="178" t="str">
        <f>IF(MONTH(LISTE!G94)=12,IF(OR(LISTE!B94="",LISTE!I94="X"),"",CONCATENATE(LISTE!C94,"  ",LISTE!H94," P")),"")</f>
        <v/>
      </c>
      <c r="C90" s="178" t="str">
        <f>IF(MONTH(LISTE!G94)=12,IF(OR(LISTE!B94="",LISTE!I94="X"),"",LISTE!A94),"")</f>
        <v/>
      </c>
      <c r="D90" s="178" t="str">
        <f>IF(MONTH(LISTE!G94)=12,IF(OR(LISTE!B94="",LISTE!I94="X"),"",LISTE!I94),"")</f>
        <v/>
      </c>
      <c r="E90" s="184"/>
      <c r="F90" s="184"/>
      <c r="G90" s="184"/>
      <c r="H90" s="184"/>
      <c r="I90" s="184"/>
      <c r="J90" s="184"/>
      <c r="K90" s="184"/>
      <c r="L90" s="184"/>
      <c r="M90" s="184"/>
      <c r="N90" s="184"/>
      <c r="O90" s="184"/>
      <c r="P90" s="184"/>
      <c r="Q90" s="184"/>
      <c r="R90" s="184"/>
      <c r="S90" s="184"/>
      <c r="T90" s="184"/>
      <c r="U90" s="184"/>
      <c r="V90" s="184"/>
      <c r="W90" s="184"/>
      <c r="X90" s="184"/>
      <c r="Y90" s="184"/>
      <c r="Z90" s="184"/>
      <c r="AA90" s="184"/>
      <c r="AB90" s="184"/>
      <c r="AC90" s="184"/>
      <c r="AD90" s="184"/>
      <c r="AE90" s="184"/>
      <c r="AF90" s="184"/>
      <c r="AG90" s="184"/>
      <c r="AH90" s="184"/>
      <c r="AI90" s="184"/>
    </row>
    <row r="91" spans="1:35" x14ac:dyDescent="0.25">
      <c r="A91" s="178" t="str">
        <f>IF(MONTH(LISTE!G95)=12,IF(OR(LISTE!B95="",LISTE!I95="X"),"",LISTE!B95),"")</f>
        <v/>
      </c>
      <c r="B91" s="178" t="str">
        <f>IF(MONTH(LISTE!G95)=12,IF(OR(LISTE!B95="",LISTE!I95="X"),"",CONCATENATE(LISTE!C95,"  ",LISTE!H95," P")),"")</f>
        <v/>
      </c>
      <c r="C91" s="178" t="str">
        <f>IF(MONTH(LISTE!G95)=12,IF(OR(LISTE!B95="",LISTE!I95="X"),"",LISTE!A95),"")</f>
        <v/>
      </c>
      <c r="D91" s="178" t="str">
        <f>IF(MONTH(LISTE!G95)=12,IF(OR(LISTE!B95="",LISTE!I95="X"),"",LISTE!I95),"")</f>
        <v/>
      </c>
      <c r="E91" s="184"/>
      <c r="F91" s="184"/>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c r="AH91" s="184"/>
      <c r="AI91" s="184"/>
    </row>
    <row r="92" spans="1:35" x14ac:dyDescent="0.25">
      <c r="A92" s="178" t="str">
        <f>IF(MONTH(LISTE!G96)=12,IF(OR(LISTE!B96="",LISTE!I96="X"),"",LISTE!B96),"")</f>
        <v/>
      </c>
      <c r="B92" s="178" t="str">
        <f>IF(MONTH(LISTE!G96)=12,IF(OR(LISTE!B96="",LISTE!I96="X"),"",CONCATENATE(LISTE!C96,"  ",LISTE!H96," P")),"")</f>
        <v/>
      </c>
      <c r="C92" s="178" t="str">
        <f>IF(MONTH(LISTE!G96)=12,IF(OR(LISTE!B96="",LISTE!I96="X"),"",LISTE!A96),"")</f>
        <v/>
      </c>
      <c r="D92" s="178" t="str">
        <f>IF(MONTH(LISTE!G96)=12,IF(OR(LISTE!B96="",LISTE!I96="X"),"",LISTE!I96),"")</f>
        <v/>
      </c>
      <c r="E92" s="184"/>
      <c r="F92" s="184"/>
      <c r="G92" s="184"/>
      <c r="H92" s="184"/>
      <c r="I92" s="184"/>
      <c r="J92" s="184"/>
      <c r="K92" s="184"/>
      <c r="L92" s="184"/>
      <c r="M92" s="184"/>
      <c r="N92" s="184"/>
      <c r="O92" s="184"/>
      <c r="P92" s="184"/>
      <c r="Q92" s="184"/>
      <c r="R92" s="184"/>
      <c r="S92" s="184"/>
      <c r="T92" s="184"/>
      <c r="U92" s="184"/>
      <c r="V92" s="184"/>
      <c r="W92" s="184"/>
      <c r="X92" s="184"/>
      <c r="Y92" s="184"/>
      <c r="Z92" s="184"/>
      <c r="AA92" s="184"/>
      <c r="AB92" s="184"/>
      <c r="AC92" s="184"/>
      <c r="AD92" s="184"/>
      <c r="AE92" s="184"/>
      <c r="AF92" s="184"/>
      <c r="AG92" s="184"/>
      <c r="AH92" s="184"/>
      <c r="AI92" s="184"/>
    </row>
    <row r="93" spans="1:35" x14ac:dyDescent="0.25">
      <c r="A93" s="178" t="str">
        <f>IF(MONTH(LISTE!G97)=12,IF(OR(LISTE!B97="",LISTE!I97="X"),"",LISTE!B97),"")</f>
        <v/>
      </c>
      <c r="B93" s="178" t="str">
        <f>IF(MONTH(LISTE!G97)=12,IF(OR(LISTE!B97="",LISTE!I97="X"),"",CONCATENATE(LISTE!C97,"  ",LISTE!H97," P")),"")</f>
        <v/>
      </c>
      <c r="C93" s="178" t="str">
        <f>IF(MONTH(LISTE!G97)=12,IF(OR(LISTE!B97="",LISTE!I97="X"),"",LISTE!A97),"")</f>
        <v/>
      </c>
      <c r="D93" s="178" t="str">
        <f>IF(MONTH(LISTE!G97)=12,IF(OR(LISTE!B97="",LISTE!I97="X"),"",LISTE!I97),"")</f>
        <v/>
      </c>
      <c r="E93" s="184"/>
      <c r="F93" s="184"/>
      <c r="G93" s="184"/>
      <c r="H93" s="184"/>
      <c r="I93" s="184"/>
      <c r="J93" s="184"/>
      <c r="K93" s="184"/>
      <c r="L93" s="184"/>
      <c r="M93" s="184"/>
      <c r="N93" s="184"/>
      <c r="O93" s="184"/>
      <c r="P93" s="184"/>
      <c r="Q93" s="184"/>
      <c r="R93" s="184"/>
      <c r="S93" s="184"/>
      <c r="T93" s="184"/>
      <c r="U93" s="184"/>
      <c r="V93" s="184"/>
      <c r="W93" s="184"/>
      <c r="X93" s="184"/>
      <c r="Y93" s="184"/>
      <c r="Z93" s="184"/>
      <c r="AA93" s="184"/>
      <c r="AB93" s="184"/>
      <c r="AC93" s="184"/>
      <c r="AD93" s="184"/>
      <c r="AE93" s="184"/>
      <c r="AF93" s="184"/>
      <c r="AG93" s="184"/>
      <c r="AH93" s="184"/>
      <c r="AI93" s="184"/>
    </row>
    <row r="94" spans="1:35" x14ac:dyDescent="0.25">
      <c r="A94" s="178" t="str">
        <f>IF(MONTH(LISTE!G98)=12,IF(OR(LISTE!B98="",LISTE!I98="X"),"",LISTE!B98),"")</f>
        <v/>
      </c>
      <c r="B94" s="178" t="str">
        <f>IF(MONTH(LISTE!G98)=12,IF(OR(LISTE!B98="",LISTE!I98="X"),"",CONCATENATE(LISTE!C98,"  ",LISTE!H98," P")),"")</f>
        <v/>
      </c>
      <c r="C94" s="178" t="str">
        <f>IF(MONTH(LISTE!G98)=12,IF(OR(LISTE!B98="",LISTE!I98="X"),"",LISTE!A98),"")</f>
        <v/>
      </c>
      <c r="D94" s="178" t="str">
        <f>IF(MONTH(LISTE!G98)=12,IF(OR(LISTE!B98="",LISTE!I98="X"),"",LISTE!I98),"")</f>
        <v/>
      </c>
      <c r="E94" s="184"/>
      <c r="F94" s="184"/>
      <c r="G94" s="184"/>
      <c r="H94" s="184"/>
      <c r="I94" s="184"/>
      <c r="J94" s="184"/>
      <c r="K94" s="184"/>
      <c r="L94" s="184"/>
      <c r="M94" s="184"/>
      <c r="N94" s="184"/>
      <c r="O94" s="184"/>
      <c r="P94" s="184"/>
      <c r="Q94" s="184"/>
      <c r="R94" s="184"/>
      <c r="S94" s="184"/>
      <c r="T94" s="184"/>
      <c r="U94" s="184"/>
      <c r="V94" s="184"/>
      <c r="W94" s="184"/>
      <c r="X94" s="184"/>
      <c r="Y94" s="184"/>
      <c r="Z94" s="184"/>
      <c r="AA94" s="184"/>
      <c r="AB94" s="184"/>
      <c r="AC94" s="184"/>
      <c r="AD94" s="184"/>
      <c r="AE94" s="184"/>
      <c r="AF94" s="184"/>
      <c r="AG94" s="184"/>
      <c r="AH94" s="184"/>
      <c r="AI94" s="184"/>
    </row>
    <row r="95" spans="1:35" x14ac:dyDescent="0.25">
      <c r="A95" s="178" t="str">
        <f>IF(MONTH(LISTE!G99)=12,IF(OR(LISTE!B99="",LISTE!I99="X"),"",LISTE!B99),"")</f>
        <v/>
      </c>
      <c r="B95" s="178" t="str">
        <f>IF(MONTH(LISTE!G99)=12,IF(OR(LISTE!B99="",LISTE!I99="X"),"",CONCATENATE(LISTE!C99,"  ",LISTE!H99," P")),"")</f>
        <v/>
      </c>
      <c r="C95" s="178" t="str">
        <f>IF(MONTH(LISTE!G99)=12,IF(OR(LISTE!B99="",LISTE!I99="X"),"",LISTE!A99),"")</f>
        <v/>
      </c>
      <c r="D95" s="178" t="str">
        <f>IF(MONTH(LISTE!G99)=12,IF(OR(LISTE!B99="",LISTE!I99="X"),"",LISTE!I99),"")</f>
        <v/>
      </c>
      <c r="E95" s="184"/>
      <c r="F95" s="184"/>
      <c r="G95" s="184"/>
      <c r="H95" s="184"/>
      <c r="I95" s="184"/>
      <c r="J95" s="184"/>
      <c r="K95" s="184"/>
      <c r="L95" s="184"/>
      <c r="M95" s="184"/>
      <c r="N95" s="184"/>
      <c r="O95" s="184"/>
      <c r="P95" s="184"/>
      <c r="Q95" s="184"/>
      <c r="R95" s="184"/>
      <c r="S95" s="184"/>
      <c r="T95" s="184"/>
      <c r="U95" s="184"/>
      <c r="V95" s="184"/>
      <c r="W95" s="184"/>
      <c r="X95" s="184"/>
      <c r="Y95" s="184"/>
      <c r="Z95" s="184"/>
      <c r="AA95" s="184"/>
      <c r="AB95" s="184"/>
      <c r="AC95" s="184"/>
      <c r="AD95" s="184"/>
      <c r="AE95" s="184"/>
      <c r="AF95" s="184"/>
      <c r="AG95" s="184"/>
      <c r="AH95" s="184"/>
      <c r="AI95" s="184"/>
    </row>
    <row r="96" spans="1:35" x14ac:dyDescent="0.25">
      <c r="A96" s="178" t="str">
        <f>IF(MONTH(LISTE!G100)=12,IF(OR(LISTE!B100="",LISTE!I100="X"),"",LISTE!B100),"")</f>
        <v/>
      </c>
      <c r="B96" s="178" t="str">
        <f>IF(MONTH(LISTE!G100)=12,IF(OR(LISTE!B100="",LISTE!I100="X"),"",CONCATENATE(LISTE!C100,"  ",LISTE!H100," P")),"")</f>
        <v/>
      </c>
      <c r="C96" s="178" t="str">
        <f>IF(MONTH(LISTE!G100)=12,IF(OR(LISTE!B100="",LISTE!I100="X"),"",LISTE!A100),"")</f>
        <v/>
      </c>
      <c r="D96" s="178" t="str">
        <f>IF(MONTH(LISTE!G100)=12,IF(OR(LISTE!B100="",LISTE!I100="X"),"",LISTE!I100),"")</f>
        <v/>
      </c>
      <c r="E96" s="184"/>
      <c r="F96" s="184"/>
      <c r="G96" s="184"/>
      <c r="H96" s="184"/>
      <c r="I96" s="184"/>
      <c r="J96" s="184"/>
      <c r="K96" s="184"/>
      <c r="L96" s="184"/>
      <c r="M96" s="184"/>
      <c r="N96" s="184"/>
      <c r="O96" s="184"/>
      <c r="P96" s="184"/>
      <c r="Q96" s="184"/>
      <c r="R96" s="184"/>
      <c r="S96" s="184"/>
      <c r="T96" s="184"/>
      <c r="U96" s="184"/>
      <c r="V96" s="184"/>
      <c r="W96" s="184"/>
      <c r="X96" s="184"/>
      <c r="Y96" s="184"/>
      <c r="Z96" s="184"/>
      <c r="AA96" s="184"/>
      <c r="AB96" s="184"/>
      <c r="AC96" s="184"/>
      <c r="AD96" s="184"/>
      <c r="AE96" s="184"/>
      <c r="AF96" s="184"/>
      <c r="AG96" s="184"/>
      <c r="AH96" s="184"/>
      <c r="AI96" s="184"/>
    </row>
    <row r="97" spans="1:35" x14ac:dyDescent="0.25">
      <c r="A97" s="178" t="str">
        <f>IF(MONTH(LISTE!G101)=12,IF(OR(LISTE!B101="",LISTE!I101="X"),"",LISTE!B101),"")</f>
        <v/>
      </c>
      <c r="B97" s="178" t="str">
        <f>IF(MONTH(LISTE!G101)=12,IF(OR(LISTE!B101="",LISTE!I101="X"),"",CONCATENATE(LISTE!C101,"  ",LISTE!H101," P")),"")</f>
        <v/>
      </c>
      <c r="C97" s="178" t="str">
        <f>IF(MONTH(LISTE!G101)=12,IF(OR(LISTE!B101="",LISTE!I101="X"),"",LISTE!A101),"")</f>
        <v/>
      </c>
      <c r="D97" s="178" t="str">
        <f>IF(MONTH(LISTE!G101)=12,IF(OR(LISTE!B101="",LISTE!I101="X"),"",LISTE!I101),"")</f>
        <v/>
      </c>
      <c r="E97" s="184"/>
      <c r="F97" s="184"/>
      <c r="G97" s="184"/>
      <c r="H97" s="184"/>
      <c r="I97" s="184"/>
      <c r="J97" s="184"/>
      <c r="K97" s="184"/>
      <c r="L97" s="184"/>
      <c r="M97" s="184"/>
      <c r="N97" s="184"/>
      <c r="O97" s="184"/>
      <c r="P97" s="184"/>
      <c r="Q97" s="184"/>
      <c r="R97" s="184"/>
      <c r="S97" s="184"/>
      <c r="T97" s="184"/>
      <c r="U97" s="184"/>
      <c r="V97" s="184"/>
      <c r="W97" s="184"/>
      <c r="X97" s="184"/>
      <c r="Y97" s="184"/>
      <c r="Z97" s="184"/>
      <c r="AA97" s="184"/>
      <c r="AB97" s="184"/>
      <c r="AC97" s="184"/>
      <c r="AD97" s="184"/>
      <c r="AE97" s="184"/>
      <c r="AF97" s="184"/>
      <c r="AG97" s="184"/>
      <c r="AH97" s="184"/>
      <c r="AI97" s="184"/>
    </row>
    <row r="98" spans="1:35" x14ac:dyDescent="0.25">
      <c r="A98" s="178" t="str">
        <f>IF(MONTH(LISTE!G102)=12,IF(OR(LISTE!B102="",LISTE!I102="X"),"",LISTE!B102),"")</f>
        <v/>
      </c>
      <c r="B98" s="178" t="str">
        <f>IF(MONTH(LISTE!G102)=12,IF(OR(LISTE!B102="",LISTE!I102="X"),"",CONCATENATE(LISTE!C102,"  ",LISTE!H102," P")),"")</f>
        <v/>
      </c>
      <c r="C98" s="178" t="str">
        <f>IF(MONTH(LISTE!G102)=12,IF(OR(LISTE!B102="",LISTE!I102="X"),"",LISTE!A102),"")</f>
        <v/>
      </c>
      <c r="D98" s="178" t="str">
        <f>IF(MONTH(LISTE!G102)=12,IF(OR(LISTE!B102="",LISTE!I102="X"),"",LISTE!I102),"")</f>
        <v/>
      </c>
      <c r="E98" s="184"/>
      <c r="F98" s="184"/>
      <c r="G98" s="184"/>
      <c r="H98" s="184"/>
      <c r="I98" s="184"/>
      <c r="J98" s="184"/>
      <c r="K98" s="184"/>
      <c r="L98" s="184"/>
      <c r="M98" s="184"/>
      <c r="N98" s="184"/>
      <c r="O98" s="184"/>
      <c r="P98" s="184"/>
      <c r="Q98" s="184"/>
      <c r="R98" s="184"/>
      <c r="S98" s="184"/>
      <c r="T98" s="184"/>
      <c r="U98" s="184"/>
      <c r="V98" s="184"/>
      <c r="W98" s="184"/>
      <c r="X98" s="184"/>
      <c r="Y98" s="184"/>
      <c r="Z98" s="184"/>
      <c r="AA98" s="184"/>
      <c r="AB98" s="184"/>
      <c r="AC98" s="184"/>
      <c r="AD98" s="184"/>
      <c r="AE98" s="184"/>
      <c r="AF98" s="184"/>
      <c r="AG98" s="184"/>
      <c r="AH98" s="184"/>
      <c r="AI98" s="184"/>
    </row>
    <row r="99" spans="1:35" x14ac:dyDescent="0.25">
      <c r="A99" s="178" t="str">
        <f>IF(MONTH(LISTE!G103)=12,IF(OR(LISTE!B103="",LISTE!I103="X"),"",LISTE!B103),"")</f>
        <v/>
      </c>
      <c r="B99" s="178" t="str">
        <f>IF(MONTH(LISTE!G103)=12,IF(OR(LISTE!B103="",LISTE!I103="X"),"",CONCATENATE(LISTE!C103,"  ",LISTE!H103," P")),"")</f>
        <v/>
      </c>
      <c r="C99" s="178" t="str">
        <f>IF(MONTH(LISTE!G103)=12,IF(OR(LISTE!B103="",LISTE!I103="X"),"",LISTE!A103),"")</f>
        <v/>
      </c>
      <c r="D99" s="178" t="str">
        <f>IF(MONTH(LISTE!G103)=12,IF(OR(LISTE!B103="",LISTE!I103="X"),"",LISTE!I103),"")</f>
        <v/>
      </c>
      <c r="E99" s="184"/>
      <c r="F99" s="184"/>
      <c r="G99" s="184"/>
      <c r="H99" s="184"/>
      <c r="I99" s="184"/>
      <c r="J99" s="184"/>
      <c r="K99" s="184"/>
      <c r="L99" s="184"/>
      <c r="M99" s="184"/>
      <c r="N99" s="184"/>
      <c r="O99" s="184"/>
      <c r="P99" s="184"/>
      <c r="Q99" s="184"/>
      <c r="R99" s="184"/>
      <c r="S99" s="184"/>
      <c r="T99" s="184"/>
      <c r="U99" s="184"/>
      <c r="V99" s="184"/>
      <c r="W99" s="184"/>
      <c r="X99" s="184"/>
      <c r="Y99" s="184"/>
      <c r="Z99" s="184"/>
      <c r="AA99" s="184"/>
      <c r="AB99" s="184"/>
      <c r="AC99" s="184"/>
      <c r="AD99" s="184"/>
      <c r="AE99" s="184"/>
      <c r="AF99" s="184"/>
      <c r="AG99" s="184"/>
      <c r="AH99" s="184"/>
      <c r="AI99" s="184"/>
    </row>
    <row r="100" spans="1:35" x14ac:dyDescent="0.25">
      <c r="A100" s="178" t="str">
        <f>IF(MONTH(LISTE!G104)=12,IF(OR(LISTE!B104="",LISTE!I104="X"),"",LISTE!B104),"")</f>
        <v/>
      </c>
      <c r="B100" s="178" t="str">
        <f>IF(MONTH(LISTE!G104)=12,IF(OR(LISTE!B104="",LISTE!I104="X"),"",CONCATENATE(LISTE!C104,"  ",LISTE!H104," P")),"")</f>
        <v/>
      </c>
      <c r="C100" s="178" t="str">
        <f>IF(MONTH(LISTE!G104)=12,IF(OR(LISTE!B104="",LISTE!I104="X"),"",LISTE!A104),"")</f>
        <v/>
      </c>
      <c r="D100" s="178" t="str">
        <f>IF(MONTH(LISTE!G104)=12,IF(OR(LISTE!B104="",LISTE!I104="X"),"",LISTE!I104),"")</f>
        <v/>
      </c>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184"/>
      <c r="AB100" s="184"/>
      <c r="AC100" s="184"/>
      <c r="AD100" s="184"/>
      <c r="AE100" s="184"/>
      <c r="AF100" s="184"/>
      <c r="AG100" s="184"/>
      <c r="AH100" s="184"/>
      <c r="AI100" s="184"/>
    </row>
    <row r="101" spans="1:35" x14ac:dyDescent="0.25">
      <c r="A101" s="178" t="str">
        <f>IF(MONTH(LISTE!G105)=12,IF(OR(LISTE!B105="",LISTE!I105="X"),"",LISTE!B105),"")</f>
        <v/>
      </c>
      <c r="B101" s="178" t="str">
        <f>IF(MONTH(LISTE!G105)=12,IF(OR(LISTE!B105="",LISTE!I105="X"),"",CONCATENATE(LISTE!C105,"  ",LISTE!H105," P")),"")</f>
        <v/>
      </c>
      <c r="C101" s="178" t="str">
        <f>IF(MONTH(LISTE!G105)=12,IF(OR(LISTE!B105="",LISTE!I105="X"),"",LISTE!A105),"")</f>
        <v/>
      </c>
      <c r="D101" s="178" t="str">
        <f>IF(MONTH(LISTE!G105)=12,IF(OR(LISTE!B105="",LISTE!I105="X"),"",LISTE!I105),"")</f>
        <v/>
      </c>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184"/>
      <c r="AB101" s="184"/>
      <c r="AC101" s="184"/>
      <c r="AD101" s="184"/>
      <c r="AE101" s="184"/>
      <c r="AF101" s="184"/>
      <c r="AG101" s="184"/>
      <c r="AH101" s="184"/>
      <c r="AI101" s="184"/>
    </row>
    <row r="102" spans="1:35" x14ac:dyDescent="0.25">
      <c r="A102" s="178" t="str">
        <f>IF(MONTH(LISTE!G106)=12,IF(OR(LISTE!B106="",LISTE!I106="X"),"",LISTE!B106),"")</f>
        <v/>
      </c>
      <c r="B102" s="178" t="str">
        <f>IF(MONTH(LISTE!G106)=12,IF(OR(LISTE!B106="",LISTE!I106="X"),"",CONCATENATE(LISTE!C106,"  ",LISTE!H106," P")),"")</f>
        <v/>
      </c>
      <c r="C102" s="178" t="str">
        <f>IF(MONTH(LISTE!G106)=12,IF(OR(LISTE!B106="",LISTE!I106="X"),"",LISTE!A106),"")</f>
        <v/>
      </c>
      <c r="D102" s="178" t="str">
        <f>IF(MONTH(LISTE!G106)=12,IF(OR(LISTE!B106="",LISTE!I106="X"),"",LISTE!I106),"")</f>
        <v/>
      </c>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184"/>
      <c r="AB102" s="184"/>
      <c r="AC102" s="184"/>
      <c r="AD102" s="184"/>
      <c r="AE102" s="184"/>
      <c r="AF102" s="184"/>
      <c r="AG102" s="184"/>
      <c r="AH102" s="184"/>
      <c r="AI102" s="184"/>
    </row>
    <row r="103" spans="1:35" x14ac:dyDescent="0.25">
      <c r="A103" s="178" t="str">
        <f>IF(MONTH(LISTE!G107)=12,IF(OR(LISTE!B107="",LISTE!I107="X"),"",LISTE!B107),"")</f>
        <v/>
      </c>
      <c r="B103" s="178" t="str">
        <f>IF(MONTH(LISTE!G107)=12,IF(OR(LISTE!B107="",LISTE!I107="X"),"",CONCATENATE(LISTE!C107,"  ",LISTE!H107," P")),"")</f>
        <v/>
      </c>
      <c r="C103" s="178" t="str">
        <f>IF(MONTH(LISTE!G107)=12,IF(OR(LISTE!B107="",LISTE!I107="X"),"",LISTE!A107),"")</f>
        <v/>
      </c>
      <c r="D103" s="178" t="str">
        <f>IF(MONTH(LISTE!G107)=12,IF(OR(LISTE!B107="",LISTE!I107="X"),"",LISTE!I107),"")</f>
        <v/>
      </c>
      <c r="E103" s="184"/>
      <c r="F103" s="184"/>
      <c r="G103" s="184"/>
      <c r="H103" s="184"/>
      <c r="I103" s="184"/>
      <c r="J103" s="184"/>
      <c r="K103" s="184"/>
      <c r="L103" s="184"/>
      <c r="M103" s="184"/>
      <c r="N103" s="184"/>
      <c r="O103" s="184"/>
      <c r="P103" s="184"/>
      <c r="Q103" s="184"/>
      <c r="R103" s="184"/>
      <c r="S103" s="184"/>
      <c r="T103" s="184"/>
      <c r="U103" s="184"/>
      <c r="V103" s="184"/>
      <c r="W103" s="184"/>
      <c r="X103" s="184"/>
      <c r="Y103" s="184"/>
      <c r="Z103" s="184"/>
      <c r="AA103" s="184"/>
      <c r="AB103" s="184"/>
      <c r="AC103" s="184"/>
      <c r="AD103" s="184"/>
      <c r="AE103" s="184"/>
      <c r="AF103" s="184"/>
      <c r="AG103" s="184"/>
      <c r="AH103" s="184"/>
      <c r="AI103" s="184"/>
    </row>
    <row r="104" spans="1:35" x14ac:dyDescent="0.25">
      <c r="A104" s="178" t="str">
        <f>IF(MONTH(LISTE!G108)=12,IF(OR(LISTE!B108="",LISTE!I108="X"),"",LISTE!B108),"")</f>
        <v/>
      </c>
      <c r="B104" s="178" t="str">
        <f>IF(MONTH(LISTE!G108)=12,IF(OR(LISTE!B108="",LISTE!I108="X"),"",CONCATENATE(LISTE!C108,"  ",LISTE!H108," P")),"")</f>
        <v/>
      </c>
      <c r="C104" s="178" t="str">
        <f>IF(MONTH(LISTE!G108)=12,IF(OR(LISTE!B108="",LISTE!I108="X"),"",LISTE!A108),"")</f>
        <v/>
      </c>
      <c r="D104" s="178" t="str">
        <f>IF(MONTH(LISTE!G108)=12,IF(OR(LISTE!B108="",LISTE!I108="X"),"",LISTE!I108),"")</f>
        <v/>
      </c>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184"/>
      <c r="AB104" s="184"/>
      <c r="AC104" s="184"/>
      <c r="AD104" s="184"/>
      <c r="AE104" s="184"/>
      <c r="AF104" s="184"/>
      <c r="AG104" s="184"/>
      <c r="AH104" s="184"/>
      <c r="AI104" s="184"/>
    </row>
    <row r="105" spans="1:35" x14ac:dyDescent="0.25">
      <c r="A105" s="178" t="str">
        <f>IF(MONTH(LISTE!G109)=12,IF(OR(LISTE!B109="",LISTE!I109="X"),"",LISTE!B109),"")</f>
        <v/>
      </c>
      <c r="B105" s="178" t="str">
        <f>IF(MONTH(LISTE!G109)=12,IF(OR(LISTE!B109="",LISTE!I109="X"),"",CONCATENATE(LISTE!C109,"  ",LISTE!H109," P")),"")</f>
        <v/>
      </c>
      <c r="C105" s="178" t="str">
        <f>IF(MONTH(LISTE!G109)=12,IF(OR(LISTE!B109="",LISTE!I109="X"),"",LISTE!A109),"")</f>
        <v/>
      </c>
      <c r="D105" s="178" t="str">
        <f>IF(MONTH(LISTE!G109)=12,IF(OR(LISTE!B109="",LISTE!I109="X"),"",LISTE!I109),"")</f>
        <v/>
      </c>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84"/>
      <c r="AG105" s="184"/>
      <c r="AH105" s="184"/>
      <c r="AI105" s="184"/>
    </row>
    <row r="106" spans="1:35" x14ac:dyDescent="0.25">
      <c r="A106" s="178" t="str">
        <f>IF(MONTH(LISTE!G110)=12,IF(OR(LISTE!B110="",LISTE!I110="X"),"",LISTE!B110),"")</f>
        <v/>
      </c>
      <c r="B106" s="178" t="str">
        <f>IF(MONTH(LISTE!G110)=12,IF(OR(LISTE!B110="",LISTE!I110="X"),"",CONCATENATE(LISTE!C110,"  ",LISTE!H110," P")),"")</f>
        <v/>
      </c>
      <c r="C106" s="178" t="str">
        <f>IF(MONTH(LISTE!G110)=12,IF(OR(LISTE!B110="",LISTE!I110="X"),"",LISTE!A110),"")</f>
        <v/>
      </c>
      <c r="D106" s="178" t="str">
        <f>IF(MONTH(LISTE!G110)=12,IF(OR(LISTE!B110="",LISTE!I110="X"),"",LISTE!I110),"")</f>
        <v/>
      </c>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184"/>
      <c r="AB106" s="184"/>
      <c r="AC106" s="184"/>
      <c r="AD106" s="184"/>
      <c r="AE106" s="184"/>
      <c r="AF106" s="184"/>
      <c r="AG106" s="184"/>
      <c r="AH106" s="184"/>
      <c r="AI106" s="184"/>
    </row>
    <row r="107" spans="1:35" x14ac:dyDescent="0.25">
      <c r="A107" s="178" t="str">
        <f>IF(MONTH(LISTE!G111)=12,IF(OR(LISTE!B111="",LISTE!I111="X"),"",LISTE!B111),"")</f>
        <v/>
      </c>
      <c r="B107" s="178" t="str">
        <f>IF(MONTH(LISTE!G111)=12,IF(OR(LISTE!B111="",LISTE!I111="X"),"",CONCATENATE(LISTE!C111,"  ",LISTE!H111," P")),"")</f>
        <v/>
      </c>
      <c r="C107" s="178" t="str">
        <f>IF(MONTH(LISTE!G111)=12,IF(OR(LISTE!B111="",LISTE!I111="X"),"",LISTE!A111),"")</f>
        <v/>
      </c>
      <c r="D107" s="178" t="str">
        <f>IF(MONTH(LISTE!G111)=12,IF(OR(LISTE!B111="",LISTE!I111="X"),"",LISTE!I111),"")</f>
        <v/>
      </c>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4"/>
      <c r="AA107" s="184"/>
      <c r="AB107" s="184"/>
      <c r="AC107" s="184"/>
      <c r="AD107" s="184"/>
      <c r="AE107" s="184"/>
      <c r="AF107" s="184"/>
      <c r="AG107" s="184"/>
      <c r="AH107" s="184"/>
      <c r="AI107" s="184"/>
    </row>
    <row r="108" spans="1:35" x14ac:dyDescent="0.25">
      <c r="A108" s="178" t="str">
        <f>IF(MONTH(LISTE!G112)=12,IF(OR(LISTE!B112="",LISTE!I112="X"),"",LISTE!B112),"")</f>
        <v/>
      </c>
      <c r="B108" s="178" t="str">
        <f>IF(MONTH(LISTE!G112)=12,IF(OR(LISTE!B112="",LISTE!I112="X"),"",CONCATENATE(LISTE!C112,"  ",LISTE!H112," P")),"")</f>
        <v/>
      </c>
      <c r="C108" s="178" t="str">
        <f>IF(MONTH(LISTE!G112)=12,IF(OR(LISTE!B112="",LISTE!I112="X"),"",LISTE!A112),"")</f>
        <v/>
      </c>
      <c r="D108" s="178" t="str">
        <f>IF(MONTH(LISTE!G112)=12,IF(OR(LISTE!B112="",LISTE!I112="X"),"",LISTE!I112),"")</f>
        <v/>
      </c>
      <c r="E108" s="184"/>
      <c r="F108" s="184"/>
      <c r="G108" s="184"/>
      <c r="H108" s="184"/>
      <c r="I108" s="184"/>
      <c r="J108" s="184"/>
      <c r="K108" s="184"/>
      <c r="L108" s="184"/>
      <c r="M108" s="184"/>
      <c r="N108" s="184"/>
      <c r="O108" s="184"/>
      <c r="P108" s="184"/>
      <c r="Q108" s="184"/>
      <c r="R108" s="184"/>
      <c r="S108" s="184"/>
      <c r="T108" s="184"/>
      <c r="U108" s="184"/>
      <c r="V108" s="184"/>
      <c r="W108" s="184"/>
      <c r="X108" s="184"/>
      <c r="Y108" s="184"/>
      <c r="Z108" s="184"/>
      <c r="AA108" s="184"/>
      <c r="AB108" s="184"/>
      <c r="AC108" s="184"/>
      <c r="AD108" s="184"/>
      <c r="AE108" s="184"/>
      <c r="AF108" s="184"/>
      <c r="AG108" s="184"/>
      <c r="AH108" s="184"/>
      <c r="AI108" s="184"/>
    </row>
    <row r="109" spans="1:35" x14ac:dyDescent="0.25">
      <c r="A109" s="178" t="str">
        <f>IF(MONTH(LISTE!G113)=12,IF(OR(LISTE!B113="",LISTE!I113="X"),"",LISTE!B113),"")</f>
        <v/>
      </c>
      <c r="B109" s="178" t="str">
        <f>IF(MONTH(LISTE!G113)=12,IF(OR(LISTE!B113="",LISTE!I113="X"),"",CONCATENATE(LISTE!C113,"  ",LISTE!H113," P")),"")</f>
        <v/>
      </c>
      <c r="C109" s="178" t="str">
        <f>IF(MONTH(LISTE!G113)=12,IF(OR(LISTE!B113="",LISTE!I113="X"),"",LISTE!A113),"")</f>
        <v/>
      </c>
      <c r="D109" s="178" t="str">
        <f>IF(MONTH(LISTE!G113)=12,IF(OR(LISTE!B113="",LISTE!I113="X"),"",LISTE!I113),"")</f>
        <v/>
      </c>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c r="AG109" s="184"/>
      <c r="AH109" s="184"/>
      <c r="AI109" s="184"/>
    </row>
    <row r="110" spans="1:35" x14ac:dyDescent="0.25">
      <c r="A110" s="178" t="str">
        <f>IF(MONTH(LISTE!G114)=12,IF(OR(LISTE!B114="",LISTE!I114="X"),"",LISTE!B114),"")</f>
        <v/>
      </c>
      <c r="B110" s="178" t="str">
        <f>IF(MONTH(LISTE!G114)=12,IF(OR(LISTE!B114="",LISTE!I114="X"),"",CONCATENATE(LISTE!C114,"  ",LISTE!H114," P")),"")</f>
        <v/>
      </c>
      <c r="C110" s="178" t="str">
        <f>IF(MONTH(LISTE!G114)=12,IF(OR(LISTE!B114="",LISTE!I114="X"),"",LISTE!A114),"")</f>
        <v/>
      </c>
      <c r="D110" s="178" t="str">
        <f>IF(MONTH(LISTE!G114)=12,IF(OR(LISTE!B114="",LISTE!I114="X"),"",LISTE!I114),"")</f>
        <v/>
      </c>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184"/>
      <c r="AB110" s="184"/>
      <c r="AC110" s="184"/>
      <c r="AD110" s="184"/>
      <c r="AE110" s="184"/>
      <c r="AF110" s="184"/>
      <c r="AG110" s="184"/>
      <c r="AH110" s="184"/>
      <c r="AI110" s="184"/>
    </row>
    <row r="111" spans="1:35" x14ac:dyDescent="0.25">
      <c r="A111" s="178" t="str">
        <f>IF(MONTH(LISTE!G115)=12,IF(OR(LISTE!B115="",LISTE!I115="X"),"",LISTE!B115),"")</f>
        <v/>
      </c>
      <c r="B111" s="178" t="str">
        <f>IF(MONTH(LISTE!G115)=12,IF(OR(LISTE!B115="",LISTE!I115="X"),"",CONCATENATE(LISTE!C115,"  ",LISTE!H115," P")),"")</f>
        <v/>
      </c>
      <c r="C111" s="178" t="str">
        <f>IF(MONTH(LISTE!G115)=12,IF(OR(LISTE!B115="",LISTE!I115="X"),"",LISTE!A115),"")</f>
        <v/>
      </c>
      <c r="D111" s="178" t="str">
        <f>IF(MONTH(LISTE!G115)=12,IF(OR(LISTE!B115="",LISTE!I115="X"),"",LISTE!I115),"")</f>
        <v/>
      </c>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184"/>
      <c r="AB111" s="184"/>
      <c r="AC111" s="184"/>
      <c r="AD111" s="184"/>
      <c r="AE111" s="184"/>
      <c r="AF111" s="184"/>
      <c r="AG111" s="184"/>
      <c r="AH111" s="184"/>
      <c r="AI111" s="184"/>
    </row>
    <row r="112" spans="1:35" x14ac:dyDescent="0.25">
      <c r="A112" s="178" t="str">
        <f>IF(MONTH(LISTE!G116)=12,IF(OR(LISTE!B116="",LISTE!I116="X"),"",LISTE!B116),"")</f>
        <v/>
      </c>
      <c r="B112" s="178" t="str">
        <f>IF(MONTH(LISTE!G116)=12,IF(OR(LISTE!B116="",LISTE!I116="X"),"",CONCATENATE(LISTE!C116,"  ",LISTE!H116," P")),"")</f>
        <v/>
      </c>
      <c r="C112" s="178" t="str">
        <f>IF(MONTH(LISTE!G116)=12,IF(OR(LISTE!B116="",LISTE!I116="X"),"",LISTE!A116),"")</f>
        <v/>
      </c>
      <c r="D112" s="178" t="str">
        <f>IF(MONTH(LISTE!G116)=12,IF(OR(LISTE!B116="",LISTE!I116="X"),"",LISTE!I116),"")</f>
        <v/>
      </c>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184"/>
      <c r="AB112" s="184"/>
      <c r="AC112" s="184"/>
      <c r="AD112" s="184"/>
      <c r="AE112" s="184"/>
      <c r="AF112" s="184"/>
      <c r="AG112" s="184"/>
      <c r="AH112" s="184"/>
      <c r="AI112" s="184"/>
    </row>
    <row r="113" spans="1:35" x14ac:dyDescent="0.25">
      <c r="A113" s="178" t="str">
        <f>IF(MONTH(LISTE!G117)=12,IF(OR(LISTE!B117="",LISTE!I117="X"),"",LISTE!B117),"")</f>
        <v/>
      </c>
      <c r="B113" s="178" t="str">
        <f>IF(MONTH(LISTE!G117)=12,IF(OR(LISTE!B117="",LISTE!I117="X"),"",CONCATENATE(LISTE!C117,"  ",LISTE!H117," P")),"")</f>
        <v/>
      </c>
      <c r="C113" s="178" t="str">
        <f>IF(MONTH(LISTE!G117)=12,IF(OR(LISTE!B117="",LISTE!I117="X"),"",LISTE!A117),"")</f>
        <v/>
      </c>
      <c r="D113" s="178" t="str">
        <f>IF(MONTH(LISTE!G117)=12,IF(OR(LISTE!B117="",LISTE!I117="X"),"",LISTE!I117),"")</f>
        <v/>
      </c>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184"/>
      <c r="AB113" s="184"/>
      <c r="AC113" s="184"/>
      <c r="AD113" s="184"/>
      <c r="AE113" s="184"/>
      <c r="AF113" s="184"/>
      <c r="AG113" s="184"/>
      <c r="AH113" s="184"/>
      <c r="AI113" s="184"/>
    </row>
    <row r="114" spans="1:35" x14ac:dyDescent="0.25">
      <c r="A114" s="178" t="str">
        <f>IF(MONTH(LISTE!G118)=12,IF(OR(LISTE!B118="",LISTE!I118="X"),"",LISTE!B118),"")</f>
        <v/>
      </c>
      <c r="B114" s="178" t="str">
        <f>IF(MONTH(LISTE!G118)=12,IF(OR(LISTE!B118="",LISTE!I118="X"),"",CONCATENATE(LISTE!C118,"  ",LISTE!H118," P")),"")</f>
        <v/>
      </c>
      <c r="C114" s="178" t="str">
        <f>IF(MONTH(LISTE!G118)=12,IF(OR(LISTE!B118="",LISTE!I118="X"),"",LISTE!A118),"")</f>
        <v/>
      </c>
      <c r="D114" s="178" t="str">
        <f>IF(MONTH(LISTE!G118)=12,IF(OR(LISTE!B118="",LISTE!I118="X"),"",LISTE!I118),"")</f>
        <v/>
      </c>
      <c r="E114" s="184"/>
      <c r="F114" s="184"/>
      <c r="G114" s="184"/>
      <c r="H114" s="184"/>
      <c r="I114" s="184"/>
      <c r="J114" s="184"/>
      <c r="K114" s="184"/>
      <c r="L114" s="184"/>
      <c r="M114" s="184"/>
      <c r="N114" s="184"/>
      <c r="O114" s="184"/>
      <c r="P114" s="184"/>
      <c r="Q114" s="184"/>
      <c r="R114" s="184"/>
      <c r="S114" s="184"/>
      <c r="T114" s="184"/>
      <c r="U114" s="184"/>
      <c r="V114" s="184"/>
      <c r="W114" s="184"/>
      <c r="X114" s="184"/>
      <c r="Y114" s="184"/>
      <c r="Z114" s="184"/>
      <c r="AA114" s="184"/>
      <c r="AB114" s="184"/>
      <c r="AC114" s="184"/>
      <c r="AD114" s="184"/>
      <c r="AE114" s="184"/>
      <c r="AF114" s="184"/>
      <c r="AG114" s="184"/>
      <c r="AH114" s="184"/>
      <c r="AI114" s="184"/>
    </row>
    <row r="115" spans="1:35" x14ac:dyDescent="0.25">
      <c r="A115" s="178" t="str">
        <f>IF(MONTH(LISTE!G119)=12,IF(OR(LISTE!B119="",LISTE!I119="X"),"",LISTE!B119),"")</f>
        <v/>
      </c>
      <c r="B115" s="178" t="str">
        <f>IF(MONTH(LISTE!G119)=12,IF(OR(LISTE!B119="",LISTE!I119="X"),"",CONCATENATE(LISTE!C119,"  ",LISTE!H119," P")),"")</f>
        <v/>
      </c>
      <c r="C115" s="178" t="str">
        <f>IF(MONTH(LISTE!G119)=12,IF(OR(LISTE!B119="",LISTE!I119="X"),"",LISTE!A119),"")</f>
        <v/>
      </c>
      <c r="D115" s="178" t="str">
        <f>IF(MONTH(LISTE!G119)=12,IF(OR(LISTE!B119="",LISTE!I119="X"),"",LISTE!I119),"")</f>
        <v/>
      </c>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184"/>
      <c r="AB115" s="184"/>
      <c r="AC115" s="184"/>
      <c r="AD115" s="184"/>
      <c r="AE115" s="184"/>
      <c r="AF115" s="184"/>
      <c r="AG115" s="184"/>
      <c r="AH115" s="184"/>
      <c r="AI115" s="184"/>
    </row>
    <row r="116" spans="1:35" x14ac:dyDescent="0.25">
      <c r="A116" s="178" t="str">
        <f>IF(MONTH(LISTE!G120)=12,IF(OR(LISTE!B120="",LISTE!I120="X"),"",LISTE!B120),"")</f>
        <v/>
      </c>
      <c r="B116" s="178" t="str">
        <f>IF(MONTH(LISTE!G120)=12,IF(OR(LISTE!B120="",LISTE!I120="X"),"",CONCATENATE(LISTE!C120,"  ",LISTE!H120," P")),"")</f>
        <v/>
      </c>
      <c r="C116" s="178" t="str">
        <f>IF(MONTH(LISTE!G120)=12,IF(OR(LISTE!B120="",LISTE!I120="X"),"",LISTE!A120),"")</f>
        <v/>
      </c>
      <c r="D116" s="178" t="str">
        <f>IF(MONTH(LISTE!G120)=12,IF(OR(LISTE!B120="",LISTE!I120="X"),"",LISTE!I120),"")</f>
        <v/>
      </c>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184"/>
      <c r="AB116" s="184"/>
      <c r="AC116" s="184"/>
      <c r="AD116" s="184"/>
      <c r="AE116" s="184"/>
      <c r="AF116" s="184"/>
      <c r="AG116" s="184"/>
      <c r="AH116" s="184"/>
      <c r="AI116" s="184"/>
    </row>
    <row r="117" spans="1:35" x14ac:dyDescent="0.25">
      <c r="A117" s="178" t="str">
        <f>IF(MONTH(LISTE!G121)=12,IF(OR(LISTE!B121="",LISTE!I121="X"),"",LISTE!B121),"")</f>
        <v/>
      </c>
      <c r="B117" s="178" t="str">
        <f>IF(MONTH(LISTE!G121)=12,IF(OR(LISTE!B121="",LISTE!I121="X"),"",CONCATENATE(LISTE!C121,"  ",LISTE!H121," P")),"")</f>
        <v/>
      </c>
      <c r="C117" s="178" t="str">
        <f>IF(MONTH(LISTE!G121)=12,IF(OR(LISTE!B121="",LISTE!I121="X"),"",LISTE!A121),"")</f>
        <v/>
      </c>
      <c r="D117" s="178" t="str">
        <f>IF(MONTH(LISTE!G121)=12,IF(OR(LISTE!B121="",LISTE!I121="X"),"",LISTE!I121),"")</f>
        <v/>
      </c>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184"/>
      <c r="AB117" s="184"/>
      <c r="AC117" s="184"/>
      <c r="AD117" s="184"/>
      <c r="AE117" s="184"/>
      <c r="AF117" s="184"/>
      <c r="AG117" s="184"/>
      <c r="AH117" s="184"/>
      <c r="AI117" s="184"/>
    </row>
    <row r="118" spans="1:35" x14ac:dyDescent="0.25">
      <c r="A118" s="178" t="str">
        <f>IF(MONTH(LISTE!G122)=12,IF(OR(LISTE!B122="",LISTE!I122="X"),"",LISTE!B122),"")</f>
        <v/>
      </c>
      <c r="B118" s="178" t="str">
        <f>IF(MONTH(LISTE!G122)=12,IF(OR(LISTE!B122="",LISTE!I122="X"),"",CONCATENATE(LISTE!C122,"  ",LISTE!H122," P")),"")</f>
        <v/>
      </c>
      <c r="C118" s="178" t="str">
        <f>IF(MONTH(LISTE!G122)=12,IF(OR(LISTE!B122="",LISTE!I122="X"),"",LISTE!A122),"")</f>
        <v/>
      </c>
      <c r="D118" s="178" t="str">
        <f>IF(MONTH(LISTE!G122)=12,IF(OR(LISTE!B122="",LISTE!I122="X"),"",LISTE!I122),"")</f>
        <v/>
      </c>
      <c r="E118" s="184"/>
      <c r="F118" s="184"/>
      <c r="G118" s="184"/>
      <c r="H118" s="184"/>
      <c r="I118" s="184"/>
      <c r="J118" s="184"/>
      <c r="K118" s="184"/>
      <c r="L118" s="184"/>
      <c r="M118" s="184"/>
      <c r="N118" s="184"/>
      <c r="O118" s="184"/>
      <c r="P118" s="184"/>
      <c r="Q118" s="184"/>
      <c r="R118" s="184"/>
      <c r="S118" s="184"/>
      <c r="T118" s="184"/>
      <c r="U118" s="184"/>
      <c r="V118" s="184"/>
      <c r="W118" s="184"/>
      <c r="X118" s="184"/>
      <c r="Y118" s="184"/>
      <c r="Z118" s="184"/>
      <c r="AA118" s="184"/>
      <c r="AB118" s="184"/>
      <c r="AC118" s="184"/>
      <c r="AD118" s="184"/>
      <c r="AE118" s="184"/>
      <c r="AF118" s="184"/>
      <c r="AG118" s="184"/>
      <c r="AH118" s="184"/>
      <c r="AI118" s="184"/>
    </row>
    <row r="119" spans="1:35" x14ac:dyDescent="0.25">
      <c r="A119" s="178" t="str">
        <f>IF(MONTH(LISTE!G123)=12,IF(OR(LISTE!B123="",LISTE!I123="X"),"",LISTE!B123),"")</f>
        <v/>
      </c>
      <c r="B119" s="178" t="str">
        <f>IF(MONTH(LISTE!G123)=12,IF(OR(LISTE!B123="",LISTE!I123="X"),"",CONCATENATE(LISTE!C123,"  ",LISTE!H123," P")),"")</f>
        <v/>
      </c>
      <c r="C119" s="178" t="str">
        <f>IF(MONTH(LISTE!G123)=12,IF(OR(LISTE!B123="",LISTE!I123="X"),"",LISTE!A123),"")</f>
        <v/>
      </c>
      <c r="D119" s="178" t="str">
        <f>IF(MONTH(LISTE!G123)=12,IF(OR(LISTE!B123="",LISTE!I123="X"),"",LISTE!I123),"")</f>
        <v/>
      </c>
      <c r="E119" s="184"/>
      <c r="F119" s="184"/>
      <c r="G119" s="184"/>
      <c r="H119" s="184"/>
      <c r="I119" s="184"/>
      <c r="J119" s="184"/>
      <c r="K119" s="184"/>
      <c r="L119" s="184"/>
      <c r="M119" s="184"/>
      <c r="N119" s="184"/>
      <c r="O119" s="184"/>
      <c r="P119" s="184"/>
      <c r="Q119" s="184"/>
      <c r="R119" s="184"/>
      <c r="S119" s="184"/>
      <c r="T119" s="184"/>
      <c r="U119" s="184"/>
      <c r="V119" s="184"/>
      <c r="W119" s="184"/>
      <c r="X119" s="184"/>
      <c r="Y119" s="184"/>
      <c r="Z119" s="184"/>
      <c r="AA119" s="184"/>
      <c r="AB119" s="184"/>
      <c r="AC119" s="184"/>
      <c r="AD119" s="184"/>
      <c r="AE119" s="184"/>
      <c r="AF119" s="184"/>
      <c r="AG119" s="184"/>
      <c r="AH119" s="184"/>
      <c r="AI119" s="184"/>
    </row>
    <row r="120" spans="1:35" x14ac:dyDescent="0.25">
      <c r="A120" s="178" t="str">
        <f>IF(MONTH(LISTE!G124)=12,IF(OR(LISTE!B124="",LISTE!I124="X"),"",LISTE!B124),"")</f>
        <v/>
      </c>
      <c r="B120" s="178" t="str">
        <f>IF(MONTH(LISTE!G124)=12,IF(OR(LISTE!B124="",LISTE!I124="X"),"",CONCATENATE(LISTE!C124,"  ",LISTE!H124," P")),"")</f>
        <v/>
      </c>
      <c r="C120" s="178" t="str">
        <f>IF(MONTH(LISTE!G124)=12,IF(OR(LISTE!B124="",LISTE!I124="X"),"",LISTE!A124),"")</f>
        <v/>
      </c>
      <c r="D120" s="178" t="str">
        <f>IF(MONTH(LISTE!G124)=12,IF(OR(LISTE!B124="",LISTE!I124="X"),"",LISTE!I124),"")</f>
        <v/>
      </c>
      <c r="E120" s="184"/>
      <c r="F120" s="184"/>
      <c r="G120" s="184"/>
      <c r="H120" s="184"/>
      <c r="I120" s="184"/>
      <c r="J120" s="184"/>
      <c r="K120" s="184"/>
      <c r="L120" s="184"/>
      <c r="M120" s="184"/>
      <c r="N120" s="184"/>
      <c r="O120" s="184"/>
      <c r="P120" s="184"/>
      <c r="Q120" s="184"/>
      <c r="R120" s="184"/>
      <c r="S120" s="184"/>
      <c r="T120" s="184"/>
      <c r="U120" s="184"/>
      <c r="V120" s="184"/>
      <c r="W120" s="184"/>
      <c r="X120" s="184"/>
      <c r="Y120" s="184"/>
      <c r="Z120" s="184"/>
      <c r="AA120" s="184"/>
      <c r="AB120" s="184"/>
      <c r="AC120" s="184"/>
      <c r="AD120" s="184"/>
      <c r="AE120" s="184"/>
      <c r="AF120" s="184"/>
      <c r="AG120" s="184"/>
      <c r="AH120" s="184"/>
      <c r="AI120" s="184"/>
    </row>
    <row r="121" spans="1:35" x14ac:dyDescent="0.25">
      <c r="A121" s="178" t="str">
        <f>IF(MONTH(LISTE!G125)=12,IF(OR(LISTE!B125="",LISTE!I125="X"),"",LISTE!B125),"")</f>
        <v/>
      </c>
      <c r="B121" s="178" t="str">
        <f>IF(MONTH(LISTE!G125)=12,IF(OR(LISTE!B125="",LISTE!I125="X"),"",CONCATENATE(LISTE!C125,"  ",LISTE!H125," P")),"")</f>
        <v/>
      </c>
      <c r="C121" s="178" t="str">
        <f>IF(MONTH(LISTE!G125)=12,IF(OR(LISTE!B125="",LISTE!I125="X"),"",LISTE!A125),"")</f>
        <v/>
      </c>
      <c r="D121" s="178" t="str">
        <f>IF(MONTH(LISTE!G125)=12,IF(OR(LISTE!B125="",LISTE!I125="X"),"",LISTE!I125),"")</f>
        <v/>
      </c>
      <c r="E121" s="184"/>
      <c r="F121" s="184"/>
      <c r="G121" s="184"/>
      <c r="H121" s="184"/>
      <c r="I121" s="184"/>
      <c r="J121" s="184"/>
      <c r="K121" s="184"/>
      <c r="L121" s="184"/>
      <c r="M121" s="184"/>
      <c r="N121" s="184"/>
      <c r="O121" s="184"/>
      <c r="P121" s="184"/>
      <c r="Q121" s="184"/>
      <c r="R121" s="184"/>
      <c r="S121" s="184"/>
      <c r="T121" s="184"/>
      <c r="U121" s="184"/>
      <c r="V121" s="184"/>
      <c r="W121" s="184"/>
      <c r="X121" s="184"/>
      <c r="Y121" s="184"/>
      <c r="Z121" s="184"/>
      <c r="AA121" s="184"/>
      <c r="AB121" s="184"/>
      <c r="AC121" s="184"/>
      <c r="AD121" s="184"/>
      <c r="AE121" s="184"/>
      <c r="AF121" s="184"/>
      <c r="AG121" s="184"/>
      <c r="AH121" s="184"/>
      <c r="AI121" s="184"/>
    </row>
    <row r="122" spans="1:35" x14ac:dyDescent="0.25">
      <c r="A122" s="178" t="str">
        <f>IF(MONTH(LISTE!G126)=12,IF(OR(LISTE!B126="",LISTE!I126="X"),"",LISTE!B126),"")</f>
        <v/>
      </c>
      <c r="B122" s="178" t="str">
        <f>IF(MONTH(LISTE!G126)=12,IF(OR(LISTE!B126="",LISTE!I126="X"),"",CONCATENATE(LISTE!C126,"  ",LISTE!H126," P")),"")</f>
        <v/>
      </c>
      <c r="C122" s="178" t="str">
        <f>IF(MONTH(LISTE!G126)=12,IF(OR(LISTE!B126="",LISTE!I126="X"),"",LISTE!A126),"")</f>
        <v/>
      </c>
      <c r="D122" s="178" t="str">
        <f>IF(MONTH(LISTE!G126)=12,IF(OR(LISTE!B126="",LISTE!I126="X"),"",LISTE!I126),"")</f>
        <v/>
      </c>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184"/>
      <c r="AD122" s="184"/>
      <c r="AE122" s="184"/>
      <c r="AF122" s="184"/>
      <c r="AG122" s="184"/>
      <c r="AH122" s="184"/>
      <c r="AI122" s="184"/>
    </row>
    <row r="123" spans="1:35" x14ac:dyDescent="0.25">
      <c r="A123" s="178" t="str">
        <f>IF(MONTH(LISTE!G127)=12,IF(OR(LISTE!B127="",LISTE!I127="X"),"",LISTE!B127),"")</f>
        <v/>
      </c>
      <c r="B123" s="178" t="str">
        <f>IF(MONTH(LISTE!G127)=12,IF(OR(LISTE!B127="",LISTE!I127="X"),"",CONCATENATE(LISTE!C127,"  ",LISTE!H127," P")),"")</f>
        <v/>
      </c>
      <c r="C123" s="178" t="str">
        <f>IF(MONTH(LISTE!G127)=12,IF(OR(LISTE!B127="",LISTE!I127="X"),"",LISTE!A127),"")</f>
        <v/>
      </c>
      <c r="D123" s="178" t="str">
        <f>IF(MONTH(LISTE!G127)=12,IF(OR(LISTE!B127="",LISTE!I127="X"),"",LISTE!I127),"")</f>
        <v/>
      </c>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184"/>
      <c r="AD123" s="184"/>
      <c r="AE123" s="184"/>
      <c r="AF123" s="184"/>
      <c r="AG123" s="184"/>
      <c r="AH123" s="184"/>
      <c r="AI123" s="184"/>
    </row>
    <row r="124" spans="1:35" x14ac:dyDescent="0.25">
      <c r="A124" s="178" t="str">
        <f>IF(MONTH(LISTE!G128)=12,IF(OR(LISTE!B128="",LISTE!I128="X"),"",LISTE!B128),"")</f>
        <v/>
      </c>
      <c r="B124" s="178" t="str">
        <f>IF(MONTH(LISTE!G128)=12,IF(OR(LISTE!B128="",LISTE!I128="X"),"",CONCATENATE(LISTE!C128,"  ",LISTE!H128," P")),"")</f>
        <v/>
      </c>
      <c r="C124" s="178" t="str">
        <f>IF(MONTH(LISTE!G128)=12,IF(OR(LISTE!B128="",LISTE!I128="X"),"",LISTE!A128),"")</f>
        <v/>
      </c>
      <c r="D124" s="178" t="str">
        <f>IF(MONTH(LISTE!G128)=12,IF(OR(LISTE!B128="",LISTE!I128="X"),"",LISTE!I128),"")</f>
        <v/>
      </c>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184"/>
      <c r="AD124" s="184"/>
      <c r="AE124" s="184"/>
      <c r="AF124" s="184"/>
      <c r="AG124" s="184"/>
      <c r="AH124" s="184"/>
      <c r="AI124" s="184"/>
    </row>
    <row r="125" spans="1:35" x14ac:dyDescent="0.25">
      <c r="A125" s="178" t="str">
        <f>IF(MONTH(LISTE!G129)=12,IF(OR(LISTE!B129="",LISTE!I129="X"),"",LISTE!B129),"")</f>
        <v/>
      </c>
      <c r="B125" s="178" t="str">
        <f>IF(MONTH(LISTE!G129)=12,IF(OR(LISTE!B129="",LISTE!I129="X"),"",CONCATENATE(LISTE!C129,"  ",LISTE!H129," P")),"")</f>
        <v/>
      </c>
      <c r="C125" s="178" t="str">
        <f>IF(MONTH(LISTE!G129)=12,IF(OR(LISTE!B129="",LISTE!I129="X"),"",LISTE!A129),"")</f>
        <v/>
      </c>
      <c r="D125" s="178" t="str">
        <f>IF(MONTH(LISTE!G129)=12,IF(OR(LISTE!B129="",LISTE!I129="X"),"",LISTE!I129),"")</f>
        <v/>
      </c>
      <c r="E125" s="184"/>
      <c r="F125" s="184"/>
      <c r="G125" s="184"/>
      <c r="H125" s="184"/>
      <c r="I125" s="184"/>
      <c r="J125" s="184"/>
      <c r="K125" s="184"/>
      <c r="L125" s="184"/>
      <c r="M125" s="184"/>
      <c r="N125" s="184"/>
      <c r="O125" s="184"/>
      <c r="P125" s="184"/>
      <c r="Q125" s="184"/>
      <c r="R125" s="184"/>
      <c r="S125" s="184"/>
      <c r="T125" s="184"/>
      <c r="U125" s="184"/>
      <c r="V125" s="184"/>
      <c r="W125" s="184"/>
      <c r="X125" s="184"/>
      <c r="Y125" s="184"/>
      <c r="Z125" s="184"/>
      <c r="AA125" s="184"/>
      <c r="AB125" s="184"/>
      <c r="AC125" s="184"/>
      <c r="AD125" s="184"/>
      <c r="AE125" s="184"/>
      <c r="AF125" s="184"/>
      <c r="AG125" s="184"/>
      <c r="AH125" s="184"/>
      <c r="AI125" s="184"/>
    </row>
    <row r="126" spans="1:35" x14ac:dyDescent="0.25">
      <c r="A126" s="178" t="str">
        <f>IF(MONTH(LISTE!G130)=12,IF(OR(LISTE!B130="",LISTE!I130="X"),"",LISTE!B130),"")</f>
        <v/>
      </c>
      <c r="B126" s="178" t="str">
        <f>IF(MONTH(LISTE!G130)=12,IF(OR(LISTE!B130="",LISTE!I130="X"),"",CONCATENATE(LISTE!C130,"  ",LISTE!H130," P")),"")</f>
        <v/>
      </c>
      <c r="C126" s="178" t="str">
        <f>IF(MONTH(LISTE!G130)=12,IF(OR(LISTE!B130="",LISTE!I130="X"),"",LISTE!A130),"")</f>
        <v/>
      </c>
      <c r="D126" s="178" t="str">
        <f>IF(MONTH(LISTE!G130)=12,IF(OR(LISTE!B130="",LISTE!I130="X"),"",LISTE!I130),"")</f>
        <v/>
      </c>
      <c r="E126" s="184"/>
      <c r="F126" s="184"/>
      <c r="G126" s="184"/>
      <c r="H126" s="184"/>
      <c r="I126" s="184"/>
      <c r="J126" s="184"/>
      <c r="K126" s="184"/>
      <c r="L126" s="184"/>
      <c r="M126" s="184"/>
      <c r="N126" s="184"/>
      <c r="O126" s="184"/>
      <c r="P126" s="184"/>
      <c r="Q126" s="184"/>
      <c r="R126" s="184"/>
      <c r="S126" s="184"/>
      <c r="T126" s="184"/>
      <c r="U126" s="184"/>
      <c r="V126" s="184"/>
      <c r="W126" s="184"/>
      <c r="X126" s="184"/>
      <c r="Y126" s="184"/>
      <c r="Z126" s="184"/>
      <c r="AA126" s="184"/>
      <c r="AB126" s="184"/>
      <c r="AC126" s="184"/>
      <c r="AD126" s="184"/>
      <c r="AE126" s="184"/>
      <c r="AF126" s="184"/>
      <c r="AG126" s="184"/>
      <c r="AH126" s="184"/>
      <c r="AI126" s="184"/>
    </row>
    <row r="127" spans="1:35" x14ac:dyDescent="0.25">
      <c r="A127" s="178" t="str">
        <f>IF(MONTH(LISTE!G131)=12,IF(OR(LISTE!B131="",LISTE!I131="X"),"",LISTE!B131),"")</f>
        <v/>
      </c>
      <c r="B127" s="178" t="str">
        <f>IF(MONTH(LISTE!G131)=12,IF(OR(LISTE!B131="",LISTE!I131="X"),"",CONCATENATE(LISTE!C131,"  ",LISTE!H131," P")),"")</f>
        <v/>
      </c>
      <c r="C127" s="178" t="str">
        <f>IF(MONTH(LISTE!G131)=12,IF(OR(LISTE!B131="",LISTE!I131="X"),"",LISTE!A131),"")</f>
        <v/>
      </c>
      <c r="D127" s="178" t="str">
        <f>IF(MONTH(LISTE!G131)=12,IF(OR(LISTE!B131="",LISTE!I131="X"),"",LISTE!I131),"")</f>
        <v/>
      </c>
      <c r="E127" s="184"/>
      <c r="F127" s="184"/>
      <c r="G127" s="184"/>
      <c r="H127" s="184"/>
      <c r="I127" s="184"/>
      <c r="J127" s="184"/>
      <c r="K127" s="184"/>
      <c r="L127" s="184"/>
      <c r="M127" s="184"/>
      <c r="N127" s="184"/>
      <c r="O127" s="184"/>
      <c r="P127" s="184"/>
      <c r="Q127" s="184"/>
      <c r="R127" s="184"/>
      <c r="S127" s="184"/>
      <c r="T127" s="184"/>
      <c r="U127" s="184"/>
      <c r="V127" s="184"/>
      <c r="W127" s="184"/>
      <c r="X127" s="184"/>
      <c r="Y127" s="184"/>
      <c r="Z127" s="184"/>
      <c r="AA127" s="184"/>
      <c r="AB127" s="184"/>
      <c r="AC127" s="184"/>
      <c r="AD127" s="184"/>
      <c r="AE127" s="184"/>
      <c r="AF127" s="184"/>
      <c r="AG127" s="184"/>
      <c r="AH127" s="184"/>
      <c r="AI127" s="184"/>
    </row>
    <row r="128" spans="1:35" x14ac:dyDescent="0.25">
      <c r="A128" s="178" t="str">
        <f>IF(MONTH(LISTE!G132)=12,IF(OR(LISTE!B132="",LISTE!I132="X"),"",LISTE!B132),"")</f>
        <v/>
      </c>
      <c r="B128" s="178" t="str">
        <f>IF(MONTH(LISTE!G132)=12,IF(OR(LISTE!B132="",LISTE!I132="X"),"",CONCATENATE(LISTE!C132,"  ",LISTE!H132," P")),"")</f>
        <v/>
      </c>
      <c r="C128" s="178" t="str">
        <f>IF(MONTH(LISTE!G132)=12,IF(OR(LISTE!B132="",LISTE!I132="X"),"",LISTE!A132),"")</f>
        <v/>
      </c>
      <c r="D128" s="178" t="str">
        <f>IF(MONTH(LISTE!G132)=12,IF(OR(LISTE!B132="",LISTE!I132="X"),"",LISTE!I132),"")</f>
        <v/>
      </c>
      <c r="E128" s="184"/>
      <c r="F128" s="184"/>
      <c r="G128" s="184"/>
      <c r="H128" s="184"/>
      <c r="I128" s="184"/>
      <c r="J128" s="184"/>
      <c r="K128" s="184"/>
      <c r="L128" s="184"/>
      <c r="M128" s="184"/>
      <c r="N128" s="184"/>
      <c r="O128" s="184"/>
      <c r="P128" s="184"/>
      <c r="Q128" s="184"/>
      <c r="R128" s="184"/>
      <c r="S128" s="184"/>
      <c r="T128" s="184"/>
      <c r="U128" s="184"/>
      <c r="V128" s="184"/>
      <c r="W128" s="184"/>
      <c r="X128" s="184"/>
      <c r="Y128" s="184"/>
      <c r="Z128" s="184"/>
      <c r="AA128" s="184"/>
      <c r="AB128" s="184"/>
      <c r="AC128" s="184"/>
      <c r="AD128" s="184"/>
      <c r="AE128" s="184"/>
      <c r="AF128" s="184"/>
      <c r="AG128" s="184"/>
      <c r="AH128" s="184"/>
      <c r="AI128" s="184"/>
    </row>
    <row r="129" spans="1:35" x14ac:dyDescent="0.25">
      <c r="A129" s="178" t="str">
        <f>IF(MONTH(LISTE!G133)=12,IF(OR(LISTE!B133="",LISTE!I133="X"),"",LISTE!B133),"")</f>
        <v/>
      </c>
      <c r="B129" s="178" t="str">
        <f>IF(MONTH(LISTE!G133)=12,IF(OR(LISTE!B133="",LISTE!I133="X"),"",CONCATENATE(LISTE!C133,"  ",LISTE!H133," P")),"")</f>
        <v/>
      </c>
      <c r="C129" s="178" t="str">
        <f>IF(MONTH(LISTE!G133)=12,IF(OR(LISTE!B133="",LISTE!I133="X"),"",LISTE!A133),"")</f>
        <v/>
      </c>
      <c r="D129" s="178" t="str">
        <f>IF(MONTH(LISTE!G133)=12,IF(OR(LISTE!B133="",LISTE!I133="X"),"",LISTE!I133),"")</f>
        <v/>
      </c>
      <c r="E129" s="184"/>
      <c r="F129" s="184"/>
      <c r="G129" s="184"/>
      <c r="H129" s="184"/>
      <c r="I129" s="184"/>
      <c r="J129" s="184"/>
      <c r="K129" s="184"/>
      <c r="L129" s="184"/>
      <c r="M129" s="184"/>
      <c r="N129" s="184"/>
      <c r="O129" s="184"/>
      <c r="P129" s="184"/>
      <c r="Q129" s="184"/>
      <c r="R129" s="184"/>
      <c r="S129" s="184"/>
      <c r="T129" s="184"/>
      <c r="U129" s="184"/>
      <c r="V129" s="184"/>
      <c r="W129" s="184"/>
      <c r="X129" s="184"/>
      <c r="Y129" s="184"/>
      <c r="Z129" s="184"/>
      <c r="AA129" s="184"/>
      <c r="AB129" s="184"/>
      <c r="AC129" s="184"/>
      <c r="AD129" s="184"/>
      <c r="AE129" s="184"/>
      <c r="AF129" s="184"/>
      <c r="AG129" s="184"/>
      <c r="AH129" s="184"/>
      <c r="AI129" s="184"/>
    </row>
    <row r="130" spans="1:35" x14ac:dyDescent="0.25">
      <c r="A130" s="178" t="str">
        <f>IF(MONTH(LISTE!G134)=12,IF(OR(LISTE!B134="",LISTE!I134="X"),"",LISTE!B134),"")</f>
        <v/>
      </c>
      <c r="B130" s="178" t="str">
        <f>IF(MONTH(LISTE!G134)=12,IF(OR(LISTE!B134="",LISTE!I134="X"),"",CONCATENATE(LISTE!C134,"  ",LISTE!H134," P")),"")</f>
        <v/>
      </c>
      <c r="C130" s="178" t="str">
        <f>IF(MONTH(LISTE!G134)=12,IF(OR(LISTE!B134="",LISTE!I134="X"),"",LISTE!A134),"")</f>
        <v/>
      </c>
      <c r="D130" s="178" t="str">
        <f>IF(MONTH(LISTE!G134)=12,IF(OR(LISTE!B134="",LISTE!I134="X"),"",LISTE!I134),"")</f>
        <v/>
      </c>
      <c r="E130" s="184"/>
      <c r="F130" s="184"/>
      <c r="G130" s="184"/>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row>
    <row r="131" spans="1:35" x14ac:dyDescent="0.25">
      <c r="A131" s="178" t="str">
        <f>IF(MONTH(LISTE!G135)=12,IF(OR(LISTE!B135="",LISTE!I135="X"),"",LISTE!B135),"")</f>
        <v/>
      </c>
      <c r="B131" s="178" t="str">
        <f>IF(MONTH(LISTE!G135)=12,IF(OR(LISTE!B135="",LISTE!I135="X"),"",CONCATENATE(LISTE!C135,"  ",LISTE!H135," P")),"")</f>
        <v/>
      </c>
      <c r="C131" s="178" t="str">
        <f>IF(MONTH(LISTE!G135)=12,IF(OR(LISTE!B135="",LISTE!I135="X"),"",LISTE!A135),"")</f>
        <v/>
      </c>
      <c r="D131" s="178" t="str">
        <f>IF(MONTH(LISTE!G135)=12,IF(OR(LISTE!B135="",LISTE!I135="X"),"",LISTE!I135),"")</f>
        <v/>
      </c>
      <c r="E131" s="184"/>
      <c r="F131" s="184"/>
      <c r="G131" s="184"/>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c r="AG131" s="184"/>
      <c r="AH131" s="184"/>
      <c r="AI131" s="184"/>
    </row>
    <row r="132" spans="1:35" x14ac:dyDescent="0.25">
      <c r="A132" s="178" t="str">
        <f>IF(MONTH(LISTE!G136)=12,IF(OR(LISTE!B136="",LISTE!I136="X"),"",LISTE!B136),"")</f>
        <v/>
      </c>
      <c r="B132" s="178" t="str">
        <f>IF(MONTH(LISTE!G136)=12,IF(OR(LISTE!B136="",LISTE!I136="X"),"",CONCATENATE(LISTE!C136,"  ",LISTE!H136," P")),"")</f>
        <v/>
      </c>
      <c r="C132" s="178" t="str">
        <f>IF(MONTH(LISTE!G136)=12,IF(OR(LISTE!B136="",LISTE!I136="X"),"",LISTE!A136),"")</f>
        <v/>
      </c>
      <c r="D132" s="178" t="str">
        <f>IF(MONTH(LISTE!G136)=12,IF(OR(LISTE!B136="",LISTE!I136="X"),"",LISTE!I136),"")</f>
        <v/>
      </c>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184"/>
      <c r="AD132" s="184"/>
      <c r="AE132" s="184"/>
      <c r="AF132" s="184"/>
      <c r="AG132" s="184"/>
      <c r="AH132" s="184"/>
      <c r="AI132" s="184"/>
    </row>
    <row r="133" spans="1:35" x14ac:dyDescent="0.25">
      <c r="A133" s="178" t="str">
        <f>IF(MONTH(LISTE!G137)=12,IF(OR(LISTE!B137="",LISTE!I137="X"),"",LISTE!B137),"")</f>
        <v/>
      </c>
      <c r="B133" s="178" t="str">
        <f>IF(MONTH(LISTE!G137)=12,IF(OR(LISTE!B137="",LISTE!I137="X"),"",CONCATENATE(LISTE!C137,"  ",LISTE!H137," P")),"")</f>
        <v/>
      </c>
      <c r="C133" s="178" t="str">
        <f>IF(MONTH(LISTE!G137)=12,IF(OR(LISTE!B137="",LISTE!I137="X"),"",LISTE!A137),"")</f>
        <v/>
      </c>
      <c r="D133" s="178" t="str">
        <f>IF(MONTH(LISTE!G137)=12,IF(OR(LISTE!B137="",LISTE!I137="X"),"",LISTE!I137),"")</f>
        <v/>
      </c>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184"/>
      <c r="AD133" s="184"/>
      <c r="AE133" s="184"/>
      <c r="AF133" s="184"/>
      <c r="AG133" s="184"/>
      <c r="AH133" s="184"/>
      <c r="AI133" s="184"/>
    </row>
    <row r="134" spans="1:35" x14ac:dyDescent="0.25">
      <c r="A134" s="178" t="str">
        <f>IF(MONTH(LISTE!G138)=12,IF(OR(LISTE!B138="",LISTE!I138="X"),"",LISTE!B138),"")</f>
        <v/>
      </c>
      <c r="B134" s="178" t="str">
        <f>IF(MONTH(LISTE!G138)=12,IF(OR(LISTE!B138="",LISTE!I138="X"),"",CONCATENATE(LISTE!C138,"  ",LISTE!H138," P")),"")</f>
        <v/>
      </c>
      <c r="C134" s="178" t="str">
        <f>IF(MONTH(LISTE!G138)=12,IF(OR(LISTE!B138="",LISTE!I138="X"),"",LISTE!A138),"")</f>
        <v/>
      </c>
      <c r="D134" s="178" t="str">
        <f>IF(MONTH(LISTE!G138)=12,IF(OR(LISTE!B138="",LISTE!I138="X"),"",LISTE!I138),"")</f>
        <v/>
      </c>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184"/>
      <c r="AD134" s="184"/>
      <c r="AE134" s="184"/>
      <c r="AF134" s="184"/>
      <c r="AG134" s="184"/>
      <c r="AH134" s="184"/>
      <c r="AI134" s="184"/>
    </row>
    <row r="135" spans="1:35" x14ac:dyDescent="0.25">
      <c r="A135" s="178" t="str">
        <f>IF(MONTH(LISTE!G139)=12,IF(OR(LISTE!B139="",LISTE!I139="X"),"",LISTE!B139),"")</f>
        <v/>
      </c>
      <c r="B135" s="178" t="str">
        <f>IF(MONTH(LISTE!G139)=12,IF(OR(LISTE!B139="",LISTE!I139="X"),"",CONCATENATE(LISTE!C139,"  ",LISTE!H139," P")),"")</f>
        <v/>
      </c>
      <c r="C135" s="178" t="str">
        <f>IF(MONTH(LISTE!G139)=12,IF(OR(LISTE!B139="",LISTE!I139="X"),"",LISTE!A139),"")</f>
        <v/>
      </c>
      <c r="D135" s="178" t="str">
        <f>IF(MONTH(LISTE!G139)=12,IF(OR(LISTE!B139="",LISTE!I139="X"),"",LISTE!I139),"")</f>
        <v/>
      </c>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184"/>
      <c r="AD135" s="184"/>
      <c r="AE135" s="184"/>
      <c r="AF135" s="184"/>
      <c r="AG135" s="184"/>
      <c r="AH135" s="184"/>
      <c r="AI135" s="184"/>
    </row>
    <row r="136" spans="1:35" x14ac:dyDescent="0.25">
      <c r="A136" s="178" t="str">
        <f>IF(MONTH(LISTE!G140)=12,IF(OR(LISTE!B140="",LISTE!I140="X"),"",LISTE!B140),"")</f>
        <v/>
      </c>
      <c r="B136" s="178" t="str">
        <f>IF(MONTH(LISTE!G140)=12,IF(OR(LISTE!B140="",LISTE!I140="X"),"",CONCATENATE(LISTE!C140,"  ",LISTE!H140," P")),"")</f>
        <v/>
      </c>
      <c r="C136" s="178" t="str">
        <f>IF(MONTH(LISTE!G140)=12,IF(OR(LISTE!B140="",LISTE!I140="X"),"",LISTE!A140),"")</f>
        <v/>
      </c>
      <c r="D136" s="178" t="str">
        <f>IF(MONTH(LISTE!G140)=12,IF(OR(LISTE!B140="",LISTE!I140="X"),"",LISTE!I140),"")</f>
        <v/>
      </c>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c r="AA136" s="184"/>
      <c r="AB136" s="184"/>
      <c r="AC136" s="184"/>
      <c r="AD136" s="184"/>
      <c r="AE136" s="184"/>
      <c r="AF136" s="184"/>
      <c r="AG136" s="184"/>
      <c r="AH136" s="184"/>
      <c r="AI136" s="184"/>
    </row>
    <row r="137" spans="1:35" x14ac:dyDescent="0.25">
      <c r="A137" s="178" t="str">
        <f>IF(MONTH(LISTE!G141)=12,IF(OR(LISTE!B141="",LISTE!I141="X"),"",LISTE!B141),"")</f>
        <v/>
      </c>
      <c r="B137" s="178" t="str">
        <f>IF(MONTH(LISTE!G141)=12,IF(OR(LISTE!B141="",LISTE!I141="X"),"",CONCATENATE(LISTE!C141,"  ",LISTE!H141," P")),"")</f>
        <v/>
      </c>
      <c r="C137" s="178" t="str">
        <f>IF(MONTH(LISTE!G141)=12,IF(OR(LISTE!B141="",LISTE!I141="X"),"",LISTE!A141),"")</f>
        <v/>
      </c>
      <c r="D137" s="178" t="str">
        <f>IF(MONTH(LISTE!G141)=12,IF(OR(LISTE!B141="",LISTE!I141="X"),"",LISTE!I141),"")</f>
        <v/>
      </c>
      <c r="E137" s="184"/>
      <c r="F137" s="184"/>
      <c r="G137" s="184"/>
      <c r="H137" s="184"/>
      <c r="I137" s="184"/>
      <c r="J137" s="184"/>
      <c r="K137" s="184"/>
      <c r="L137" s="184"/>
      <c r="M137" s="184"/>
      <c r="N137" s="184"/>
      <c r="O137" s="184"/>
      <c r="P137" s="184"/>
      <c r="Q137" s="184"/>
      <c r="R137" s="184"/>
      <c r="S137" s="184"/>
      <c r="T137" s="184"/>
      <c r="U137" s="184"/>
      <c r="V137" s="184"/>
      <c r="W137" s="184"/>
      <c r="X137" s="184"/>
      <c r="Y137" s="184"/>
      <c r="Z137" s="184"/>
      <c r="AA137" s="184"/>
      <c r="AB137" s="184"/>
      <c r="AC137" s="184"/>
      <c r="AD137" s="184"/>
      <c r="AE137" s="184"/>
      <c r="AF137" s="184"/>
      <c r="AG137" s="184"/>
      <c r="AH137" s="184"/>
      <c r="AI137" s="184"/>
    </row>
    <row r="138" spans="1:35" x14ac:dyDescent="0.25">
      <c r="A138" s="178" t="str">
        <f>IF(MONTH(LISTE!G142)=12,IF(OR(LISTE!B142="",LISTE!I142="X"),"",LISTE!B142),"")</f>
        <v/>
      </c>
      <c r="B138" s="178" t="str">
        <f>IF(MONTH(LISTE!G142)=12,IF(OR(LISTE!B142="",LISTE!I142="X"),"",CONCATENATE(LISTE!C142,"  ",LISTE!H142," P")),"")</f>
        <v/>
      </c>
      <c r="C138" s="178" t="str">
        <f>IF(MONTH(LISTE!G142)=12,IF(OR(LISTE!B142="",LISTE!I142="X"),"",LISTE!A142),"")</f>
        <v/>
      </c>
      <c r="D138" s="178" t="str">
        <f>IF(MONTH(LISTE!G142)=12,IF(OR(LISTE!B142="",LISTE!I142="X"),"",LISTE!I142),"")</f>
        <v/>
      </c>
      <c r="E138" s="184"/>
      <c r="F138" s="184"/>
      <c r="G138" s="184"/>
      <c r="H138" s="184"/>
      <c r="I138" s="184"/>
      <c r="J138" s="184"/>
      <c r="K138" s="184"/>
      <c r="L138" s="184"/>
      <c r="M138" s="184"/>
      <c r="N138" s="184"/>
      <c r="O138" s="184"/>
      <c r="P138" s="184"/>
      <c r="Q138" s="184"/>
      <c r="R138" s="184"/>
      <c r="S138" s="184"/>
      <c r="T138" s="184"/>
      <c r="U138" s="184"/>
      <c r="V138" s="184"/>
      <c r="W138" s="184"/>
      <c r="X138" s="184"/>
      <c r="Y138" s="184"/>
      <c r="Z138" s="184"/>
      <c r="AA138" s="184"/>
      <c r="AB138" s="184"/>
      <c r="AC138" s="184"/>
      <c r="AD138" s="184"/>
      <c r="AE138" s="184"/>
      <c r="AF138" s="184"/>
      <c r="AG138" s="184"/>
      <c r="AH138" s="184"/>
      <c r="AI138" s="184"/>
    </row>
    <row r="139" spans="1:35" x14ac:dyDescent="0.25">
      <c r="A139" s="178" t="str">
        <f>IF(MONTH(LISTE!G143)=12,IF(OR(LISTE!B143="",LISTE!I143="X"),"",LISTE!B143),"")</f>
        <v/>
      </c>
      <c r="B139" s="178" t="str">
        <f>IF(MONTH(LISTE!G143)=12,IF(OR(LISTE!B143="",LISTE!I143="X"),"",CONCATENATE(LISTE!C143,"  ",LISTE!H143," P")),"")</f>
        <v/>
      </c>
      <c r="C139" s="178" t="str">
        <f>IF(MONTH(LISTE!G143)=12,IF(OR(LISTE!B143="",LISTE!I143="X"),"",LISTE!A143),"")</f>
        <v/>
      </c>
      <c r="D139" s="178" t="str">
        <f>IF(MONTH(LISTE!G143)=12,IF(OR(LISTE!B143="",LISTE!I143="X"),"",LISTE!I143),"")</f>
        <v/>
      </c>
      <c r="E139" s="184"/>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184"/>
      <c r="AD139" s="184"/>
      <c r="AE139" s="184"/>
      <c r="AF139" s="184"/>
      <c r="AG139" s="184"/>
      <c r="AH139" s="184"/>
      <c r="AI139" s="184"/>
    </row>
    <row r="140" spans="1:35" x14ac:dyDescent="0.25">
      <c r="A140" s="178" t="str">
        <f>IF(MONTH(LISTE!G144)=12,IF(OR(LISTE!B144="",LISTE!I144="X"),"",LISTE!B144),"")</f>
        <v/>
      </c>
      <c r="B140" s="178" t="str">
        <f>IF(MONTH(LISTE!G144)=12,IF(OR(LISTE!B144="",LISTE!I144="X"),"",CONCATENATE(LISTE!C144,"  ",LISTE!H144," P")),"")</f>
        <v/>
      </c>
      <c r="C140" s="178" t="str">
        <f>IF(MONTH(LISTE!G144)=12,IF(OR(LISTE!B144="",LISTE!I144="X"),"",LISTE!A144),"")</f>
        <v/>
      </c>
      <c r="D140" s="178" t="str">
        <f>IF(MONTH(LISTE!G144)=12,IF(OR(LISTE!B144="",LISTE!I144="X"),"",LISTE!I144),"")</f>
        <v/>
      </c>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184"/>
      <c r="AA140" s="184"/>
      <c r="AB140" s="184"/>
      <c r="AC140" s="184"/>
      <c r="AD140" s="184"/>
      <c r="AE140" s="184"/>
      <c r="AF140" s="184"/>
      <c r="AG140" s="184"/>
      <c r="AH140" s="184"/>
      <c r="AI140" s="184"/>
    </row>
    <row r="141" spans="1:35" x14ac:dyDescent="0.25">
      <c r="A141" s="178" t="str">
        <f>IF(MONTH(LISTE!G145)=12,IF(OR(LISTE!B145="",LISTE!I145="X"),"",LISTE!B145),"")</f>
        <v/>
      </c>
      <c r="B141" s="178" t="str">
        <f>IF(MONTH(LISTE!G145)=12,IF(OR(LISTE!B145="",LISTE!I145="X"),"",CONCATENATE(LISTE!C145,"  ",LISTE!H145," P")),"")</f>
        <v/>
      </c>
      <c r="C141" s="178" t="str">
        <f>IF(MONTH(LISTE!G145)=12,IF(OR(LISTE!B145="",LISTE!I145="X"),"",LISTE!A145),"")</f>
        <v/>
      </c>
      <c r="D141" s="178" t="str">
        <f>IF(MONTH(LISTE!G145)=12,IF(OR(LISTE!B145="",LISTE!I145="X"),"",LISTE!I145),"")</f>
        <v/>
      </c>
      <c r="E141" s="184"/>
      <c r="F141" s="184"/>
      <c r="G141" s="184"/>
      <c r="H141" s="184"/>
      <c r="I141" s="184"/>
      <c r="J141" s="184"/>
      <c r="K141" s="184"/>
      <c r="L141" s="184"/>
      <c r="M141" s="184"/>
      <c r="N141" s="184"/>
      <c r="O141" s="184"/>
      <c r="P141" s="184"/>
      <c r="Q141" s="184"/>
      <c r="R141" s="184"/>
      <c r="S141" s="184"/>
      <c r="T141" s="184"/>
      <c r="U141" s="184"/>
      <c r="V141" s="184"/>
      <c r="W141" s="184"/>
      <c r="X141" s="184"/>
      <c r="Y141" s="184"/>
      <c r="Z141" s="184"/>
      <c r="AA141" s="184"/>
      <c r="AB141" s="184"/>
      <c r="AC141" s="184"/>
      <c r="AD141" s="184"/>
      <c r="AE141" s="184"/>
      <c r="AF141" s="184"/>
      <c r="AG141" s="184"/>
      <c r="AH141" s="184"/>
      <c r="AI141" s="184"/>
    </row>
    <row r="142" spans="1:35" x14ac:dyDescent="0.25">
      <c r="A142" s="178" t="str">
        <f>IF(MONTH(LISTE!G146)=12,IF(OR(LISTE!B146="",LISTE!I146="X"),"",LISTE!B146),"")</f>
        <v/>
      </c>
      <c r="B142" s="178" t="str">
        <f>IF(MONTH(LISTE!G146)=12,IF(OR(LISTE!B146="",LISTE!I146="X"),"",CONCATENATE(LISTE!C146,"  ",LISTE!H146," P")),"")</f>
        <v/>
      </c>
      <c r="C142" s="178" t="str">
        <f>IF(MONTH(LISTE!G146)=12,IF(OR(LISTE!B146="",LISTE!I146="X"),"",LISTE!A146),"")</f>
        <v/>
      </c>
      <c r="D142" s="178" t="str">
        <f>IF(MONTH(LISTE!G146)=12,IF(OR(LISTE!B146="",LISTE!I146="X"),"",LISTE!I146),"")</f>
        <v/>
      </c>
      <c r="E142" s="184"/>
      <c r="F142" s="184"/>
      <c r="G142" s="184"/>
      <c r="H142" s="184"/>
      <c r="I142" s="184"/>
      <c r="J142" s="184"/>
      <c r="K142" s="184"/>
      <c r="L142" s="184"/>
      <c r="M142" s="184"/>
      <c r="N142" s="184"/>
      <c r="O142" s="184"/>
      <c r="P142" s="184"/>
      <c r="Q142" s="184"/>
      <c r="R142" s="184"/>
      <c r="S142" s="184"/>
      <c r="T142" s="184"/>
      <c r="U142" s="184"/>
      <c r="V142" s="184"/>
      <c r="W142" s="184"/>
      <c r="X142" s="184"/>
      <c r="Y142" s="184"/>
      <c r="Z142" s="184"/>
      <c r="AA142" s="184"/>
      <c r="AB142" s="184"/>
      <c r="AC142" s="184"/>
      <c r="AD142" s="184"/>
      <c r="AE142" s="184"/>
      <c r="AF142" s="184"/>
      <c r="AG142" s="184"/>
      <c r="AH142" s="184"/>
      <c r="AI142" s="184"/>
    </row>
    <row r="143" spans="1:35" x14ac:dyDescent="0.25">
      <c r="A143" s="178" t="str">
        <f>IF(MONTH(LISTE!G147)=12,IF(OR(LISTE!B147="",LISTE!I147="X"),"",LISTE!B147),"")</f>
        <v/>
      </c>
      <c r="B143" s="178" t="str">
        <f>IF(MONTH(LISTE!G147)=12,IF(OR(LISTE!B147="",LISTE!I147="X"),"",CONCATENATE(LISTE!C147,"  ",LISTE!H147," P")),"")</f>
        <v/>
      </c>
      <c r="C143" s="178" t="str">
        <f>IF(MONTH(LISTE!G147)=12,IF(OR(LISTE!B147="",LISTE!I147="X"),"",LISTE!A147),"")</f>
        <v/>
      </c>
      <c r="D143" s="178" t="str">
        <f>IF(MONTH(LISTE!G147)=12,IF(OR(LISTE!B147="",LISTE!I147="X"),"",LISTE!I147),"")</f>
        <v/>
      </c>
      <c r="E143" s="184"/>
      <c r="F143" s="184"/>
      <c r="G143" s="184"/>
      <c r="H143" s="184"/>
      <c r="I143" s="184"/>
      <c r="J143" s="184"/>
      <c r="K143" s="184"/>
      <c r="L143" s="184"/>
      <c r="M143" s="184"/>
      <c r="N143" s="184"/>
      <c r="O143" s="184"/>
      <c r="P143" s="184"/>
      <c r="Q143" s="184"/>
      <c r="R143" s="184"/>
      <c r="S143" s="184"/>
      <c r="T143" s="184"/>
      <c r="U143" s="184"/>
      <c r="V143" s="184"/>
      <c r="W143" s="184"/>
      <c r="X143" s="184"/>
      <c r="Y143" s="184"/>
      <c r="Z143" s="184"/>
      <c r="AA143" s="184"/>
      <c r="AB143" s="184"/>
      <c r="AC143" s="184"/>
      <c r="AD143" s="184"/>
      <c r="AE143" s="184"/>
      <c r="AF143" s="184"/>
      <c r="AG143" s="184"/>
      <c r="AH143" s="184"/>
      <c r="AI143" s="184"/>
    </row>
    <row r="144" spans="1:35" x14ac:dyDescent="0.25">
      <c r="A144" s="178" t="str">
        <f>IF(MONTH(LISTE!G148)=12,IF(OR(LISTE!B148="",LISTE!I148="X"),"",LISTE!B148),"")</f>
        <v/>
      </c>
      <c r="B144" s="178" t="str">
        <f>IF(MONTH(LISTE!G148)=12,IF(OR(LISTE!B148="",LISTE!I148="X"),"",CONCATENATE(LISTE!C148,"  ",LISTE!H148," P")),"")</f>
        <v/>
      </c>
      <c r="C144" s="178" t="str">
        <f>IF(MONTH(LISTE!G148)=12,IF(OR(LISTE!B148="",LISTE!I148="X"),"",LISTE!A148),"")</f>
        <v/>
      </c>
      <c r="D144" s="178" t="str">
        <f>IF(MONTH(LISTE!G148)=12,IF(OR(LISTE!B148="",LISTE!I148="X"),"",LISTE!I148),"")</f>
        <v/>
      </c>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184"/>
      <c r="AD144" s="184"/>
      <c r="AE144" s="184"/>
      <c r="AF144" s="184"/>
      <c r="AG144" s="184"/>
      <c r="AH144" s="184"/>
      <c r="AI144" s="184"/>
    </row>
    <row r="145" spans="1:35" x14ac:dyDescent="0.25">
      <c r="A145" s="178" t="str">
        <f>IF(MONTH(LISTE!G149)=12,IF(OR(LISTE!B149="",LISTE!I149="X"),"",LISTE!B149),"")</f>
        <v/>
      </c>
      <c r="B145" s="178" t="str">
        <f>IF(MONTH(LISTE!G149)=12,IF(OR(LISTE!B149="",LISTE!I149="X"),"",CONCATENATE(LISTE!C149,"  ",LISTE!H149," P")),"")</f>
        <v/>
      </c>
      <c r="C145" s="178" t="str">
        <f>IF(MONTH(LISTE!G149)=12,IF(OR(LISTE!B149="",LISTE!I149="X"),"",LISTE!A149),"")</f>
        <v/>
      </c>
      <c r="D145" s="178" t="str">
        <f>IF(MONTH(LISTE!G149)=12,IF(OR(LISTE!B149="",LISTE!I149="X"),"",LISTE!I149),"")</f>
        <v/>
      </c>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184"/>
      <c r="AD145" s="184"/>
      <c r="AE145" s="184"/>
      <c r="AF145" s="184"/>
      <c r="AG145" s="184"/>
      <c r="AH145" s="184"/>
      <c r="AI145" s="184"/>
    </row>
    <row r="146" spans="1:35" x14ac:dyDescent="0.25">
      <c r="A146" s="178" t="str">
        <f>IF(MONTH(LISTE!G150)=12,IF(OR(LISTE!B150="",LISTE!I150="X"),"",LISTE!B150),"")</f>
        <v/>
      </c>
      <c r="B146" s="178" t="str">
        <f>IF(MONTH(LISTE!G150)=12,IF(OR(LISTE!B150="",LISTE!I150="X"),"",CONCATENATE(LISTE!C150,"  ",LISTE!H150," P")),"")</f>
        <v/>
      </c>
      <c r="C146" s="178" t="str">
        <f>IF(MONTH(LISTE!G150)=12,IF(OR(LISTE!B150="",LISTE!I150="X"),"",LISTE!A150),"")</f>
        <v/>
      </c>
      <c r="D146" s="178" t="str">
        <f>IF(MONTH(LISTE!G150)=12,IF(OR(LISTE!B150="",LISTE!I150="X"),"",LISTE!I150),"")</f>
        <v/>
      </c>
      <c r="E146" s="184"/>
      <c r="F146" s="184"/>
      <c r="G146" s="184"/>
      <c r="H146" s="184"/>
      <c r="I146" s="184"/>
      <c r="J146" s="184"/>
      <c r="K146" s="184"/>
      <c r="L146" s="184"/>
      <c r="M146" s="184"/>
      <c r="N146" s="184"/>
      <c r="O146" s="184"/>
      <c r="P146" s="184"/>
      <c r="Q146" s="184"/>
      <c r="R146" s="184"/>
      <c r="S146" s="184"/>
      <c r="T146" s="184"/>
      <c r="U146" s="184"/>
      <c r="V146" s="184"/>
      <c r="W146" s="184"/>
      <c r="X146" s="184"/>
      <c r="Y146" s="184"/>
      <c r="Z146" s="184"/>
      <c r="AA146" s="184"/>
      <c r="AB146" s="184"/>
      <c r="AC146" s="184"/>
      <c r="AD146" s="184"/>
      <c r="AE146" s="184"/>
      <c r="AF146" s="184"/>
      <c r="AG146" s="184"/>
      <c r="AH146" s="184"/>
      <c r="AI146" s="184"/>
    </row>
    <row r="147" spans="1:35" x14ac:dyDescent="0.25">
      <c r="A147" s="178" t="str">
        <f>IF(MONTH(LISTE!G151)=12,IF(OR(LISTE!B151="",LISTE!I151="X"),"",LISTE!B151),"")</f>
        <v/>
      </c>
      <c r="B147" s="178" t="str">
        <f>IF(MONTH(LISTE!G151)=12,IF(OR(LISTE!B151="",LISTE!I151="X"),"",CONCATENATE(LISTE!C151,"  ",LISTE!H151," P")),"")</f>
        <v/>
      </c>
      <c r="C147" s="178" t="str">
        <f>IF(MONTH(LISTE!G151)=12,IF(OR(LISTE!B151="",LISTE!I151="X"),"",LISTE!A151),"")</f>
        <v/>
      </c>
      <c r="D147" s="178" t="str">
        <f>IF(MONTH(LISTE!G151)=12,IF(OR(LISTE!B151="",LISTE!I151="X"),"",LISTE!I151),"")</f>
        <v/>
      </c>
      <c r="E147" s="184"/>
      <c r="F147" s="184"/>
      <c r="G147" s="184"/>
      <c r="H147" s="184"/>
      <c r="I147" s="184"/>
      <c r="J147" s="184"/>
      <c r="K147" s="184"/>
      <c r="L147" s="184"/>
      <c r="M147" s="184"/>
      <c r="N147" s="184"/>
      <c r="O147" s="184"/>
      <c r="P147" s="184"/>
      <c r="Q147" s="184"/>
      <c r="R147" s="184"/>
      <c r="S147" s="184"/>
      <c r="T147" s="184"/>
      <c r="U147" s="184"/>
      <c r="V147" s="184"/>
      <c r="W147" s="184"/>
      <c r="X147" s="184"/>
      <c r="Y147" s="184"/>
      <c r="Z147" s="184"/>
      <c r="AA147" s="184"/>
      <c r="AB147" s="184"/>
      <c r="AC147" s="184"/>
      <c r="AD147" s="184"/>
      <c r="AE147" s="184"/>
      <c r="AF147" s="184"/>
      <c r="AG147" s="184"/>
      <c r="AH147" s="184"/>
      <c r="AI147" s="184"/>
    </row>
    <row r="148" spans="1:35" x14ac:dyDescent="0.25">
      <c r="A148" s="178" t="str">
        <f>IF(MONTH(LISTE!G152)=12,IF(OR(LISTE!B152="",LISTE!I152="X"),"",LISTE!B152),"")</f>
        <v/>
      </c>
      <c r="B148" s="178" t="str">
        <f>IF(MONTH(LISTE!G152)=12,IF(OR(LISTE!B152="",LISTE!I152="X"),"",CONCATENATE(LISTE!C152,"  ",LISTE!H152," P")),"")</f>
        <v/>
      </c>
      <c r="C148" s="178" t="str">
        <f>IF(MONTH(LISTE!G152)=12,IF(OR(LISTE!B152="",LISTE!I152="X"),"",LISTE!A152),"")</f>
        <v/>
      </c>
      <c r="D148" s="178" t="str">
        <f>IF(MONTH(LISTE!G152)=12,IF(OR(LISTE!B152="",LISTE!I152="X"),"",LISTE!I152),"")</f>
        <v/>
      </c>
      <c r="E148" s="184"/>
      <c r="F148" s="184"/>
      <c r="G148" s="184"/>
      <c r="H148" s="184"/>
      <c r="I148" s="184"/>
      <c r="J148" s="184"/>
      <c r="K148" s="184"/>
      <c r="L148" s="184"/>
      <c r="M148" s="184"/>
      <c r="N148" s="184"/>
      <c r="O148" s="184"/>
      <c r="P148" s="184"/>
      <c r="Q148" s="184"/>
      <c r="R148" s="184"/>
      <c r="S148" s="184"/>
      <c r="T148" s="184"/>
      <c r="U148" s="184"/>
      <c r="V148" s="184"/>
      <c r="W148" s="184"/>
      <c r="X148" s="184"/>
      <c r="Y148" s="184"/>
      <c r="Z148" s="184"/>
      <c r="AA148" s="184"/>
      <c r="AB148" s="184"/>
      <c r="AC148" s="184"/>
      <c r="AD148" s="184"/>
      <c r="AE148" s="184"/>
      <c r="AF148" s="184"/>
      <c r="AG148" s="184"/>
      <c r="AH148" s="184"/>
      <c r="AI148" s="184"/>
    </row>
    <row r="149" spans="1:35" x14ac:dyDescent="0.25">
      <c r="A149" s="178" t="str">
        <f>IF(MONTH(LISTE!G153)=12,IF(OR(LISTE!B153="",LISTE!I153="X"),"",LISTE!B153),"")</f>
        <v/>
      </c>
      <c r="B149" s="178" t="str">
        <f>IF(MONTH(LISTE!G153)=12,IF(OR(LISTE!B153="",LISTE!I153="X"),"",CONCATENATE(LISTE!C153,"  ",LISTE!H153," P")),"")</f>
        <v/>
      </c>
      <c r="C149" s="178" t="str">
        <f>IF(MONTH(LISTE!G153)=12,IF(OR(LISTE!B153="",LISTE!I153="X"),"",LISTE!A153),"")</f>
        <v/>
      </c>
      <c r="D149" s="178" t="str">
        <f>IF(MONTH(LISTE!G153)=12,IF(OR(LISTE!B153="",LISTE!I153="X"),"",LISTE!I153),"")</f>
        <v/>
      </c>
      <c r="E149" s="184"/>
      <c r="F149" s="184"/>
      <c r="G149" s="184"/>
      <c r="H149" s="184"/>
      <c r="I149" s="184"/>
      <c r="J149" s="184"/>
      <c r="K149" s="184"/>
      <c r="L149" s="184"/>
      <c r="M149" s="184"/>
      <c r="N149" s="184"/>
      <c r="O149" s="184"/>
      <c r="P149" s="184"/>
      <c r="Q149" s="184"/>
      <c r="R149" s="184"/>
      <c r="S149" s="184"/>
      <c r="T149" s="184"/>
      <c r="U149" s="184"/>
      <c r="V149" s="184"/>
      <c r="W149" s="184"/>
      <c r="X149" s="184"/>
      <c r="Y149" s="184"/>
      <c r="Z149" s="184"/>
      <c r="AA149" s="184"/>
      <c r="AB149" s="184"/>
      <c r="AC149" s="184"/>
      <c r="AD149" s="184"/>
      <c r="AE149" s="184"/>
      <c r="AF149" s="184"/>
      <c r="AG149" s="184"/>
      <c r="AH149" s="184"/>
      <c r="AI149" s="184"/>
    </row>
    <row r="150" spans="1:35" x14ac:dyDescent="0.25">
      <c r="A150" s="178" t="str">
        <f>IF(MONTH(LISTE!G154)=12,IF(OR(LISTE!B154="",LISTE!I154="X"),"",LISTE!B154),"")</f>
        <v/>
      </c>
      <c r="B150" s="178" t="str">
        <f>IF(MONTH(LISTE!G154)=12,IF(OR(LISTE!B154="",LISTE!I154="X"),"",CONCATENATE(LISTE!C154,"  ",LISTE!H154," P")),"")</f>
        <v/>
      </c>
      <c r="C150" s="178" t="str">
        <f>IF(MONTH(LISTE!G154)=12,IF(OR(LISTE!B154="",LISTE!I154="X"),"",LISTE!A154),"")</f>
        <v/>
      </c>
      <c r="D150" s="178" t="str">
        <f>IF(MONTH(LISTE!G154)=12,IF(OR(LISTE!B154="",LISTE!I154="X"),"",LISTE!I154),"")</f>
        <v/>
      </c>
      <c r="E150" s="184"/>
      <c r="F150" s="184"/>
      <c r="G150" s="184"/>
      <c r="H150" s="184"/>
      <c r="I150" s="184"/>
      <c r="J150" s="184"/>
      <c r="K150" s="184"/>
      <c r="L150" s="184"/>
      <c r="M150" s="184"/>
      <c r="N150" s="184"/>
      <c r="O150" s="184"/>
      <c r="P150" s="184"/>
      <c r="Q150" s="184"/>
      <c r="R150" s="184"/>
      <c r="S150" s="184"/>
      <c r="T150" s="184"/>
      <c r="U150" s="184"/>
      <c r="V150" s="184"/>
      <c r="W150" s="184"/>
      <c r="X150" s="184"/>
      <c r="Y150" s="184"/>
      <c r="Z150" s="184"/>
      <c r="AA150" s="184"/>
      <c r="AB150" s="184"/>
      <c r="AC150" s="184"/>
      <c r="AD150" s="184"/>
      <c r="AE150" s="184"/>
      <c r="AF150" s="184"/>
      <c r="AG150" s="184"/>
      <c r="AH150" s="184"/>
      <c r="AI150" s="184"/>
    </row>
    <row r="151" spans="1:35" x14ac:dyDescent="0.25">
      <c r="A151" s="178" t="str">
        <f>IF(MONTH(LISTE!G155)=12,IF(OR(LISTE!B155="",LISTE!I155="X"),"",LISTE!B155),"")</f>
        <v/>
      </c>
      <c r="B151" s="178" t="str">
        <f>IF(MONTH(LISTE!G155)=12,IF(OR(LISTE!B155="",LISTE!I155="X"),"",CONCATENATE(LISTE!C155,"  ",LISTE!H155," P")),"")</f>
        <v/>
      </c>
      <c r="C151" s="178" t="str">
        <f>IF(MONTH(LISTE!G155)=12,IF(OR(LISTE!B155="",LISTE!I155="X"),"",LISTE!A155),"")</f>
        <v/>
      </c>
      <c r="D151" s="178" t="str">
        <f>IF(MONTH(LISTE!G155)=12,IF(OR(LISTE!B155="",LISTE!I155="X"),"",LISTE!I155),"")</f>
        <v/>
      </c>
      <c r="E151" s="184"/>
      <c r="F151" s="184"/>
      <c r="G151" s="184"/>
      <c r="H151" s="184"/>
      <c r="I151" s="184"/>
      <c r="J151" s="184"/>
      <c r="K151" s="184"/>
      <c r="L151" s="184"/>
      <c r="M151" s="184"/>
      <c r="N151" s="184"/>
      <c r="O151" s="184"/>
      <c r="P151" s="184"/>
      <c r="Q151" s="184"/>
      <c r="R151" s="184"/>
      <c r="S151" s="184"/>
      <c r="T151" s="184"/>
      <c r="U151" s="184"/>
      <c r="V151" s="184"/>
      <c r="W151" s="184"/>
      <c r="X151" s="184"/>
      <c r="Y151" s="184"/>
      <c r="Z151" s="184"/>
      <c r="AA151" s="184"/>
      <c r="AB151" s="184"/>
      <c r="AC151" s="184"/>
      <c r="AD151" s="184"/>
      <c r="AE151" s="184"/>
      <c r="AF151" s="184"/>
      <c r="AG151" s="184"/>
      <c r="AH151" s="184"/>
      <c r="AI151" s="184"/>
    </row>
    <row r="152" spans="1:35" x14ac:dyDescent="0.25">
      <c r="A152" s="178" t="str">
        <f>IF(MONTH(LISTE!G156)=12,IF(OR(LISTE!B156="",LISTE!I156="X"),"",LISTE!B156),"")</f>
        <v/>
      </c>
      <c r="B152" s="178" t="str">
        <f>IF(MONTH(LISTE!G156)=12,IF(OR(LISTE!B156="",LISTE!I156="X"),"",CONCATENATE(LISTE!C156,"  ",LISTE!H156," P")),"")</f>
        <v/>
      </c>
      <c r="C152" s="178" t="str">
        <f>IF(MONTH(LISTE!G156)=12,IF(OR(LISTE!B156="",LISTE!I156="X"),"",LISTE!A156),"")</f>
        <v/>
      </c>
      <c r="D152" s="178" t="str">
        <f>IF(MONTH(LISTE!G156)=12,IF(OR(LISTE!B156="",LISTE!I156="X"),"",LISTE!I156),"")</f>
        <v/>
      </c>
      <c r="E152" s="184"/>
      <c r="F152" s="184"/>
      <c r="G152" s="184"/>
      <c r="H152" s="184"/>
      <c r="I152" s="184"/>
      <c r="J152" s="184"/>
      <c r="K152" s="184"/>
      <c r="L152" s="184"/>
      <c r="M152" s="184"/>
      <c r="N152" s="184"/>
      <c r="O152" s="184"/>
      <c r="P152" s="184"/>
      <c r="Q152" s="184"/>
      <c r="R152" s="184"/>
      <c r="S152" s="184"/>
      <c r="T152" s="184"/>
      <c r="U152" s="184"/>
      <c r="V152" s="184"/>
      <c r="W152" s="184"/>
      <c r="X152" s="184"/>
      <c r="Y152" s="184"/>
      <c r="Z152" s="184"/>
      <c r="AA152" s="184"/>
      <c r="AB152" s="184"/>
      <c r="AC152" s="184"/>
      <c r="AD152" s="184"/>
      <c r="AE152" s="184"/>
      <c r="AF152" s="184"/>
      <c r="AG152" s="184"/>
      <c r="AH152" s="184"/>
      <c r="AI152" s="184"/>
    </row>
    <row r="153" spans="1:35" x14ac:dyDescent="0.25">
      <c r="A153" s="178" t="str">
        <f>IF(MONTH(LISTE!G157)=12,IF(OR(LISTE!B157="",LISTE!I157="X"),"",LISTE!B157),"")</f>
        <v/>
      </c>
      <c r="B153" s="178" t="str">
        <f>IF(MONTH(LISTE!G157)=12,IF(OR(LISTE!B157="",LISTE!I157="X"),"",CONCATENATE(LISTE!C157,"  ",LISTE!H157," P")),"")</f>
        <v/>
      </c>
      <c r="C153" s="178" t="str">
        <f>IF(MONTH(LISTE!G157)=12,IF(OR(LISTE!B157="",LISTE!I157="X"),"",LISTE!A157),"")</f>
        <v/>
      </c>
      <c r="D153" s="178" t="str">
        <f>IF(MONTH(LISTE!G157)=12,IF(OR(LISTE!B157="",LISTE!I157="X"),"",LISTE!I157),"")</f>
        <v/>
      </c>
      <c r="E153" s="184"/>
      <c r="F153" s="184"/>
      <c r="G153" s="184"/>
      <c r="H153" s="184"/>
      <c r="I153" s="184"/>
      <c r="J153" s="184"/>
      <c r="K153" s="184"/>
      <c r="L153" s="184"/>
      <c r="M153" s="184"/>
      <c r="N153" s="184"/>
      <c r="O153" s="184"/>
      <c r="P153" s="184"/>
      <c r="Q153" s="184"/>
      <c r="R153" s="184"/>
      <c r="S153" s="184"/>
      <c r="T153" s="184"/>
      <c r="U153" s="184"/>
      <c r="V153" s="184"/>
      <c r="W153" s="184"/>
      <c r="X153" s="184"/>
      <c r="Y153" s="184"/>
      <c r="Z153" s="184"/>
      <c r="AA153" s="184"/>
      <c r="AB153" s="184"/>
      <c r="AC153" s="184"/>
      <c r="AD153" s="184"/>
      <c r="AE153" s="184"/>
      <c r="AF153" s="184"/>
      <c r="AG153" s="184"/>
      <c r="AH153" s="184"/>
      <c r="AI153" s="184"/>
    </row>
    <row r="154" spans="1:35" x14ac:dyDescent="0.25">
      <c r="A154" s="178" t="str">
        <f>IF(MONTH(LISTE!G158)=12,IF(OR(LISTE!B158="",LISTE!I158="X"),"",LISTE!B158),"")</f>
        <v/>
      </c>
      <c r="B154" s="178" t="str">
        <f>IF(MONTH(LISTE!G158)=12,IF(OR(LISTE!B158="",LISTE!I158="X"),"",CONCATENATE(LISTE!C158,"  ",LISTE!H158," P")),"")</f>
        <v/>
      </c>
      <c r="C154" s="178" t="str">
        <f>IF(MONTH(LISTE!G158)=12,IF(OR(LISTE!B158="",LISTE!I158="X"),"",LISTE!A158),"")</f>
        <v/>
      </c>
      <c r="D154" s="178" t="str">
        <f>IF(MONTH(LISTE!G158)=12,IF(OR(LISTE!B158="",LISTE!I158="X"),"",LISTE!I158),"")</f>
        <v/>
      </c>
      <c r="E154" s="184"/>
      <c r="F154" s="184"/>
      <c r="G154" s="184"/>
      <c r="H154" s="184"/>
      <c r="I154" s="184"/>
      <c r="J154" s="184"/>
      <c r="K154" s="184"/>
      <c r="L154" s="184"/>
      <c r="M154" s="184"/>
      <c r="N154" s="184"/>
      <c r="O154" s="184"/>
      <c r="P154" s="184"/>
      <c r="Q154" s="184"/>
      <c r="R154" s="184"/>
      <c r="S154" s="184"/>
      <c r="T154" s="184"/>
      <c r="U154" s="184"/>
      <c r="V154" s="184"/>
      <c r="W154" s="184"/>
      <c r="X154" s="184"/>
      <c r="Y154" s="184"/>
      <c r="Z154" s="184"/>
      <c r="AA154" s="184"/>
      <c r="AB154" s="184"/>
      <c r="AC154" s="184"/>
      <c r="AD154" s="184"/>
      <c r="AE154" s="184"/>
      <c r="AF154" s="184"/>
      <c r="AG154" s="184"/>
      <c r="AH154" s="184"/>
      <c r="AI154" s="184"/>
    </row>
    <row r="155" spans="1:35" x14ac:dyDescent="0.25">
      <c r="A155" s="178" t="str">
        <f>IF(MONTH(LISTE!G159)=12,IF(OR(LISTE!B159="",LISTE!I159="X"),"",LISTE!B159),"")</f>
        <v/>
      </c>
      <c r="B155" s="178" t="str">
        <f>IF(MONTH(LISTE!G159)=12,IF(OR(LISTE!B159="",LISTE!I159="X"),"",CONCATENATE(LISTE!C159,"  ",LISTE!H159," P")),"")</f>
        <v/>
      </c>
      <c r="C155" s="178" t="str">
        <f>IF(MONTH(LISTE!G159)=12,IF(OR(LISTE!B159="",LISTE!I159="X"),"",LISTE!A159),"")</f>
        <v/>
      </c>
      <c r="D155" s="178" t="str">
        <f>IF(MONTH(LISTE!G159)=12,IF(OR(LISTE!B159="",LISTE!I159="X"),"",LISTE!I159),"")</f>
        <v/>
      </c>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184"/>
      <c r="AD155" s="184"/>
      <c r="AE155" s="184"/>
      <c r="AF155" s="184"/>
      <c r="AG155" s="184"/>
      <c r="AH155" s="184"/>
      <c r="AI155" s="184"/>
    </row>
    <row r="156" spans="1:35" x14ac:dyDescent="0.25">
      <c r="A156" s="178" t="str">
        <f>IF(MONTH(LISTE!G160)=12,IF(OR(LISTE!B160="",LISTE!I160="X"),"",LISTE!B160),"")</f>
        <v/>
      </c>
      <c r="B156" s="178" t="str">
        <f>IF(MONTH(LISTE!G160)=12,IF(OR(LISTE!B160="",LISTE!I160="X"),"",CONCATENATE(LISTE!C160,"  ",LISTE!H160," P")),"")</f>
        <v/>
      </c>
      <c r="C156" s="178" t="str">
        <f>IF(MONTH(LISTE!G160)=12,IF(OR(LISTE!B160="",LISTE!I160="X"),"",LISTE!A160),"")</f>
        <v/>
      </c>
      <c r="D156" s="178" t="str">
        <f>IF(MONTH(LISTE!G160)=12,IF(OR(LISTE!B160="",LISTE!I160="X"),"",LISTE!I160),"")</f>
        <v/>
      </c>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c r="AA156" s="184"/>
      <c r="AB156" s="184"/>
      <c r="AC156" s="184"/>
      <c r="AD156" s="184"/>
      <c r="AE156" s="184"/>
      <c r="AF156" s="184"/>
      <c r="AG156" s="184"/>
      <c r="AH156" s="184"/>
      <c r="AI156" s="184"/>
    </row>
    <row r="157" spans="1:35" x14ac:dyDescent="0.25">
      <c r="A157" s="178" t="str">
        <f>IF(MONTH(LISTE!G161)=12,IF(OR(LISTE!B161="",LISTE!I161="X"),"",LISTE!B161),"")</f>
        <v/>
      </c>
      <c r="B157" s="178" t="str">
        <f>IF(MONTH(LISTE!G161)=12,IF(OR(LISTE!B161="",LISTE!I161="X"),"",CONCATENATE(LISTE!C161,"  ",LISTE!H161," P")),"")</f>
        <v/>
      </c>
      <c r="C157" s="178" t="str">
        <f>IF(MONTH(LISTE!G161)=12,IF(OR(LISTE!B161="",LISTE!I161="X"),"",LISTE!A161),"")</f>
        <v/>
      </c>
      <c r="D157" s="178" t="str">
        <f>IF(MONTH(LISTE!G161)=12,IF(OR(LISTE!B161="",LISTE!I161="X"),"",LISTE!I161),"")</f>
        <v/>
      </c>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A157" s="184"/>
      <c r="AB157" s="184"/>
      <c r="AC157" s="184"/>
      <c r="AD157" s="184"/>
      <c r="AE157" s="184"/>
      <c r="AF157" s="184"/>
      <c r="AG157" s="184"/>
      <c r="AH157" s="184"/>
      <c r="AI157" s="184"/>
    </row>
    <row r="158" spans="1:35" x14ac:dyDescent="0.25">
      <c r="A158" s="178" t="str">
        <f>IF(MONTH(LISTE!G162)=12,IF(OR(LISTE!B162="",LISTE!I162="X"),"",LISTE!B162),"")</f>
        <v/>
      </c>
      <c r="B158" s="178" t="str">
        <f>IF(MONTH(LISTE!G162)=12,IF(OR(LISTE!B162="",LISTE!I162="X"),"",CONCATENATE(LISTE!C162,"  ",LISTE!H162," P")),"")</f>
        <v/>
      </c>
      <c r="C158" s="178" t="str">
        <f>IF(MONTH(LISTE!G162)=12,IF(OR(LISTE!B162="",LISTE!I162="X"),"",LISTE!A162),"")</f>
        <v/>
      </c>
      <c r="D158" s="178" t="str">
        <f>IF(MONTH(LISTE!G162)=12,IF(OR(LISTE!B162="",LISTE!I162="X"),"",LISTE!I162),"")</f>
        <v/>
      </c>
      <c r="E158" s="184"/>
      <c r="F158" s="184"/>
      <c r="G158" s="184"/>
      <c r="H158" s="184"/>
      <c r="I158" s="184"/>
      <c r="J158" s="184"/>
      <c r="K158" s="184"/>
      <c r="L158" s="184"/>
      <c r="M158" s="184"/>
      <c r="N158" s="184"/>
      <c r="O158" s="184"/>
      <c r="P158" s="184"/>
      <c r="Q158" s="184"/>
      <c r="R158" s="184"/>
      <c r="S158" s="184"/>
      <c r="T158" s="184"/>
      <c r="U158" s="184"/>
      <c r="V158" s="184"/>
      <c r="W158" s="184"/>
      <c r="X158" s="184"/>
      <c r="Y158" s="184"/>
      <c r="Z158" s="184"/>
      <c r="AA158" s="184"/>
      <c r="AB158" s="184"/>
      <c r="AC158" s="184"/>
      <c r="AD158" s="184"/>
      <c r="AE158" s="184"/>
      <c r="AF158" s="184"/>
      <c r="AG158" s="184"/>
      <c r="AH158" s="184"/>
      <c r="AI158" s="184"/>
    </row>
    <row r="159" spans="1:35" x14ac:dyDescent="0.25">
      <c r="A159" s="178" t="str">
        <f>IF(MONTH(LISTE!G163)=12,IF(OR(LISTE!B163="",LISTE!I163="X"),"",LISTE!B163),"")</f>
        <v/>
      </c>
      <c r="B159" s="178" t="str">
        <f>IF(MONTH(LISTE!G163)=12,IF(OR(LISTE!B163="",LISTE!I163="X"),"",CONCATENATE(LISTE!C163,"  ",LISTE!H163," P")),"")</f>
        <v/>
      </c>
      <c r="C159" s="178" t="str">
        <f>IF(MONTH(LISTE!G163)=12,IF(OR(LISTE!B163="",LISTE!I163="X"),"",LISTE!A163),"")</f>
        <v/>
      </c>
      <c r="D159" s="178" t="str">
        <f>IF(MONTH(LISTE!G163)=12,IF(OR(LISTE!B163="",LISTE!I163="X"),"",LISTE!I163),"")</f>
        <v/>
      </c>
      <c r="E159" s="184"/>
      <c r="F159" s="184"/>
      <c r="G159" s="184"/>
      <c r="H159" s="184"/>
      <c r="I159" s="184"/>
      <c r="J159" s="184"/>
      <c r="K159" s="184"/>
      <c r="L159" s="184"/>
      <c r="M159" s="184"/>
      <c r="N159" s="184"/>
      <c r="O159" s="184"/>
      <c r="P159" s="184"/>
      <c r="Q159" s="184"/>
      <c r="R159" s="184"/>
      <c r="S159" s="184"/>
      <c r="T159" s="184"/>
      <c r="U159" s="184"/>
      <c r="V159" s="184"/>
      <c r="W159" s="184"/>
      <c r="X159" s="184"/>
      <c r="Y159" s="184"/>
      <c r="Z159" s="184"/>
      <c r="AA159" s="184"/>
      <c r="AB159" s="184"/>
      <c r="AC159" s="184"/>
      <c r="AD159" s="184"/>
      <c r="AE159" s="184"/>
      <c r="AF159" s="184"/>
      <c r="AG159" s="184"/>
      <c r="AH159" s="184"/>
      <c r="AI159" s="184"/>
    </row>
    <row r="160" spans="1:35" x14ac:dyDescent="0.25">
      <c r="A160" s="178" t="str">
        <f>IF(MONTH(LISTE!G164)=12,IF(OR(LISTE!B164="",LISTE!I164="X"),"",LISTE!B164),"")</f>
        <v/>
      </c>
      <c r="B160" s="178" t="str">
        <f>IF(MONTH(LISTE!G164)=12,IF(OR(LISTE!B164="",LISTE!I164="X"),"",CONCATENATE(LISTE!C164,"  ",LISTE!H164," P")),"")</f>
        <v/>
      </c>
      <c r="C160" s="178" t="str">
        <f>IF(MONTH(LISTE!G164)=12,IF(OR(LISTE!B164="",LISTE!I164="X"),"",LISTE!A164),"")</f>
        <v/>
      </c>
      <c r="D160" s="178" t="str">
        <f>IF(MONTH(LISTE!G164)=12,IF(OR(LISTE!B164="",LISTE!I164="X"),"",LISTE!I164),"")</f>
        <v/>
      </c>
      <c r="E160" s="184"/>
      <c r="F160" s="184"/>
      <c r="G160" s="184"/>
      <c r="H160" s="184"/>
      <c r="I160" s="184"/>
      <c r="J160" s="184"/>
      <c r="K160" s="184"/>
      <c r="L160" s="184"/>
      <c r="M160" s="184"/>
      <c r="N160" s="184"/>
      <c r="O160" s="184"/>
      <c r="P160" s="184"/>
      <c r="Q160" s="184"/>
      <c r="R160" s="184"/>
      <c r="S160" s="184"/>
      <c r="T160" s="184"/>
      <c r="U160" s="184"/>
      <c r="V160" s="184"/>
      <c r="W160" s="184"/>
      <c r="X160" s="184"/>
      <c r="Y160" s="184"/>
      <c r="Z160" s="184"/>
      <c r="AA160" s="184"/>
      <c r="AB160" s="184"/>
      <c r="AC160" s="184"/>
      <c r="AD160" s="184"/>
      <c r="AE160" s="184"/>
      <c r="AF160" s="184"/>
      <c r="AG160" s="184"/>
      <c r="AH160" s="184"/>
      <c r="AI160" s="184"/>
    </row>
    <row r="161" spans="1:35" x14ac:dyDescent="0.25">
      <c r="A161" s="178" t="str">
        <f>IF(MONTH(LISTE!G165)=12,IF(OR(LISTE!B165="",LISTE!I165="X"),"",LISTE!B165),"")</f>
        <v/>
      </c>
      <c r="B161" s="178" t="str">
        <f>IF(MONTH(LISTE!G165)=12,IF(OR(LISTE!B165="",LISTE!I165="X"),"",CONCATENATE(LISTE!C165,"  ",LISTE!H165," P")),"")</f>
        <v/>
      </c>
      <c r="C161" s="178" t="str">
        <f>IF(MONTH(LISTE!G165)=12,IF(OR(LISTE!B165="",LISTE!I165="X"),"",LISTE!A165),"")</f>
        <v/>
      </c>
      <c r="D161" s="178" t="str">
        <f>IF(MONTH(LISTE!G165)=12,IF(OR(LISTE!B165="",LISTE!I165="X"),"",LISTE!I165),"")</f>
        <v/>
      </c>
      <c r="E161" s="184"/>
      <c r="F161" s="184"/>
      <c r="G161" s="184"/>
      <c r="H161" s="184"/>
      <c r="I161" s="184"/>
      <c r="J161" s="184"/>
      <c r="K161" s="184"/>
      <c r="L161" s="184"/>
      <c r="M161" s="184"/>
      <c r="N161" s="184"/>
      <c r="O161" s="184"/>
      <c r="P161" s="184"/>
      <c r="Q161" s="184"/>
      <c r="R161" s="184"/>
      <c r="S161" s="184"/>
      <c r="T161" s="184"/>
      <c r="U161" s="184"/>
      <c r="V161" s="184"/>
      <c r="W161" s="184"/>
      <c r="X161" s="184"/>
      <c r="Y161" s="184"/>
      <c r="Z161" s="184"/>
      <c r="AA161" s="184"/>
      <c r="AB161" s="184"/>
      <c r="AC161" s="184"/>
      <c r="AD161" s="184"/>
      <c r="AE161" s="184"/>
      <c r="AF161" s="184"/>
      <c r="AG161" s="184"/>
      <c r="AH161" s="184"/>
      <c r="AI161" s="184"/>
    </row>
    <row r="162" spans="1:35" x14ac:dyDescent="0.25">
      <c r="A162" s="178" t="str">
        <f>IF(MONTH(LISTE!G166)=12,IF(OR(LISTE!B166="",LISTE!I166="X"),"",LISTE!B166),"")</f>
        <v/>
      </c>
      <c r="B162" s="178" t="str">
        <f>IF(MONTH(LISTE!G166)=12,IF(OR(LISTE!B166="",LISTE!I166="X"),"",CONCATENATE(LISTE!C166,"  ",LISTE!H166," P")),"")</f>
        <v/>
      </c>
      <c r="C162" s="178" t="str">
        <f>IF(MONTH(LISTE!G166)=12,IF(OR(LISTE!B166="",LISTE!I166="X"),"",LISTE!A166),"")</f>
        <v/>
      </c>
      <c r="D162" s="178" t="str">
        <f>IF(MONTH(LISTE!G166)=12,IF(OR(LISTE!B166="",LISTE!I166="X"),"",LISTE!I166),"")</f>
        <v/>
      </c>
      <c r="E162" s="184"/>
      <c r="F162" s="184"/>
      <c r="G162" s="184"/>
      <c r="H162" s="184"/>
      <c r="I162" s="184"/>
      <c r="J162" s="184"/>
      <c r="K162" s="184"/>
      <c r="L162" s="184"/>
      <c r="M162" s="184"/>
      <c r="N162" s="184"/>
      <c r="O162" s="184"/>
      <c r="P162" s="184"/>
      <c r="Q162" s="184"/>
      <c r="R162" s="184"/>
      <c r="S162" s="184"/>
      <c r="T162" s="184"/>
      <c r="U162" s="184"/>
      <c r="V162" s="184"/>
      <c r="W162" s="184"/>
      <c r="X162" s="184"/>
      <c r="Y162" s="184"/>
      <c r="Z162" s="184"/>
      <c r="AA162" s="184"/>
      <c r="AB162" s="184"/>
      <c r="AC162" s="184"/>
      <c r="AD162" s="184"/>
      <c r="AE162" s="184"/>
      <c r="AF162" s="184"/>
      <c r="AG162" s="184"/>
      <c r="AH162" s="184"/>
      <c r="AI162" s="184"/>
    </row>
    <row r="163" spans="1:35" x14ac:dyDescent="0.25">
      <c r="A163" s="178" t="str">
        <f>IF(MONTH(LISTE!G167)=12,IF(OR(LISTE!B167="",LISTE!I167="X"),"",LISTE!B167),"")</f>
        <v/>
      </c>
      <c r="B163" s="178" t="str">
        <f>IF(MONTH(LISTE!G167)=12,IF(OR(LISTE!B167="",LISTE!I167="X"),"",CONCATENATE(LISTE!C167,"  ",LISTE!H167," P")),"")</f>
        <v/>
      </c>
      <c r="C163" s="178" t="str">
        <f>IF(MONTH(LISTE!G167)=12,IF(OR(LISTE!B167="",LISTE!I167="X"),"",LISTE!A167),"")</f>
        <v/>
      </c>
      <c r="D163" s="178" t="str">
        <f>IF(MONTH(LISTE!G167)=12,IF(OR(LISTE!B167="",LISTE!I167="X"),"",LISTE!I167),"")</f>
        <v/>
      </c>
      <c r="E163" s="184"/>
      <c r="F163" s="184"/>
      <c r="G163" s="184"/>
      <c r="H163" s="184"/>
      <c r="I163" s="184"/>
      <c r="J163" s="184"/>
      <c r="K163" s="184"/>
      <c r="L163" s="184"/>
      <c r="M163" s="184"/>
      <c r="N163" s="184"/>
      <c r="O163" s="184"/>
      <c r="P163" s="184"/>
      <c r="Q163" s="184"/>
      <c r="R163" s="184"/>
      <c r="S163" s="184"/>
      <c r="T163" s="184"/>
      <c r="U163" s="184"/>
      <c r="V163" s="184"/>
      <c r="W163" s="184"/>
      <c r="X163" s="184"/>
      <c r="Y163" s="184"/>
      <c r="Z163" s="184"/>
      <c r="AA163" s="184"/>
      <c r="AB163" s="184"/>
      <c r="AC163" s="184"/>
      <c r="AD163" s="184"/>
      <c r="AE163" s="184"/>
      <c r="AF163" s="184"/>
      <c r="AG163" s="184"/>
      <c r="AH163" s="184"/>
      <c r="AI163" s="184"/>
    </row>
    <row r="164" spans="1:35" x14ac:dyDescent="0.25">
      <c r="A164" s="178" t="str">
        <f>IF(MONTH(LISTE!G168)=12,IF(OR(LISTE!B168="",LISTE!I168="X"),"",LISTE!B168),"")</f>
        <v/>
      </c>
      <c r="B164" s="178" t="str">
        <f>IF(MONTH(LISTE!G168)=12,IF(OR(LISTE!B168="",LISTE!I168="X"),"",CONCATENATE(LISTE!C168,"  ",LISTE!H168," P")),"")</f>
        <v/>
      </c>
      <c r="C164" s="178" t="str">
        <f>IF(MONTH(LISTE!G168)=12,IF(OR(LISTE!B168="",LISTE!I168="X"),"",LISTE!A168),"")</f>
        <v/>
      </c>
      <c r="D164" s="178" t="str">
        <f>IF(MONTH(LISTE!G168)=12,IF(OR(LISTE!B168="",LISTE!I168="X"),"",LISTE!I168),"")</f>
        <v/>
      </c>
      <c r="E164" s="184"/>
      <c r="F164" s="184"/>
      <c r="G164" s="184"/>
      <c r="H164" s="184"/>
      <c r="I164" s="184"/>
      <c r="J164" s="184"/>
      <c r="K164" s="184"/>
      <c r="L164" s="184"/>
      <c r="M164" s="184"/>
      <c r="N164" s="184"/>
      <c r="O164" s="184"/>
      <c r="P164" s="184"/>
      <c r="Q164" s="184"/>
      <c r="R164" s="184"/>
      <c r="S164" s="184"/>
      <c r="T164" s="184"/>
      <c r="U164" s="184"/>
      <c r="V164" s="184"/>
      <c r="W164" s="184"/>
      <c r="X164" s="184"/>
      <c r="Y164" s="184"/>
      <c r="Z164" s="184"/>
      <c r="AA164" s="184"/>
      <c r="AB164" s="184"/>
      <c r="AC164" s="184"/>
      <c r="AD164" s="184"/>
      <c r="AE164" s="184"/>
      <c r="AF164" s="184"/>
      <c r="AG164" s="184"/>
      <c r="AH164" s="184"/>
      <c r="AI164" s="184"/>
    </row>
    <row r="165" spans="1:35" x14ac:dyDescent="0.25">
      <c r="A165" s="178" t="str">
        <f>IF(MONTH(LISTE!G169)=12,IF(OR(LISTE!B169="",LISTE!I169="X"),"",LISTE!B169),"")</f>
        <v/>
      </c>
      <c r="B165" s="178" t="str">
        <f>IF(MONTH(LISTE!G169)=12,IF(OR(LISTE!B169="",LISTE!I169="X"),"",CONCATENATE(LISTE!C169,"  ",LISTE!H169," P")),"")</f>
        <v/>
      </c>
      <c r="C165" s="178" t="str">
        <f>IF(MONTH(LISTE!G169)=12,IF(OR(LISTE!B169="",LISTE!I169="X"),"",LISTE!A169),"")</f>
        <v/>
      </c>
      <c r="D165" s="178" t="str">
        <f>IF(MONTH(LISTE!G169)=12,IF(OR(LISTE!B169="",LISTE!I169="X"),"",LISTE!I169),"")</f>
        <v/>
      </c>
      <c r="E165" s="184"/>
      <c r="F165" s="184"/>
      <c r="G165" s="184"/>
      <c r="H165" s="184"/>
      <c r="I165" s="184"/>
      <c r="J165" s="184"/>
      <c r="K165" s="184"/>
      <c r="L165" s="184"/>
      <c r="M165" s="184"/>
      <c r="N165" s="184"/>
      <c r="O165" s="184"/>
      <c r="P165" s="184"/>
      <c r="Q165" s="184"/>
      <c r="R165" s="184"/>
      <c r="S165" s="184"/>
      <c r="T165" s="184"/>
      <c r="U165" s="184"/>
      <c r="V165" s="184"/>
      <c r="W165" s="184"/>
      <c r="X165" s="184"/>
      <c r="Y165" s="184"/>
      <c r="Z165" s="184"/>
      <c r="AA165" s="184"/>
      <c r="AB165" s="184"/>
      <c r="AC165" s="184"/>
      <c r="AD165" s="184"/>
      <c r="AE165" s="184"/>
      <c r="AF165" s="184"/>
      <c r="AG165" s="184"/>
      <c r="AH165" s="184"/>
      <c r="AI165" s="184"/>
    </row>
    <row r="166" spans="1:35" x14ac:dyDescent="0.25">
      <c r="A166" s="178" t="str">
        <f>IF(MONTH(LISTE!G170)=12,IF(OR(LISTE!B170="",LISTE!I170="X"),"",LISTE!B170),"")</f>
        <v/>
      </c>
      <c r="B166" s="178" t="str">
        <f>IF(MONTH(LISTE!G170)=12,IF(OR(LISTE!B170="",LISTE!I170="X"),"",CONCATENATE(LISTE!C170,"  ",LISTE!H170," P")),"")</f>
        <v/>
      </c>
      <c r="C166" s="178" t="str">
        <f>IF(MONTH(LISTE!G170)=12,IF(OR(LISTE!B170="",LISTE!I170="X"),"",LISTE!A170),"")</f>
        <v/>
      </c>
      <c r="D166" s="178" t="str">
        <f>IF(MONTH(LISTE!G170)=12,IF(OR(LISTE!B170="",LISTE!I170="X"),"",LISTE!I170),"")</f>
        <v/>
      </c>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184"/>
      <c r="AD166" s="184"/>
      <c r="AE166" s="184"/>
      <c r="AF166" s="184"/>
      <c r="AG166" s="184"/>
      <c r="AH166" s="184"/>
      <c r="AI166" s="184"/>
    </row>
    <row r="167" spans="1:35" x14ac:dyDescent="0.25">
      <c r="A167" s="178" t="str">
        <f>IF(MONTH(LISTE!G171)=12,IF(OR(LISTE!B171="",LISTE!I171="X"),"",LISTE!B171),"")</f>
        <v/>
      </c>
      <c r="B167" s="178" t="str">
        <f>IF(MONTH(LISTE!G171)=12,IF(OR(LISTE!B171="",LISTE!I171="X"),"",CONCATENATE(LISTE!C171,"  ",LISTE!H171," P")),"")</f>
        <v/>
      </c>
      <c r="C167" s="178" t="str">
        <f>IF(MONTH(LISTE!G171)=12,IF(OR(LISTE!B171="",LISTE!I171="X"),"",LISTE!A171),"")</f>
        <v/>
      </c>
      <c r="D167" s="178" t="str">
        <f>IF(MONTH(LISTE!G171)=12,IF(OR(LISTE!B171="",LISTE!I171="X"),"",LISTE!I171),"")</f>
        <v/>
      </c>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c r="AA167" s="184"/>
      <c r="AB167" s="184"/>
      <c r="AC167" s="184"/>
      <c r="AD167" s="184"/>
      <c r="AE167" s="184"/>
      <c r="AF167" s="184"/>
      <c r="AG167" s="184"/>
      <c r="AH167" s="184"/>
      <c r="AI167" s="184"/>
    </row>
    <row r="168" spans="1:35" x14ac:dyDescent="0.25">
      <c r="A168" s="178" t="str">
        <f>IF(MONTH(LISTE!G172)=12,IF(OR(LISTE!B172="",LISTE!I172="X"),"",LISTE!B172),"")</f>
        <v/>
      </c>
      <c r="B168" s="178" t="str">
        <f>IF(MONTH(LISTE!G172)=12,IF(OR(LISTE!B172="",LISTE!I172="X"),"",CONCATENATE(LISTE!C172,"  ",LISTE!H172," P")),"")</f>
        <v/>
      </c>
      <c r="C168" s="178" t="str">
        <f>IF(MONTH(LISTE!G172)=12,IF(OR(LISTE!B172="",LISTE!I172="X"),"",LISTE!A172),"")</f>
        <v/>
      </c>
      <c r="D168" s="178" t="str">
        <f>IF(MONTH(LISTE!G172)=12,IF(OR(LISTE!B172="",LISTE!I172="X"),"",LISTE!I172),"")</f>
        <v/>
      </c>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c r="AA168" s="184"/>
      <c r="AB168" s="184"/>
      <c r="AC168" s="184"/>
      <c r="AD168" s="184"/>
      <c r="AE168" s="184"/>
      <c r="AF168" s="184"/>
      <c r="AG168" s="184"/>
      <c r="AH168" s="184"/>
      <c r="AI168" s="184"/>
    </row>
    <row r="169" spans="1:35" x14ac:dyDescent="0.25">
      <c r="A169" s="178" t="str">
        <f>IF(MONTH(LISTE!G173)=12,IF(OR(LISTE!B173="",LISTE!I173="X"),"",LISTE!B173),"")</f>
        <v/>
      </c>
      <c r="B169" s="178" t="str">
        <f>IF(MONTH(LISTE!G173)=12,IF(OR(LISTE!B173="",LISTE!I173="X"),"",CONCATENATE(LISTE!C173,"  ",LISTE!H173," P")),"")</f>
        <v/>
      </c>
      <c r="C169" s="178" t="str">
        <f>IF(MONTH(LISTE!G173)=12,IF(OR(LISTE!B173="",LISTE!I173="X"),"",LISTE!A173),"")</f>
        <v/>
      </c>
      <c r="D169" s="178" t="str">
        <f>IF(MONTH(LISTE!G173)=12,IF(OR(LISTE!B173="",LISTE!I173="X"),"",LISTE!I173),"")</f>
        <v/>
      </c>
      <c r="E169" s="184"/>
      <c r="F169" s="184"/>
      <c r="G169" s="184"/>
      <c r="H169" s="184"/>
      <c r="I169" s="184"/>
      <c r="J169" s="184"/>
      <c r="K169" s="184"/>
      <c r="L169" s="184"/>
      <c r="M169" s="184"/>
      <c r="N169" s="184"/>
      <c r="O169" s="184"/>
      <c r="P169" s="184"/>
      <c r="Q169" s="184"/>
      <c r="R169" s="184"/>
      <c r="S169" s="184"/>
      <c r="T169" s="184"/>
      <c r="U169" s="184"/>
      <c r="V169" s="184"/>
      <c r="W169" s="184"/>
      <c r="X169" s="184"/>
      <c r="Y169" s="184"/>
      <c r="Z169" s="184"/>
      <c r="AA169" s="184"/>
      <c r="AB169" s="184"/>
      <c r="AC169" s="184"/>
      <c r="AD169" s="184"/>
      <c r="AE169" s="184"/>
      <c r="AF169" s="184"/>
      <c r="AG169" s="184"/>
      <c r="AH169" s="184"/>
      <c r="AI169" s="184"/>
    </row>
    <row r="170" spans="1:35" x14ac:dyDescent="0.25">
      <c r="A170" s="178" t="str">
        <f>IF(MONTH(LISTE!G174)=12,IF(OR(LISTE!B174="",LISTE!I174="X"),"",LISTE!B174),"")</f>
        <v/>
      </c>
      <c r="B170" s="178" t="str">
        <f>IF(MONTH(LISTE!G174)=12,IF(OR(LISTE!B174="",LISTE!I174="X"),"",CONCATENATE(LISTE!C174,"  ",LISTE!H174," P")),"")</f>
        <v/>
      </c>
      <c r="C170" s="178" t="str">
        <f>IF(MONTH(LISTE!G174)=12,IF(OR(LISTE!B174="",LISTE!I174="X"),"",LISTE!A174),"")</f>
        <v/>
      </c>
      <c r="D170" s="178" t="str">
        <f>IF(MONTH(LISTE!G174)=12,IF(OR(LISTE!B174="",LISTE!I174="X"),"",LISTE!I174),"")</f>
        <v/>
      </c>
      <c r="E170" s="184"/>
      <c r="F170" s="184"/>
      <c r="G170" s="184"/>
      <c r="H170" s="184"/>
      <c r="I170" s="184"/>
      <c r="J170" s="184"/>
      <c r="K170" s="184"/>
      <c r="L170" s="184"/>
      <c r="M170" s="184"/>
      <c r="N170" s="184"/>
      <c r="O170" s="184"/>
      <c r="P170" s="184"/>
      <c r="Q170" s="184"/>
      <c r="R170" s="184"/>
      <c r="S170" s="184"/>
      <c r="T170" s="184"/>
      <c r="U170" s="184"/>
      <c r="V170" s="184"/>
      <c r="W170" s="184"/>
      <c r="X170" s="184"/>
      <c r="Y170" s="184"/>
      <c r="Z170" s="184"/>
      <c r="AA170" s="184"/>
      <c r="AB170" s="184"/>
      <c r="AC170" s="184"/>
      <c r="AD170" s="184"/>
      <c r="AE170" s="184"/>
      <c r="AF170" s="184"/>
      <c r="AG170" s="184"/>
      <c r="AH170" s="184"/>
      <c r="AI170" s="184"/>
    </row>
    <row r="171" spans="1:35" x14ac:dyDescent="0.25">
      <c r="A171" s="178" t="str">
        <f>IF(MONTH(LISTE!G175)=12,IF(OR(LISTE!B175="",LISTE!I175="X"),"",LISTE!B175),"")</f>
        <v/>
      </c>
      <c r="B171" s="178" t="str">
        <f>IF(MONTH(LISTE!G175)=12,IF(OR(LISTE!B175="",LISTE!I175="X"),"",CONCATENATE(LISTE!C175,"  ",LISTE!H175," P")),"")</f>
        <v/>
      </c>
      <c r="C171" s="178" t="str">
        <f>IF(MONTH(LISTE!G175)=12,IF(OR(LISTE!B175="",LISTE!I175="X"),"",LISTE!A175),"")</f>
        <v/>
      </c>
      <c r="D171" s="178" t="str">
        <f>IF(MONTH(LISTE!G175)=12,IF(OR(LISTE!B175="",LISTE!I175="X"),"",LISTE!I175),"")</f>
        <v/>
      </c>
      <c r="E171" s="184"/>
      <c r="F171" s="184"/>
      <c r="G171" s="184"/>
      <c r="H171" s="184"/>
      <c r="I171" s="184"/>
      <c r="J171" s="184"/>
      <c r="K171" s="184"/>
      <c r="L171" s="184"/>
      <c r="M171" s="184"/>
      <c r="N171" s="184"/>
      <c r="O171" s="184"/>
      <c r="P171" s="184"/>
      <c r="Q171" s="184"/>
      <c r="R171" s="184"/>
      <c r="S171" s="184"/>
      <c r="T171" s="184"/>
      <c r="U171" s="184"/>
      <c r="V171" s="184"/>
      <c r="W171" s="184"/>
      <c r="X171" s="184"/>
      <c r="Y171" s="184"/>
      <c r="Z171" s="184"/>
      <c r="AA171" s="184"/>
      <c r="AB171" s="184"/>
      <c r="AC171" s="184"/>
      <c r="AD171" s="184"/>
      <c r="AE171" s="184"/>
      <c r="AF171" s="184"/>
      <c r="AG171" s="184"/>
      <c r="AH171" s="184"/>
      <c r="AI171" s="184"/>
    </row>
    <row r="172" spans="1:35" x14ac:dyDescent="0.25">
      <c r="A172" s="178" t="str">
        <f>IF(MONTH(LISTE!G176)=12,IF(OR(LISTE!B176="",LISTE!I176="X"),"",LISTE!B176),"")</f>
        <v/>
      </c>
      <c r="B172" s="178" t="str">
        <f>IF(MONTH(LISTE!G176)=12,IF(OR(LISTE!B176="",LISTE!I176="X"),"",CONCATENATE(LISTE!C176,"  ",LISTE!H176," P")),"")</f>
        <v/>
      </c>
      <c r="C172" s="178" t="str">
        <f>IF(MONTH(LISTE!G176)=12,IF(OR(LISTE!B176="",LISTE!I176="X"),"",LISTE!A176),"")</f>
        <v/>
      </c>
      <c r="D172" s="178" t="str">
        <f>IF(MONTH(LISTE!G176)=12,IF(OR(LISTE!B176="",LISTE!I176="X"),"",LISTE!I176),"")</f>
        <v/>
      </c>
      <c r="E172" s="184"/>
      <c r="F172" s="184"/>
      <c r="G172" s="184"/>
      <c r="H172" s="184"/>
      <c r="I172" s="184"/>
      <c r="J172" s="184"/>
      <c r="K172" s="184"/>
      <c r="L172" s="184"/>
      <c r="M172" s="184"/>
      <c r="N172" s="184"/>
      <c r="O172" s="184"/>
      <c r="P172" s="184"/>
      <c r="Q172" s="184"/>
      <c r="R172" s="184"/>
      <c r="S172" s="184"/>
      <c r="T172" s="184"/>
      <c r="U172" s="184"/>
      <c r="V172" s="184"/>
      <c r="W172" s="184"/>
      <c r="X172" s="184"/>
      <c r="Y172" s="184"/>
      <c r="Z172" s="184"/>
      <c r="AA172" s="184"/>
      <c r="AB172" s="184"/>
      <c r="AC172" s="184"/>
      <c r="AD172" s="184"/>
      <c r="AE172" s="184"/>
      <c r="AF172" s="184"/>
      <c r="AG172" s="184"/>
      <c r="AH172" s="184"/>
      <c r="AI172" s="184"/>
    </row>
    <row r="173" spans="1:35" x14ac:dyDescent="0.25">
      <c r="A173" s="178" t="str">
        <f>IF(MONTH(LISTE!G177)=12,IF(OR(LISTE!B177="",LISTE!I177="X"),"",LISTE!B177),"")</f>
        <v/>
      </c>
      <c r="B173" s="178" t="str">
        <f>IF(MONTH(LISTE!G177)=12,IF(OR(LISTE!B177="",LISTE!I177="X"),"",CONCATENATE(LISTE!C177,"  ",LISTE!H177," P")),"")</f>
        <v/>
      </c>
      <c r="C173" s="178" t="str">
        <f>IF(MONTH(LISTE!G177)=12,IF(OR(LISTE!B177="",LISTE!I177="X"),"",LISTE!A177),"")</f>
        <v/>
      </c>
      <c r="D173" s="178" t="str">
        <f>IF(MONTH(LISTE!G177)=12,IF(OR(LISTE!B177="",LISTE!I177="X"),"",LISTE!I177),"")</f>
        <v/>
      </c>
      <c r="E173" s="184"/>
      <c r="F173" s="184"/>
      <c r="G173" s="184"/>
      <c r="H173" s="184"/>
      <c r="I173" s="184"/>
      <c r="J173" s="184"/>
      <c r="K173" s="184"/>
      <c r="L173" s="184"/>
      <c r="M173" s="184"/>
      <c r="N173" s="184"/>
      <c r="O173" s="184"/>
      <c r="P173" s="184"/>
      <c r="Q173" s="184"/>
      <c r="R173" s="184"/>
      <c r="S173" s="184"/>
      <c r="T173" s="184"/>
      <c r="U173" s="184"/>
      <c r="V173" s="184"/>
      <c r="W173" s="184"/>
      <c r="X173" s="184"/>
      <c r="Y173" s="184"/>
      <c r="Z173" s="184"/>
      <c r="AA173" s="184"/>
      <c r="AB173" s="184"/>
      <c r="AC173" s="184"/>
      <c r="AD173" s="184"/>
      <c r="AE173" s="184"/>
      <c r="AF173" s="184"/>
      <c r="AG173" s="184"/>
      <c r="AH173" s="184"/>
      <c r="AI173" s="184"/>
    </row>
    <row r="174" spans="1:35" x14ac:dyDescent="0.25">
      <c r="A174" s="178" t="str">
        <f>IF(MONTH(LISTE!G178)=12,IF(OR(LISTE!B178="",LISTE!I178="X"),"",LISTE!B178),"")</f>
        <v/>
      </c>
      <c r="B174" s="178" t="str">
        <f>IF(MONTH(LISTE!G178)=12,IF(OR(LISTE!B178="",LISTE!I178="X"),"",CONCATENATE(LISTE!C178,"  ",LISTE!H178," P")),"")</f>
        <v/>
      </c>
      <c r="C174" s="178" t="str">
        <f>IF(MONTH(LISTE!G178)=12,IF(OR(LISTE!B178="",LISTE!I178="X"),"",LISTE!A178),"")</f>
        <v/>
      </c>
      <c r="D174" s="178" t="str">
        <f>IF(MONTH(LISTE!G178)=12,IF(OR(LISTE!B178="",LISTE!I178="X"),"",LISTE!I178),"")</f>
        <v/>
      </c>
      <c r="E174" s="184"/>
      <c r="F174" s="184"/>
      <c r="G174" s="184"/>
      <c r="H174" s="184"/>
      <c r="I174" s="184"/>
      <c r="J174" s="184"/>
      <c r="K174" s="184"/>
      <c r="L174" s="184"/>
      <c r="M174" s="184"/>
      <c r="N174" s="184"/>
      <c r="O174" s="184"/>
      <c r="P174" s="184"/>
      <c r="Q174" s="184"/>
      <c r="R174" s="184"/>
      <c r="S174" s="184"/>
      <c r="T174" s="184"/>
      <c r="U174" s="184"/>
      <c r="V174" s="184"/>
      <c r="W174" s="184"/>
      <c r="X174" s="184"/>
      <c r="Y174" s="184"/>
      <c r="Z174" s="184"/>
      <c r="AA174" s="184"/>
      <c r="AB174" s="184"/>
      <c r="AC174" s="184"/>
      <c r="AD174" s="184"/>
      <c r="AE174" s="184"/>
      <c r="AF174" s="184"/>
      <c r="AG174" s="184"/>
      <c r="AH174" s="184"/>
      <c r="AI174" s="184"/>
    </row>
    <row r="175" spans="1:35" x14ac:dyDescent="0.25">
      <c r="A175" s="178" t="str">
        <f>IF(MONTH(LISTE!G179)=12,IF(OR(LISTE!B179="",LISTE!I179="X"),"",LISTE!B179),"")</f>
        <v/>
      </c>
      <c r="B175" s="178" t="str">
        <f>IF(MONTH(LISTE!G179)=12,IF(OR(LISTE!B179="",LISTE!I179="X"),"",CONCATENATE(LISTE!C179,"  ",LISTE!H179," P")),"")</f>
        <v/>
      </c>
      <c r="C175" s="178" t="str">
        <f>IF(MONTH(LISTE!G179)=12,IF(OR(LISTE!B179="",LISTE!I179="X"),"",LISTE!A179),"")</f>
        <v/>
      </c>
      <c r="D175" s="178" t="str">
        <f>IF(MONTH(LISTE!G179)=12,IF(OR(LISTE!B179="",LISTE!I179="X"),"",LISTE!I179),"")</f>
        <v/>
      </c>
      <c r="E175" s="184"/>
      <c r="F175" s="184"/>
      <c r="G175" s="184"/>
      <c r="H175" s="184"/>
      <c r="I175" s="184"/>
      <c r="J175" s="184"/>
      <c r="K175" s="184"/>
      <c r="L175" s="184"/>
      <c r="M175" s="184"/>
      <c r="N175" s="184"/>
      <c r="O175" s="184"/>
      <c r="P175" s="184"/>
      <c r="Q175" s="184"/>
      <c r="R175" s="184"/>
      <c r="S175" s="184"/>
      <c r="T175" s="184"/>
      <c r="U175" s="184"/>
      <c r="V175" s="184"/>
      <c r="W175" s="184"/>
      <c r="X175" s="184"/>
      <c r="Y175" s="184"/>
      <c r="Z175" s="184"/>
      <c r="AA175" s="184"/>
      <c r="AB175" s="184"/>
      <c r="AC175" s="184"/>
      <c r="AD175" s="184"/>
      <c r="AE175" s="184"/>
      <c r="AF175" s="184"/>
      <c r="AG175" s="184"/>
      <c r="AH175" s="184"/>
      <c r="AI175" s="184"/>
    </row>
    <row r="176" spans="1:35" x14ac:dyDescent="0.25">
      <c r="A176" s="178" t="str">
        <f>IF(MONTH(LISTE!G180)=12,IF(OR(LISTE!B180="",LISTE!I180="X"),"",LISTE!B180),"")</f>
        <v/>
      </c>
      <c r="B176" s="178" t="str">
        <f>IF(MONTH(LISTE!G180)=12,IF(OR(LISTE!B180="",LISTE!I180="X"),"",CONCATENATE(LISTE!C180,"  ",LISTE!H180," P")),"")</f>
        <v/>
      </c>
      <c r="C176" s="178" t="str">
        <f>IF(MONTH(LISTE!G180)=12,IF(OR(LISTE!B180="",LISTE!I180="X"),"",LISTE!A180),"")</f>
        <v/>
      </c>
      <c r="D176" s="178" t="str">
        <f>IF(MONTH(LISTE!G180)=12,IF(OR(LISTE!B180="",LISTE!I180="X"),"",LISTE!I180),"")</f>
        <v/>
      </c>
      <c r="E176" s="184"/>
      <c r="F176" s="184"/>
      <c r="G176" s="184"/>
      <c r="H176" s="184"/>
      <c r="I176" s="184"/>
      <c r="J176" s="184"/>
      <c r="K176" s="184"/>
      <c r="L176" s="184"/>
      <c r="M176" s="184"/>
      <c r="N176" s="184"/>
      <c r="O176" s="184"/>
      <c r="P176" s="184"/>
      <c r="Q176" s="184"/>
      <c r="R176" s="184"/>
      <c r="S176" s="184"/>
      <c r="T176" s="184"/>
      <c r="U176" s="184"/>
      <c r="V176" s="184"/>
      <c r="W176" s="184"/>
      <c r="X176" s="184"/>
      <c r="Y176" s="184"/>
      <c r="Z176" s="184"/>
      <c r="AA176" s="184"/>
      <c r="AB176" s="184"/>
      <c r="AC176" s="184"/>
      <c r="AD176" s="184"/>
      <c r="AE176" s="184"/>
      <c r="AF176" s="184"/>
      <c r="AG176" s="184"/>
      <c r="AH176" s="184"/>
      <c r="AI176" s="184"/>
    </row>
    <row r="177" spans="1:35" x14ac:dyDescent="0.25">
      <c r="A177" s="178" t="str">
        <f>IF(MONTH(LISTE!G181)=12,IF(OR(LISTE!B181="",LISTE!I181="X"),"",LISTE!B181),"")</f>
        <v/>
      </c>
      <c r="B177" s="178" t="str">
        <f>IF(MONTH(LISTE!G181)=12,IF(OR(LISTE!B181="",LISTE!I181="X"),"",CONCATENATE(LISTE!C181,"  ",LISTE!H181," P")),"")</f>
        <v/>
      </c>
      <c r="C177" s="178" t="str">
        <f>IF(MONTH(LISTE!G181)=12,IF(OR(LISTE!B181="",LISTE!I181="X"),"",LISTE!A181),"")</f>
        <v/>
      </c>
      <c r="D177" s="178" t="str">
        <f>IF(MONTH(LISTE!G181)=12,IF(OR(LISTE!B181="",LISTE!I181="X"),"",LISTE!I181),"")</f>
        <v/>
      </c>
      <c r="E177" s="184"/>
      <c r="F177" s="184"/>
      <c r="G177" s="184"/>
      <c r="H177" s="184"/>
      <c r="I177" s="184"/>
      <c r="J177" s="184"/>
      <c r="K177" s="184"/>
      <c r="L177" s="184"/>
      <c r="M177" s="184"/>
      <c r="N177" s="184"/>
      <c r="O177" s="184"/>
      <c r="P177" s="184"/>
      <c r="Q177" s="184"/>
      <c r="R177" s="184"/>
      <c r="S177" s="184"/>
      <c r="T177" s="184"/>
      <c r="U177" s="184"/>
      <c r="V177" s="184"/>
      <c r="W177" s="184"/>
      <c r="X177" s="184"/>
      <c r="Y177" s="184"/>
      <c r="Z177" s="184"/>
      <c r="AA177" s="184"/>
      <c r="AB177" s="184"/>
      <c r="AC177" s="184"/>
      <c r="AD177" s="184"/>
      <c r="AE177" s="184"/>
      <c r="AF177" s="184"/>
      <c r="AG177" s="184"/>
      <c r="AH177" s="184"/>
      <c r="AI177" s="184"/>
    </row>
    <row r="178" spans="1:35" x14ac:dyDescent="0.25">
      <c r="A178" s="178" t="str">
        <f>IF(MONTH(LISTE!G182)=12,IF(OR(LISTE!B182="",LISTE!I182="X"),"",LISTE!B182),"")</f>
        <v/>
      </c>
      <c r="B178" s="178" t="str">
        <f>IF(MONTH(LISTE!G182)=12,IF(OR(LISTE!B182="",LISTE!I182="X"),"",CONCATENATE(LISTE!C182,"  ",LISTE!H182," P")),"")</f>
        <v/>
      </c>
      <c r="C178" s="178" t="str">
        <f>IF(MONTH(LISTE!G182)=12,IF(OR(LISTE!B182="",LISTE!I182="X"),"",LISTE!A182),"")</f>
        <v/>
      </c>
      <c r="D178" s="178" t="str">
        <f>IF(MONTH(LISTE!G182)=12,IF(OR(LISTE!B182="",LISTE!I182="X"),"",LISTE!I182),"")</f>
        <v/>
      </c>
      <c r="E178" s="184"/>
      <c r="F178" s="184"/>
      <c r="G178" s="184"/>
      <c r="H178" s="184"/>
      <c r="I178" s="184"/>
      <c r="J178" s="184"/>
      <c r="K178" s="184"/>
      <c r="L178" s="184"/>
      <c r="M178" s="184"/>
      <c r="N178" s="184"/>
      <c r="O178" s="184"/>
      <c r="P178" s="184"/>
      <c r="Q178" s="184"/>
      <c r="R178" s="184"/>
      <c r="S178" s="184"/>
      <c r="T178" s="184"/>
      <c r="U178" s="184"/>
      <c r="V178" s="184"/>
      <c r="W178" s="184"/>
      <c r="X178" s="184"/>
      <c r="Y178" s="184"/>
      <c r="Z178" s="184"/>
      <c r="AA178" s="184"/>
      <c r="AB178" s="184"/>
      <c r="AC178" s="184"/>
      <c r="AD178" s="184"/>
      <c r="AE178" s="184"/>
      <c r="AF178" s="184"/>
      <c r="AG178" s="184"/>
      <c r="AH178" s="184"/>
      <c r="AI178" s="184"/>
    </row>
    <row r="179" spans="1:35" x14ac:dyDescent="0.25">
      <c r="A179" s="178" t="str">
        <f>IF(MONTH(LISTE!G183)=12,IF(OR(LISTE!B183="",LISTE!I183="X"),"",LISTE!B183),"")</f>
        <v/>
      </c>
      <c r="B179" s="178" t="str">
        <f>IF(MONTH(LISTE!G183)=12,IF(OR(LISTE!B183="",LISTE!I183="X"),"",CONCATENATE(LISTE!C183,"  ",LISTE!H183," P")),"")</f>
        <v/>
      </c>
      <c r="C179" s="178" t="str">
        <f>IF(MONTH(LISTE!G183)=12,IF(OR(LISTE!B183="",LISTE!I183="X"),"",LISTE!A183),"")</f>
        <v/>
      </c>
      <c r="D179" s="178" t="str">
        <f>IF(MONTH(LISTE!G183)=12,IF(OR(LISTE!B183="",LISTE!I183="X"),"",LISTE!I183),"")</f>
        <v/>
      </c>
      <c r="E179" s="184"/>
      <c r="F179" s="184"/>
      <c r="G179" s="184"/>
      <c r="H179" s="184"/>
      <c r="I179" s="184"/>
      <c r="J179" s="184"/>
      <c r="K179" s="184"/>
      <c r="L179" s="184"/>
      <c r="M179" s="184"/>
      <c r="N179" s="184"/>
      <c r="O179" s="184"/>
      <c r="P179" s="184"/>
      <c r="Q179" s="184"/>
      <c r="R179" s="184"/>
      <c r="S179" s="184"/>
      <c r="T179" s="184"/>
      <c r="U179" s="184"/>
      <c r="V179" s="184"/>
      <c r="W179" s="184"/>
      <c r="X179" s="184"/>
      <c r="Y179" s="184"/>
      <c r="Z179" s="184"/>
      <c r="AA179" s="184"/>
      <c r="AB179" s="184"/>
      <c r="AC179" s="184"/>
      <c r="AD179" s="184"/>
      <c r="AE179" s="184"/>
      <c r="AF179" s="184"/>
      <c r="AG179" s="184"/>
      <c r="AH179" s="184"/>
      <c r="AI179" s="184"/>
    </row>
    <row r="180" spans="1:35" x14ac:dyDescent="0.25">
      <c r="A180" s="178" t="str">
        <f>IF(MONTH(LISTE!G184)=12,IF(OR(LISTE!B184="",LISTE!I184="X"),"",LISTE!B184),"")</f>
        <v/>
      </c>
      <c r="B180" s="178" t="str">
        <f>IF(MONTH(LISTE!G184)=12,IF(OR(LISTE!B184="",LISTE!I184="X"),"",CONCATENATE(LISTE!C184,"  ",LISTE!H184," P")),"")</f>
        <v/>
      </c>
      <c r="C180" s="178" t="str">
        <f>IF(MONTH(LISTE!G184)=12,IF(OR(LISTE!B184="",LISTE!I184="X"),"",LISTE!A184),"")</f>
        <v/>
      </c>
      <c r="D180" s="178" t="str">
        <f>IF(MONTH(LISTE!G184)=12,IF(OR(LISTE!B184="",LISTE!I184="X"),"",LISTE!I184),"")</f>
        <v/>
      </c>
      <c r="E180" s="184"/>
      <c r="F180" s="184"/>
      <c r="G180" s="184"/>
      <c r="H180" s="184"/>
      <c r="I180" s="184"/>
      <c r="J180" s="184"/>
      <c r="K180" s="184"/>
      <c r="L180" s="184"/>
      <c r="M180" s="184"/>
      <c r="N180" s="184"/>
      <c r="O180" s="184"/>
      <c r="P180" s="184"/>
      <c r="Q180" s="184"/>
      <c r="R180" s="184"/>
      <c r="S180" s="184"/>
      <c r="T180" s="184"/>
      <c r="U180" s="184"/>
      <c r="V180" s="184"/>
      <c r="W180" s="184"/>
      <c r="X180" s="184"/>
      <c r="Y180" s="184"/>
      <c r="Z180" s="184"/>
      <c r="AA180" s="184"/>
      <c r="AB180" s="184"/>
      <c r="AC180" s="184"/>
      <c r="AD180" s="184"/>
      <c r="AE180" s="184"/>
      <c r="AF180" s="184"/>
      <c r="AG180" s="184"/>
      <c r="AH180" s="184"/>
      <c r="AI180" s="184"/>
    </row>
    <row r="181" spans="1:35" x14ac:dyDescent="0.25">
      <c r="A181" s="178" t="str">
        <f>IF(MONTH(LISTE!G185)=12,IF(OR(LISTE!B185="",LISTE!I185="X"),"",LISTE!B185),"")</f>
        <v/>
      </c>
      <c r="B181" s="178" t="str">
        <f>IF(MONTH(LISTE!G185)=12,IF(OR(LISTE!B185="",LISTE!I185="X"),"",CONCATENATE(LISTE!C185,"  ",LISTE!H185," P")),"")</f>
        <v/>
      </c>
      <c r="C181" s="178" t="str">
        <f>IF(MONTH(LISTE!G185)=12,IF(OR(LISTE!B185="",LISTE!I185="X"),"",LISTE!A185),"")</f>
        <v/>
      </c>
      <c r="D181" s="178" t="str">
        <f>IF(MONTH(LISTE!G185)=12,IF(OR(LISTE!B185="",LISTE!I185="X"),"",LISTE!I185),"")</f>
        <v/>
      </c>
      <c r="E181" s="184"/>
      <c r="F181" s="184"/>
      <c r="G181" s="184"/>
      <c r="H181" s="184"/>
      <c r="I181" s="184"/>
      <c r="J181" s="184"/>
      <c r="K181" s="184"/>
      <c r="L181" s="184"/>
      <c r="M181" s="184"/>
      <c r="N181" s="184"/>
      <c r="O181" s="184"/>
      <c r="P181" s="184"/>
      <c r="Q181" s="184"/>
      <c r="R181" s="184"/>
      <c r="S181" s="184"/>
      <c r="T181" s="184"/>
      <c r="U181" s="184"/>
      <c r="V181" s="184"/>
      <c r="W181" s="184"/>
      <c r="X181" s="184"/>
      <c r="Y181" s="184"/>
      <c r="Z181" s="184"/>
      <c r="AA181" s="184"/>
      <c r="AB181" s="184"/>
      <c r="AC181" s="184"/>
      <c r="AD181" s="184"/>
      <c r="AE181" s="184"/>
      <c r="AF181" s="184"/>
      <c r="AG181" s="184"/>
      <c r="AH181" s="184"/>
      <c r="AI181" s="184"/>
    </row>
    <row r="182" spans="1:35" x14ac:dyDescent="0.25">
      <c r="A182" s="178" t="str">
        <f>IF(MONTH(LISTE!G186)=12,IF(OR(LISTE!B186="",LISTE!I186="X"),"",LISTE!B186),"")</f>
        <v/>
      </c>
      <c r="B182" s="178" t="str">
        <f>IF(MONTH(LISTE!G186)=12,IF(OR(LISTE!B186="",LISTE!I186="X"),"",CONCATENATE(LISTE!C186,"  ",LISTE!H186," P")),"")</f>
        <v/>
      </c>
      <c r="C182" s="178" t="str">
        <f>IF(MONTH(LISTE!G186)=12,IF(OR(LISTE!B186="",LISTE!I186="X"),"",LISTE!A186),"")</f>
        <v/>
      </c>
      <c r="D182" s="178" t="str">
        <f>IF(MONTH(LISTE!G186)=12,IF(OR(LISTE!B186="",LISTE!I186="X"),"",LISTE!I186),"")</f>
        <v/>
      </c>
      <c r="E182" s="184"/>
      <c r="F182" s="184"/>
      <c r="G182" s="184"/>
      <c r="H182" s="184"/>
      <c r="I182" s="184"/>
      <c r="J182" s="184"/>
      <c r="K182" s="184"/>
      <c r="L182" s="184"/>
      <c r="M182" s="184"/>
      <c r="N182" s="184"/>
      <c r="O182" s="184"/>
      <c r="P182" s="184"/>
      <c r="Q182" s="184"/>
      <c r="R182" s="184"/>
      <c r="S182" s="184"/>
      <c r="T182" s="184"/>
      <c r="U182" s="184"/>
      <c r="V182" s="184"/>
      <c r="W182" s="184"/>
      <c r="X182" s="184"/>
      <c r="Y182" s="184"/>
      <c r="Z182" s="184"/>
      <c r="AA182" s="184"/>
      <c r="AB182" s="184"/>
      <c r="AC182" s="184"/>
      <c r="AD182" s="184"/>
      <c r="AE182" s="184"/>
      <c r="AF182" s="184"/>
      <c r="AG182" s="184"/>
      <c r="AH182" s="184"/>
      <c r="AI182" s="184"/>
    </row>
    <row r="183" spans="1:35" x14ac:dyDescent="0.25">
      <c r="A183" s="178" t="str">
        <f>IF(MONTH(LISTE!G187)=12,IF(OR(LISTE!B187="",LISTE!I187="X"),"",LISTE!B187),"")</f>
        <v/>
      </c>
      <c r="B183" s="178" t="str">
        <f>IF(MONTH(LISTE!G187)=12,IF(OR(LISTE!B187="",LISTE!I187="X"),"",CONCATENATE(LISTE!C187,"  ",LISTE!H187," P")),"")</f>
        <v/>
      </c>
      <c r="C183" s="178" t="str">
        <f>IF(MONTH(LISTE!G187)=12,IF(OR(LISTE!B187="",LISTE!I187="X"),"",LISTE!A187),"")</f>
        <v/>
      </c>
      <c r="D183" s="178" t="str">
        <f>IF(MONTH(LISTE!G187)=12,IF(OR(LISTE!B187="",LISTE!I187="X"),"",LISTE!I187),"")</f>
        <v/>
      </c>
      <c r="E183" s="184"/>
      <c r="F183" s="184"/>
      <c r="G183" s="184"/>
      <c r="H183" s="184"/>
      <c r="I183" s="184"/>
      <c r="J183" s="184"/>
      <c r="K183" s="184"/>
      <c r="L183" s="184"/>
      <c r="M183" s="184"/>
      <c r="N183" s="184"/>
      <c r="O183" s="184"/>
      <c r="P183" s="184"/>
      <c r="Q183" s="184"/>
      <c r="R183" s="184"/>
      <c r="S183" s="184"/>
      <c r="T183" s="184"/>
      <c r="U183" s="184"/>
      <c r="V183" s="184"/>
      <c r="W183" s="184"/>
      <c r="X183" s="184"/>
      <c r="Y183" s="184"/>
      <c r="Z183" s="184"/>
      <c r="AA183" s="184"/>
      <c r="AB183" s="184"/>
      <c r="AC183" s="184"/>
      <c r="AD183" s="184"/>
      <c r="AE183" s="184"/>
      <c r="AF183" s="184"/>
      <c r="AG183" s="184"/>
      <c r="AH183" s="184"/>
      <c r="AI183" s="184"/>
    </row>
    <row r="184" spans="1:35" x14ac:dyDescent="0.25">
      <c r="A184" s="178" t="str">
        <f>IF(MONTH(LISTE!G188)=12,IF(OR(LISTE!B188="",LISTE!I188="X"),"",LISTE!B188),"")</f>
        <v/>
      </c>
      <c r="B184" s="178" t="str">
        <f>IF(MONTH(LISTE!G188)=12,IF(OR(LISTE!B188="",LISTE!I188="X"),"",CONCATENATE(LISTE!C188,"  ",LISTE!H188," P")),"")</f>
        <v/>
      </c>
      <c r="C184" s="178" t="str">
        <f>IF(MONTH(LISTE!G188)=12,IF(OR(LISTE!B188="",LISTE!I188="X"),"",LISTE!A188),"")</f>
        <v/>
      </c>
      <c r="D184" s="178" t="str">
        <f>IF(MONTH(LISTE!G188)=12,IF(OR(LISTE!B188="",LISTE!I188="X"),"",LISTE!I188),"")</f>
        <v/>
      </c>
      <c r="E184" s="184"/>
      <c r="F184" s="184"/>
      <c r="G184" s="184"/>
      <c r="H184" s="184"/>
      <c r="I184" s="184"/>
      <c r="J184" s="184"/>
      <c r="K184" s="184"/>
      <c r="L184" s="184"/>
      <c r="M184" s="184"/>
      <c r="N184" s="184"/>
      <c r="O184" s="184"/>
      <c r="P184" s="184"/>
      <c r="Q184" s="184"/>
      <c r="R184" s="184"/>
      <c r="S184" s="184"/>
      <c r="T184" s="184"/>
      <c r="U184" s="184"/>
      <c r="V184" s="184"/>
      <c r="W184" s="184"/>
      <c r="X184" s="184"/>
      <c r="Y184" s="184"/>
      <c r="Z184" s="184"/>
      <c r="AA184" s="184"/>
      <c r="AB184" s="184"/>
      <c r="AC184" s="184"/>
      <c r="AD184" s="184"/>
      <c r="AE184" s="184"/>
      <c r="AF184" s="184"/>
      <c r="AG184" s="184"/>
      <c r="AH184" s="184"/>
      <c r="AI184" s="184"/>
    </row>
    <row r="185" spans="1:35" x14ac:dyDescent="0.25">
      <c r="A185" s="178" t="str">
        <f>IF(MONTH(LISTE!G189)=12,IF(OR(LISTE!B189="",LISTE!I189="X"),"",LISTE!B189),"")</f>
        <v/>
      </c>
      <c r="B185" s="178" t="str">
        <f>IF(MONTH(LISTE!G189)=12,IF(OR(LISTE!B189="",LISTE!I189="X"),"",CONCATENATE(LISTE!C189,"  ",LISTE!H189," P")),"")</f>
        <v/>
      </c>
      <c r="C185" s="178" t="str">
        <f>IF(MONTH(LISTE!G189)=12,IF(OR(LISTE!B189="",LISTE!I189="X"),"",LISTE!A189),"")</f>
        <v/>
      </c>
      <c r="D185" s="178" t="str">
        <f>IF(MONTH(LISTE!G189)=12,IF(OR(LISTE!B189="",LISTE!I189="X"),"",LISTE!I189),"")</f>
        <v/>
      </c>
      <c r="E185" s="184"/>
      <c r="F185" s="184"/>
      <c r="G185" s="184"/>
      <c r="H185" s="184"/>
      <c r="I185" s="184"/>
      <c r="J185" s="184"/>
      <c r="K185" s="184"/>
      <c r="L185" s="184"/>
      <c r="M185" s="184"/>
      <c r="N185" s="184"/>
      <c r="O185" s="184"/>
      <c r="P185" s="184"/>
      <c r="Q185" s="184"/>
      <c r="R185" s="184"/>
      <c r="S185" s="184"/>
      <c r="T185" s="184"/>
      <c r="U185" s="184"/>
      <c r="V185" s="184"/>
      <c r="W185" s="184"/>
      <c r="X185" s="184"/>
      <c r="Y185" s="184"/>
      <c r="Z185" s="184"/>
      <c r="AA185" s="184"/>
      <c r="AB185" s="184"/>
      <c r="AC185" s="184"/>
      <c r="AD185" s="184"/>
      <c r="AE185" s="184"/>
      <c r="AF185" s="184"/>
      <c r="AG185" s="184"/>
      <c r="AH185" s="184"/>
      <c r="AI185" s="184"/>
    </row>
    <row r="186" spans="1:35" x14ac:dyDescent="0.25">
      <c r="A186" s="178" t="str">
        <f>IF(MONTH(LISTE!G190)=12,IF(OR(LISTE!B190="",LISTE!I190="X"),"",LISTE!B190),"")</f>
        <v/>
      </c>
      <c r="B186" s="178" t="str">
        <f>IF(MONTH(LISTE!G190)=12,IF(OR(LISTE!B190="",LISTE!I190="X"),"",CONCATENATE(LISTE!C190,"  ",LISTE!H190," P")),"")</f>
        <v/>
      </c>
      <c r="C186" s="178" t="str">
        <f>IF(MONTH(LISTE!G190)=12,IF(OR(LISTE!B190="",LISTE!I190="X"),"",LISTE!A190),"")</f>
        <v/>
      </c>
      <c r="D186" s="178" t="str">
        <f>IF(MONTH(LISTE!G190)=12,IF(OR(LISTE!B190="",LISTE!I190="X"),"",LISTE!I190),"")</f>
        <v/>
      </c>
      <c r="E186" s="184"/>
      <c r="F186" s="184"/>
      <c r="G186" s="184"/>
      <c r="H186" s="184"/>
      <c r="I186" s="184"/>
      <c r="J186" s="184"/>
      <c r="K186" s="184"/>
      <c r="L186" s="184"/>
      <c r="M186" s="184"/>
      <c r="N186" s="184"/>
      <c r="O186" s="184"/>
      <c r="P186" s="184"/>
      <c r="Q186" s="184"/>
      <c r="R186" s="184"/>
      <c r="S186" s="184"/>
      <c r="T186" s="184"/>
      <c r="U186" s="184"/>
      <c r="V186" s="184"/>
      <c r="W186" s="184"/>
      <c r="X186" s="184"/>
      <c r="Y186" s="184"/>
      <c r="Z186" s="184"/>
      <c r="AA186" s="184"/>
      <c r="AB186" s="184"/>
      <c r="AC186" s="184"/>
      <c r="AD186" s="184"/>
      <c r="AE186" s="184"/>
      <c r="AF186" s="184"/>
      <c r="AG186" s="184"/>
      <c r="AH186" s="184"/>
      <c r="AI186" s="184"/>
    </row>
    <row r="187" spans="1:35" x14ac:dyDescent="0.25">
      <c r="A187" s="178" t="str">
        <f>IF(MONTH(LISTE!G191)=12,IF(OR(LISTE!B191="",LISTE!I191="X"),"",LISTE!B191),"")</f>
        <v/>
      </c>
      <c r="B187" s="178" t="str">
        <f>IF(MONTH(LISTE!G191)=12,IF(OR(LISTE!B191="",LISTE!I191="X"),"",CONCATENATE(LISTE!C191,"  ",LISTE!H191," P")),"")</f>
        <v/>
      </c>
      <c r="C187" s="178" t="str">
        <f>IF(MONTH(LISTE!G191)=12,IF(OR(LISTE!B191="",LISTE!I191="X"),"",LISTE!A191),"")</f>
        <v/>
      </c>
      <c r="D187" s="178" t="str">
        <f>IF(MONTH(LISTE!G191)=12,IF(OR(LISTE!B191="",LISTE!I191="X"),"",LISTE!I191),"")</f>
        <v/>
      </c>
      <c r="E187" s="184"/>
      <c r="F187" s="184"/>
      <c r="G187" s="184"/>
      <c r="H187" s="184"/>
      <c r="I187" s="184"/>
      <c r="J187" s="184"/>
      <c r="K187" s="184"/>
      <c r="L187" s="184"/>
      <c r="M187" s="184"/>
      <c r="N187" s="184"/>
      <c r="O187" s="184"/>
      <c r="P187" s="184"/>
      <c r="Q187" s="184"/>
      <c r="R187" s="184"/>
      <c r="S187" s="184"/>
      <c r="T187" s="184"/>
      <c r="U187" s="184"/>
      <c r="V187" s="184"/>
      <c r="W187" s="184"/>
      <c r="X187" s="184"/>
      <c r="Y187" s="184"/>
      <c r="Z187" s="184"/>
      <c r="AA187" s="184"/>
      <c r="AB187" s="184"/>
      <c r="AC187" s="184"/>
      <c r="AD187" s="184"/>
      <c r="AE187" s="184"/>
      <c r="AF187" s="184"/>
      <c r="AG187" s="184"/>
      <c r="AH187" s="184"/>
      <c r="AI187" s="184"/>
    </row>
    <row r="188" spans="1:35" x14ac:dyDescent="0.25">
      <c r="A188" s="178" t="str">
        <f>IF(MONTH(LISTE!G192)=12,IF(OR(LISTE!B192="",LISTE!I192="X"),"",LISTE!B192),"")</f>
        <v/>
      </c>
      <c r="B188" s="178" t="str">
        <f>IF(MONTH(LISTE!G192)=12,IF(OR(LISTE!B192="",LISTE!I192="X"),"",CONCATENATE(LISTE!C192,"  ",LISTE!H192," P")),"")</f>
        <v/>
      </c>
      <c r="C188" s="178" t="str">
        <f>IF(MONTH(LISTE!G192)=12,IF(OR(LISTE!B192="",LISTE!I192="X"),"",LISTE!A192),"")</f>
        <v/>
      </c>
      <c r="D188" s="178" t="str">
        <f>IF(MONTH(LISTE!G192)=12,IF(OR(LISTE!B192="",LISTE!I192="X"),"",LISTE!I192),"")</f>
        <v/>
      </c>
      <c r="E188" s="184"/>
      <c r="F188" s="184"/>
      <c r="G188" s="184"/>
      <c r="H188" s="184"/>
      <c r="I188" s="184"/>
      <c r="J188" s="184"/>
      <c r="K188" s="184"/>
      <c r="L188" s="184"/>
      <c r="M188" s="184"/>
      <c r="N188" s="184"/>
      <c r="O188" s="184"/>
      <c r="P188" s="184"/>
      <c r="Q188" s="184"/>
      <c r="R188" s="184"/>
      <c r="S188" s="184"/>
      <c r="T188" s="184"/>
      <c r="U188" s="184"/>
      <c r="V188" s="184"/>
      <c r="W188" s="184"/>
      <c r="X188" s="184"/>
      <c r="Y188" s="184"/>
      <c r="Z188" s="184"/>
      <c r="AA188" s="184"/>
      <c r="AB188" s="184"/>
      <c r="AC188" s="184"/>
      <c r="AD188" s="184"/>
      <c r="AE188" s="184"/>
      <c r="AF188" s="184"/>
      <c r="AG188" s="184"/>
      <c r="AH188" s="184"/>
      <c r="AI188" s="184"/>
    </row>
    <row r="189" spans="1:35" x14ac:dyDescent="0.25">
      <c r="A189" s="178" t="str">
        <f>IF(MONTH(LISTE!G193)=12,IF(OR(LISTE!B193="",LISTE!I193="X"),"",LISTE!B193),"")</f>
        <v/>
      </c>
      <c r="B189" s="178" t="str">
        <f>IF(MONTH(LISTE!G193)=12,IF(OR(LISTE!B193="",LISTE!I193="X"),"",CONCATENATE(LISTE!C193,"  ",LISTE!H193," P")),"")</f>
        <v/>
      </c>
      <c r="C189" s="178" t="str">
        <f>IF(MONTH(LISTE!G193)=12,IF(OR(LISTE!B193="",LISTE!I193="X"),"",LISTE!A193),"")</f>
        <v/>
      </c>
      <c r="D189" s="178" t="str">
        <f>IF(MONTH(LISTE!G193)=12,IF(OR(LISTE!B193="",LISTE!I193="X"),"",LISTE!I193),"")</f>
        <v/>
      </c>
      <c r="E189" s="184"/>
      <c r="F189" s="184"/>
      <c r="G189" s="184"/>
      <c r="H189" s="184"/>
      <c r="I189" s="184"/>
      <c r="J189" s="184"/>
      <c r="K189" s="184"/>
      <c r="L189" s="184"/>
      <c r="M189" s="184"/>
      <c r="N189" s="184"/>
      <c r="O189" s="184"/>
      <c r="P189" s="184"/>
      <c r="Q189" s="184"/>
      <c r="R189" s="184"/>
      <c r="S189" s="184"/>
      <c r="T189" s="184"/>
      <c r="U189" s="184"/>
      <c r="V189" s="184"/>
      <c r="W189" s="184"/>
      <c r="X189" s="184"/>
      <c r="Y189" s="184"/>
      <c r="Z189" s="184"/>
      <c r="AA189" s="184"/>
      <c r="AB189" s="184"/>
      <c r="AC189" s="184"/>
      <c r="AD189" s="184"/>
      <c r="AE189" s="184"/>
      <c r="AF189" s="184"/>
      <c r="AG189" s="184"/>
      <c r="AH189" s="184"/>
      <c r="AI189" s="184"/>
    </row>
    <row r="190" spans="1:35" x14ac:dyDescent="0.25">
      <c r="A190" s="178" t="str">
        <f>IF(MONTH(LISTE!G194)=12,IF(OR(LISTE!B194="",LISTE!I194="X"),"",LISTE!B194),"")</f>
        <v/>
      </c>
      <c r="B190" s="178" t="str">
        <f>IF(MONTH(LISTE!G194)=12,IF(OR(LISTE!B194="",LISTE!I194="X"),"",CONCATENATE(LISTE!C194,"  ",LISTE!H194," P")),"")</f>
        <v/>
      </c>
      <c r="C190" s="178" t="str">
        <f>IF(MONTH(LISTE!G194)=12,IF(OR(LISTE!B194="",LISTE!I194="X"),"",LISTE!A194),"")</f>
        <v/>
      </c>
      <c r="D190" s="178" t="str">
        <f>IF(MONTH(LISTE!G194)=12,IF(OR(LISTE!B194="",LISTE!I194="X"),"",LISTE!I194),"")</f>
        <v/>
      </c>
      <c r="E190" s="184"/>
      <c r="F190" s="184"/>
      <c r="G190" s="184"/>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184"/>
      <c r="AE190" s="184"/>
      <c r="AF190" s="184"/>
      <c r="AG190" s="184"/>
      <c r="AH190" s="184"/>
      <c r="AI190" s="184"/>
    </row>
    <row r="191" spans="1:35" x14ac:dyDescent="0.25">
      <c r="A191" s="178" t="str">
        <f>IF(MONTH(LISTE!G195)=12,IF(OR(LISTE!B195="",LISTE!I195="X"),"",LISTE!B195),"")</f>
        <v/>
      </c>
      <c r="B191" s="178" t="str">
        <f>IF(MONTH(LISTE!G195)=12,IF(OR(LISTE!B195="",LISTE!I195="X"),"",CONCATENATE(LISTE!C195,"  ",LISTE!H195," P")),"")</f>
        <v/>
      </c>
      <c r="C191" s="178" t="str">
        <f>IF(MONTH(LISTE!G195)=12,IF(OR(LISTE!B195="",LISTE!I195="X"),"",LISTE!A195),"")</f>
        <v/>
      </c>
      <c r="D191" s="178" t="str">
        <f>IF(MONTH(LISTE!G195)=12,IF(OR(LISTE!B195="",LISTE!I195="X"),"",LISTE!I195),"")</f>
        <v/>
      </c>
      <c r="E191" s="184"/>
      <c r="F191" s="184"/>
      <c r="G191" s="184"/>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184"/>
      <c r="AE191" s="184"/>
      <c r="AF191" s="184"/>
      <c r="AG191" s="184"/>
      <c r="AH191" s="184"/>
      <c r="AI191" s="184"/>
    </row>
    <row r="192" spans="1:35" x14ac:dyDescent="0.25">
      <c r="A192" s="178" t="str">
        <f>IF(MONTH(LISTE!G196)=12,IF(OR(LISTE!B196="",LISTE!I196="X"),"",LISTE!B196),"")</f>
        <v/>
      </c>
      <c r="B192" s="178" t="str">
        <f>IF(MONTH(LISTE!G196)=12,IF(OR(LISTE!B196="",LISTE!I196="X"),"",CONCATENATE(LISTE!C196,"  ",LISTE!H196," P")),"")</f>
        <v/>
      </c>
      <c r="C192" s="178" t="str">
        <f>IF(MONTH(LISTE!G196)=12,IF(OR(LISTE!B196="",LISTE!I196="X"),"",LISTE!A196),"")</f>
        <v/>
      </c>
      <c r="D192" s="178" t="str">
        <f>IF(MONTH(LISTE!G196)=12,IF(OR(LISTE!B196="",LISTE!I196="X"),"",LISTE!I196),"")</f>
        <v/>
      </c>
      <c r="E192" s="184"/>
      <c r="F192" s="184"/>
      <c r="G192" s="184"/>
      <c r="H192" s="184"/>
      <c r="I192" s="184"/>
      <c r="J192" s="184"/>
      <c r="K192" s="184"/>
      <c r="L192" s="184"/>
      <c r="M192" s="184"/>
      <c r="N192" s="184"/>
      <c r="O192" s="184"/>
      <c r="P192" s="184"/>
      <c r="Q192" s="184"/>
      <c r="R192" s="184"/>
      <c r="S192" s="184"/>
      <c r="T192" s="184"/>
      <c r="U192" s="184"/>
      <c r="V192" s="184"/>
      <c r="W192" s="184"/>
      <c r="X192" s="184"/>
      <c r="Y192" s="184"/>
      <c r="Z192" s="184"/>
      <c r="AA192" s="184"/>
      <c r="AB192" s="184"/>
      <c r="AC192" s="184"/>
      <c r="AD192" s="184"/>
      <c r="AE192" s="184"/>
      <c r="AF192" s="184"/>
      <c r="AG192" s="184"/>
      <c r="AH192" s="184"/>
      <c r="AI192" s="184"/>
    </row>
    <row r="193" spans="1:35" x14ac:dyDescent="0.25">
      <c r="A193" s="178" t="str">
        <f>IF(MONTH(LISTE!G197)=12,IF(OR(LISTE!B197="",LISTE!I197="X"),"",LISTE!B197),"")</f>
        <v/>
      </c>
      <c r="B193" s="178" t="str">
        <f>IF(MONTH(LISTE!G197)=12,IF(OR(LISTE!B197="",LISTE!I197="X"),"",CONCATENATE(LISTE!C197,"  ",LISTE!H197," P")),"")</f>
        <v/>
      </c>
      <c r="C193" s="178" t="str">
        <f>IF(MONTH(LISTE!G197)=12,IF(OR(LISTE!B197="",LISTE!I197="X"),"",LISTE!A197),"")</f>
        <v/>
      </c>
      <c r="D193" s="178" t="str">
        <f>IF(MONTH(LISTE!G197)=12,IF(OR(LISTE!B197="",LISTE!I197="X"),"",LISTE!I197),"")</f>
        <v/>
      </c>
      <c r="E193" s="184"/>
      <c r="F193" s="184"/>
      <c r="G193" s="184"/>
      <c r="H193" s="184"/>
      <c r="I193" s="184"/>
      <c r="J193" s="184"/>
      <c r="K193" s="184"/>
      <c r="L193" s="184"/>
      <c r="M193" s="184"/>
      <c r="N193" s="184"/>
      <c r="O193" s="184"/>
      <c r="P193" s="184"/>
      <c r="Q193" s="184"/>
      <c r="R193" s="184"/>
      <c r="S193" s="184"/>
      <c r="T193" s="184"/>
      <c r="U193" s="184"/>
      <c r="V193" s="184"/>
      <c r="W193" s="184"/>
      <c r="X193" s="184"/>
      <c r="Y193" s="184"/>
      <c r="Z193" s="184"/>
      <c r="AA193" s="184"/>
      <c r="AB193" s="184"/>
      <c r="AC193" s="184"/>
      <c r="AD193" s="184"/>
      <c r="AE193" s="184"/>
      <c r="AF193" s="184"/>
      <c r="AG193" s="184"/>
      <c r="AH193" s="184"/>
      <c r="AI193" s="184"/>
    </row>
    <row r="194" spans="1:35" x14ac:dyDescent="0.25">
      <c r="A194" s="178" t="str">
        <f>IF(MONTH(LISTE!G198)=12,IF(OR(LISTE!B198="",LISTE!I198="X"),"",LISTE!B198),"")</f>
        <v/>
      </c>
      <c r="B194" s="178" t="str">
        <f>IF(MONTH(LISTE!G198)=12,IF(OR(LISTE!B198="",LISTE!I198="X"),"",CONCATENATE(LISTE!C198,"  ",LISTE!H198," P")),"")</f>
        <v/>
      </c>
      <c r="C194" s="178" t="str">
        <f>IF(MONTH(LISTE!G198)=12,IF(OR(LISTE!B198="",LISTE!I198="X"),"",LISTE!A198),"")</f>
        <v/>
      </c>
      <c r="D194" s="178" t="str">
        <f>IF(MONTH(LISTE!G198)=12,IF(OR(LISTE!B198="",LISTE!I198="X"),"",LISTE!I198),"")</f>
        <v/>
      </c>
      <c r="E194" s="184"/>
      <c r="F194" s="184"/>
      <c r="G194" s="184"/>
      <c r="H194" s="184"/>
      <c r="I194" s="184"/>
      <c r="J194" s="184"/>
      <c r="K194" s="184"/>
      <c r="L194" s="184"/>
      <c r="M194" s="184"/>
      <c r="N194" s="184"/>
      <c r="O194" s="184"/>
      <c r="P194" s="184"/>
      <c r="Q194" s="184"/>
      <c r="R194" s="184"/>
      <c r="S194" s="184"/>
      <c r="T194" s="184"/>
      <c r="U194" s="184"/>
      <c r="V194" s="184"/>
      <c r="W194" s="184"/>
      <c r="X194" s="184"/>
      <c r="Y194" s="184"/>
      <c r="Z194" s="184"/>
      <c r="AA194" s="184"/>
      <c r="AB194" s="184"/>
      <c r="AC194" s="184"/>
      <c r="AD194" s="184"/>
      <c r="AE194" s="184"/>
      <c r="AF194" s="184"/>
      <c r="AG194" s="184"/>
      <c r="AH194" s="184"/>
      <c r="AI194" s="184"/>
    </row>
    <row r="195" spans="1:35" x14ac:dyDescent="0.25">
      <c r="A195" s="178" t="str">
        <f>IF(MONTH(LISTE!G199)=12,IF(OR(LISTE!B199="",LISTE!I199="X"),"",LISTE!B199),"")</f>
        <v/>
      </c>
      <c r="B195" s="178" t="str">
        <f>IF(MONTH(LISTE!G199)=12,IF(OR(LISTE!B199="",LISTE!I199="X"),"",CONCATENATE(LISTE!C199,"  ",LISTE!H199," P")),"")</f>
        <v/>
      </c>
      <c r="C195" s="178" t="str">
        <f>IF(MONTH(LISTE!G199)=12,IF(OR(LISTE!B199="",LISTE!I199="X"),"",LISTE!A199),"")</f>
        <v/>
      </c>
      <c r="D195" s="178" t="str">
        <f>IF(MONTH(LISTE!G199)=12,IF(OR(LISTE!B199="",LISTE!I199="X"),"",LISTE!I199),"")</f>
        <v/>
      </c>
      <c r="E195" s="184"/>
      <c r="F195" s="184"/>
      <c r="G195" s="184"/>
      <c r="H195" s="184"/>
      <c r="I195" s="184"/>
      <c r="J195" s="184"/>
      <c r="K195" s="184"/>
      <c r="L195" s="184"/>
      <c r="M195" s="184"/>
      <c r="N195" s="184"/>
      <c r="O195" s="184"/>
      <c r="P195" s="184"/>
      <c r="Q195" s="184"/>
      <c r="R195" s="184"/>
      <c r="S195" s="184"/>
      <c r="T195" s="184"/>
      <c r="U195" s="184"/>
      <c r="V195" s="184"/>
      <c r="W195" s="184"/>
      <c r="X195" s="184"/>
      <c r="Y195" s="184"/>
      <c r="Z195" s="184"/>
      <c r="AA195" s="184"/>
      <c r="AB195" s="184"/>
      <c r="AC195" s="184"/>
      <c r="AD195" s="184"/>
      <c r="AE195" s="184"/>
      <c r="AF195" s="184"/>
      <c r="AG195" s="184"/>
      <c r="AH195" s="184"/>
      <c r="AI195" s="184"/>
    </row>
    <row r="196" spans="1:35" x14ac:dyDescent="0.25">
      <c r="A196" s="178" t="str">
        <f>IF(MONTH(LISTE!G200)=12,IF(OR(LISTE!B200="",LISTE!I200="X"),"",LISTE!B200),"")</f>
        <v/>
      </c>
      <c r="B196" s="178" t="str">
        <f>IF(MONTH(LISTE!G200)=12,IF(OR(LISTE!B200="",LISTE!I200="X"),"",CONCATENATE(LISTE!C200,"  ",LISTE!H200," P")),"")</f>
        <v/>
      </c>
      <c r="C196" s="178" t="str">
        <f>IF(MONTH(LISTE!G200)=12,IF(OR(LISTE!B200="",LISTE!I200="X"),"",LISTE!A200),"")</f>
        <v/>
      </c>
      <c r="D196" s="178" t="str">
        <f>IF(MONTH(LISTE!G200)=12,IF(OR(LISTE!B200="",LISTE!I200="X"),"",LISTE!I200),"")</f>
        <v/>
      </c>
      <c r="E196" s="184"/>
      <c r="F196" s="184"/>
      <c r="G196" s="184"/>
      <c r="H196" s="184"/>
      <c r="I196" s="184"/>
      <c r="J196" s="184"/>
      <c r="K196" s="184"/>
      <c r="L196" s="184"/>
      <c r="M196" s="184"/>
      <c r="N196" s="184"/>
      <c r="O196" s="184"/>
      <c r="P196" s="184"/>
      <c r="Q196" s="184"/>
      <c r="R196" s="184"/>
      <c r="S196" s="184"/>
      <c r="T196" s="184"/>
      <c r="U196" s="184"/>
      <c r="V196" s="184"/>
      <c r="W196" s="184"/>
      <c r="X196" s="184"/>
      <c r="Y196" s="184"/>
      <c r="Z196" s="184"/>
      <c r="AA196" s="184"/>
      <c r="AB196" s="184"/>
      <c r="AC196" s="184"/>
      <c r="AD196" s="184"/>
      <c r="AE196" s="184"/>
      <c r="AF196" s="184"/>
      <c r="AG196" s="184"/>
      <c r="AH196" s="184"/>
      <c r="AI196" s="184"/>
    </row>
    <row r="197" spans="1:35" x14ac:dyDescent="0.25">
      <c r="A197" s="178" t="str">
        <f>IF(MONTH(LISTE!G201)=12,IF(OR(LISTE!B201="",LISTE!I201="X"),"",LISTE!B201),"")</f>
        <v/>
      </c>
      <c r="B197" s="178" t="str">
        <f>IF(MONTH(LISTE!G201)=12,IF(OR(LISTE!B201="",LISTE!I201="X"),"",CONCATENATE(LISTE!C201,"  ",LISTE!H201," P")),"")</f>
        <v/>
      </c>
      <c r="C197" s="178" t="str">
        <f>IF(MONTH(LISTE!G201)=12,IF(OR(LISTE!B201="",LISTE!I201="X"),"",LISTE!A201),"")</f>
        <v/>
      </c>
      <c r="D197" s="178" t="str">
        <f>IF(MONTH(LISTE!G201)=12,IF(OR(LISTE!B201="",LISTE!I201="X"),"",LISTE!I201),"")</f>
        <v/>
      </c>
      <c r="E197" s="184"/>
      <c r="F197" s="184"/>
      <c r="G197" s="184"/>
      <c r="H197" s="184"/>
      <c r="I197" s="184"/>
      <c r="J197" s="184"/>
      <c r="K197" s="184"/>
      <c r="L197" s="184"/>
      <c r="M197" s="184"/>
      <c r="N197" s="184"/>
      <c r="O197" s="184"/>
      <c r="P197" s="184"/>
      <c r="Q197" s="184"/>
      <c r="R197" s="184"/>
      <c r="S197" s="184"/>
      <c r="T197" s="184"/>
      <c r="U197" s="184"/>
      <c r="V197" s="184"/>
      <c r="W197" s="184"/>
      <c r="X197" s="184"/>
      <c r="Y197" s="184"/>
      <c r="Z197" s="184"/>
      <c r="AA197" s="184"/>
      <c r="AB197" s="184"/>
      <c r="AC197" s="184"/>
      <c r="AD197" s="184"/>
      <c r="AE197" s="184"/>
      <c r="AF197" s="184"/>
      <c r="AG197" s="184"/>
      <c r="AH197" s="184"/>
      <c r="AI197" s="184"/>
    </row>
    <row r="198" spans="1:35" x14ac:dyDescent="0.25">
      <c r="A198" s="178" t="str">
        <f>IF(MONTH(LISTE!G202)=12,IF(OR(LISTE!B202="",LISTE!I202="X"),"",LISTE!B202),"")</f>
        <v/>
      </c>
      <c r="B198" s="178" t="str">
        <f>IF(MONTH(LISTE!G202)=12,IF(OR(LISTE!B202="",LISTE!I202="X"),"",CONCATENATE(LISTE!C202,"  ",LISTE!H202," P")),"")</f>
        <v/>
      </c>
      <c r="C198" s="178" t="str">
        <f>IF(MONTH(LISTE!G202)=12,IF(OR(LISTE!B202="",LISTE!I202="X"),"",LISTE!A202),"")</f>
        <v/>
      </c>
      <c r="D198" s="178" t="str">
        <f>IF(MONTH(LISTE!G202)=12,IF(OR(LISTE!B202="",LISTE!I202="X"),"",LISTE!I202),"")</f>
        <v/>
      </c>
      <c r="E198" s="184"/>
      <c r="F198" s="184"/>
      <c r="G198" s="184"/>
      <c r="H198" s="184"/>
      <c r="I198" s="184"/>
      <c r="J198" s="184"/>
      <c r="K198" s="184"/>
      <c r="L198" s="184"/>
      <c r="M198" s="184"/>
      <c r="N198" s="184"/>
      <c r="O198" s="184"/>
      <c r="P198" s="184"/>
      <c r="Q198" s="184"/>
      <c r="R198" s="184"/>
      <c r="S198" s="184"/>
      <c r="T198" s="184"/>
      <c r="U198" s="184"/>
      <c r="V198" s="184"/>
      <c r="W198" s="184"/>
      <c r="X198" s="184"/>
      <c r="Y198" s="184"/>
      <c r="Z198" s="184"/>
      <c r="AA198" s="184"/>
      <c r="AB198" s="184"/>
      <c r="AC198" s="184"/>
      <c r="AD198" s="184"/>
      <c r="AE198" s="184"/>
      <c r="AF198" s="184"/>
      <c r="AG198" s="184"/>
      <c r="AH198" s="184"/>
      <c r="AI198" s="184"/>
    </row>
    <row r="199" spans="1:35" x14ac:dyDescent="0.25">
      <c r="A199" s="178" t="str">
        <f>IF(MONTH(LISTE!G203)=12,IF(OR(LISTE!B203="",LISTE!I203="X"),"",LISTE!B203),"")</f>
        <v/>
      </c>
      <c r="B199" s="178" t="str">
        <f>IF(MONTH(LISTE!G203)=12,IF(OR(LISTE!B203="",LISTE!I203="X"),"",CONCATENATE(LISTE!C203,"  ",LISTE!H203," P")),"")</f>
        <v/>
      </c>
      <c r="C199" s="178" t="str">
        <f>IF(MONTH(LISTE!G203)=12,IF(OR(LISTE!B203="",LISTE!I203="X"),"",LISTE!A203),"")</f>
        <v/>
      </c>
      <c r="D199" s="178" t="str">
        <f>IF(MONTH(LISTE!G203)=12,IF(OR(LISTE!B203="",LISTE!I203="X"),"",LISTE!I203),"")</f>
        <v/>
      </c>
      <c r="E199" s="184"/>
      <c r="F199" s="184"/>
      <c r="G199" s="184"/>
      <c r="H199" s="184"/>
      <c r="I199" s="184"/>
      <c r="J199" s="184"/>
      <c r="K199" s="184"/>
      <c r="L199" s="184"/>
      <c r="M199" s="184"/>
      <c r="N199" s="184"/>
      <c r="O199" s="184"/>
      <c r="P199" s="184"/>
      <c r="Q199" s="184"/>
      <c r="R199" s="184"/>
      <c r="S199" s="184"/>
      <c r="T199" s="184"/>
      <c r="U199" s="184"/>
      <c r="V199" s="184"/>
      <c r="W199" s="184"/>
      <c r="X199" s="184"/>
      <c r="Y199" s="184"/>
      <c r="Z199" s="184"/>
      <c r="AA199" s="184"/>
      <c r="AB199" s="184"/>
      <c r="AC199" s="184"/>
      <c r="AD199" s="184"/>
      <c r="AE199" s="184"/>
      <c r="AF199" s="184"/>
      <c r="AG199" s="184"/>
      <c r="AH199" s="184"/>
      <c r="AI199" s="184"/>
    </row>
    <row r="200" spans="1:35" x14ac:dyDescent="0.25">
      <c r="A200" s="178" t="str">
        <f>IF(MONTH(LISTE!G204)=12,IF(OR(LISTE!B204="",LISTE!I204="X"),"",LISTE!B204),"")</f>
        <v/>
      </c>
      <c r="B200" s="178" t="str">
        <f>IF(MONTH(LISTE!G204)=12,IF(OR(LISTE!B204="",LISTE!I204="X"),"",CONCATENATE(LISTE!C204,"  ",LISTE!H204," P")),"")</f>
        <v/>
      </c>
      <c r="C200" s="178" t="str">
        <f>IF(MONTH(LISTE!G204)=12,IF(OR(LISTE!B204="",LISTE!I204="X"),"",LISTE!A204),"")</f>
        <v/>
      </c>
      <c r="D200" s="178" t="str">
        <f>IF(MONTH(LISTE!G204)=12,IF(OR(LISTE!B204="",LISTE!I204="X"),"",LISTE!I204),"")</f>
        <v/>
      </c>
      <c r="E200" s="184"/>
      <c r="F200" s="184"/>
      <c r="G200" s="184"/>
      <c r="H200" s="184"/>
      <c r="I200" s="184"/>
      <c r="J200" s="184"/>
      <c r="K200" s="184"/>
      <c r="L200" s="184"/>
      <c r="M200" s="184"/>
      <c r="N200" s="184"/>
      <c r="O200" s="184"/>
      <c r="P200" s="184"/>
      <c r="Q200" s="184"/>
      <c r="R200" s="184"/>
      <c r="S200" s="184"/>
      <c r="T200" s="184"/>
      <c r="U200" s="184"/>
      <c r="V200" s="184"/>
      <c r="W200" s="184"/>
      <c r="X200" s="184"/>
      <c r="Y200" s="184"/>
      <c r="Z200" s="184"/>
      <c r="AA200" s="184"/>
      <c r="AB200" s="184"/>
      <c r="AC200" s="184"/>
      <c r="AD200" s="184"/>
      <c r="AE200" s="184"/>
      <c r="AF200" s="184"/>
      <c r="AG200" s="184"/>
      <c r="AH200" s="184"/>
      <c r="AI200" s="184"/>
    </row>
    <row r="201" spans="1:35" x14ac:dyDescent="0.25">
      <c r="A201" s="178" t="str">
        <f>IF(MONTH(LISTE!G205)=12,IF(OR(LISTE!B205="",LISTE!I205="X"),"",LISTE!B205),"")</f>
        <v/>
      </c>
      <c r="B201" s="178" t="str">
        <f>IF(MONTH(LISTE!G205)=12,IF(OR(LISTE!B205="",LISTE!I205="X"),"",CONCATENATE(LISTE!C205,"  ",LISTE!H205," P")),"")</f>
        <v/>
      </c>
      <c r="C201" s="178" t="str">
        <f>IF(MONTH(LISTE!G205)=12,IF(OR(LISTE!B205="",LISTE!I205="X"),"",LISTE!A205),"")</f>
        <v/>
      </c>
      <c r="D201" s="178" t="str">
        <f>IF(MONTH(LISTE!G205)=12,IF(OR(LISTE!B205="",LISTE!I205="X"),"",LISTE!I205),"")</f>
        <v/>
      </c>
      <c r="E201" s="184"/>
      <c r="F201" s="184"/>
      <c r="G201" s="184"/>
      <c r="H201" s="184"/>
      <c r="I201" s="184"/>
      <c r="J201" s="184"/>
      <c r="K201" s="184"/>
      <c r="L201" s="184"/>
      <c r="M201" s="184"/>
      <c r="N201" s="184"/>
      <c r="O201" s="184"/>
      <c r="P201" s="184"/>
      <c r="Q201" s="184"/>
      <c r="R201" s="184"/>
      <c r="S201" s="184"/>
      <c r="T201" s="184"/>
      <c r="U201" s="184"/>
      <c r="V201" s="184"/>
      <c r="W201" s="184"/>
      <c r="X201" s="184"/>
      <c r="Y201" s="184"/>
      <c r="Z201" s="184"/>
      <c r="AA201" s="184"/>
      <c r="AB201" s="184"/>
      <c r="AC201" s="184"/>
      <c r="AD201" s="184"/>
      <c r="AE201" s="184"/>
      <c r="AF201" s="184"/>
      <c r="AG201" s="184"/>
      <c r="AH201" s="184"/>
      <c r="AI201" s="184"/>
    </row>
    <row r="202" spans="1:35" x14ac:dyDescent="0.25">
      <c r="A202" s="178" t="str">
        <f>IF(MONTH(LISTE!G206)=12,IF(OR(LISTE!B206="",LISTE!I206="X"),"",LISTE!B206),"")</f>
        <v/>
      </c>
      <c r="B202" s="178" t="str">
        <f>IF(MONTH(LISTE!G206)=12,IF(OR(LISTE!B206="",LISTE!I206="X"),"",CONCATENATE(LISTE!C206,"  ",LISTE!H206," P")),"")</f>
        <v/>
      </c>
      <c r="C202" s="178" t="str">
        <f>IF(MONTH(LISTE!G206)=12,IF(OR(LISTE!B206="",LISTE!I206="X"),"",LISTE!A206),"")</f>
        <v/>
      </c>
      <c r="D202" s="178" t="str">
        <f>IF(MONTH(LISTE!G206)=12,IF(OR(LISTE!B206="",LISTE!I206="X"),"",LISTE!I206),"")</f>
        <v/>
      </c>
      <c r="E202" s="184"/>
      <c r="F202" s="184"/>
      <c r="G202" s="184"/>
      <c r="H202" s="184"/>
      <c r="I202" s="184"/>
      <c r="J202" s="184"/>
      <c r="K202" s="184"/>
      <c r="L202" s="184"/>
      <c r="M202" s="184"/>
      <c r="N202" s="184"/>
      <c r="O202" s="184"/>
      <c r="P202" s="184"/>
      <c r="Q202" s="184"/>
      <c r="R202" s="184"/>
      <c r="S202" s="184"/>
      <c r="T202" s="184"/>
      <c r="U202" s="184"/>
      <c r="V202" s="184"/>
      <c r="W202" s="184"/>
      <c r="X202" s="184"/>
      <c r="Y202" s="184"/>
      <c r="Z202" s="184"/>
      <c r="AA202" s="184"/>
      <c r="AB202" s="184"/>
      <c r="AC202" s="184"/>
      <c r="AD202" s="184"/>
      <c r="AE202" s="184"/>
      <c r="AF202" s="184"/>
      <c r="AG202" s="184"/>
      <c r="AH202" s="184"/>
      <c r="AI202" s="184"/>
    </row>
    <row r="203" spans="1:35" x14ac:dyDescent="0.25">
      <c r="A203" s="178" t="str">
        <f>IF(MONTH(LISTE!G207)=12,IF(OR(LISTE!B207="",LISTE!I207="X"),"",LISTE!B207),"")</f>
        <v/>
      </c>
      <c r="B203" s="178" t="str">
        <f>IF(MONTH(LISTE!G207)=12,IF(OR(LISTE!B207="",LISTE!I207="X"),"",CONCATENATE(LISTE!C207,"  ",LISTE!H207," P")),"")</f>
        <v/>
      </c>
      <c r="C203" s="178" t="str">
        <f>IF(MONTH(LISTE!G207)=12,IF(OR(LISTE!B207="",LISTE!I207="X"),"",LISTE!A207),"")</f>
        <v/>
      </c>
      <c r="D203" s="178" t="str">
        <f>IF(MONTH(LISTE!G207)=12,IF(OR(LISTE!B207="",LISTE!I207="X"),"",LISTE!I207),"")</f>
        <v/>
      </c>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184"/>
      <c r="AB203" s="184"/>
      <c r="AC203" s="184"/>
      <c r="AD203" s="184"/>
      <c r="AE203" s="184"/>
      <c r="AF203" s="184"/>
      <c r="AG203" s="184"/>
      <c r="AH203" s="184"/>
      <c r="AI203" s="184"/>
    </row>
    <row r="204" spans="1:35" x14ac:dyDescent="0.25">
      <c r="A204" s="178" t="str">
        <f>IF(MONTH(LISTE!G208)=12,IF(OR(LISTE!B208="",LISTE!I208="X"),"",LISTE!B208),"")</f>
        <v/>
      </c>
      <c r="B204" s="178" t="str">
        <f>IF(MONTH(LISTE!G208)=12,IF(OR(LISTE!B208="",LISTE!I208="X"),"",CONCATENATE(LISTE!C208,"  ",LISTE!H208," P")),"")</f>
        <v/>
      </c>
      <c r="C204" s="178" t="str">
        <f>IF(MONTH(LISTE!G208)=12,IF(OR(LISTE!B208="",LISTE!I208="X"),"",LISTE!A208),"")</f>
        <v/>
      </c>
      <c r="D204" s="178" t="str">
        <f>IF(MONTH(LISTE!G208)=12,IF(OR(LISTE!B208="",LISTE!I208="X"),"",LISTE!I208),"")</f>
        <v/>
      </c>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c r="AA204" s="184"/>
      <c r="AB204" s="184"/>
      <c r="AC204" s="184"/>
      <c r="AD204" s="184"/>
      <c r="AE204" s="184"/>
      <c r="AF204" s="184"/>
      <c r="AG204" s="184"/>
      <c r="AH204" s="184"/>
      <c r="AI204" s="184"/>
    </row>
    <row r="205" spans="1:35" x14ac:dyDescent="0.25">
      <c r="A205" s="178" t="str">
        <f>IF(MONTH(LISTE!G209)=12,IF(OR(LISTE!B209="",LISTE!I209="X"),"",LISTE!B209),"")</f>
        <v/>
      </c>
      <c r="B205" s="178" t="str">
        <f>IF(MONTH(LISTE!G209)=12,IF(OR(LISTE!B209="",LISTE!I209="X"),"",CONCATENATE(LISTE!C209,"  ",LISTE!H209," P")),"")</f>
        <v/>
      </c>
      <c r="C205" s="178" t="str">
        <f>IF(MONTH(LISTE!G209)=12,IF(OR(LISTE!B209="",LISTE!I209="X"),"",LISTE!A209),"")</f>
        <v/>
      </c>
      <c r="D205" s="178" t="str">
        <f>IF(MONTH(LISTE!G209)=12,IF(OR(LISTE!B209="",LISTE!I209="X"),"",LISTE!I209),"")</f>
        <v/>
      </c>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184"/>
      <c r="AB205" s="184"/>
      <c r="AC205" s="184"/>
      <c r="AD205" s="184"/>
      <c r="AE205" s="184"/>
      <c r="AF205" s="184"/>
      <c r="AG205" s="184"/>
      <c r="AH205" s="184"/>
      <c r="AI205" s="184"/>
    </row>
    <row r="206" spans="1:35" x14ac:dyDescent="0.25">
      <c r="A206" s="178" t="str">
        <f>IF(MONTH(LISTE!G210)=12,IF(OR(LISTE!B210="",LISTE!I210="X"),"",LISTE!B210),"")</f>
        <v/>
      </c>
      <c r="B206" s="178" t="str">
        <f>IF(MONTH(LISTE!G210)=12,IF(OR(LISTE!B210="",LISTE!I210="X"),"",CONCATENATE(LISTE!C210,"  ",LISTE!H210," P")),"")</f>
        <v/>
      </c>
      <c r="C206" s="178" t="str">
        <f>IF(MONTH(LISTE!G210)=12,IF(OR(LISTE!B210="",LISTE!I210="X"),"",LISTE!A210),"")</f>
        <v/>
      </c>
      <c r="D206" s="178" t="str">
        <f>IF(MONTH(LISTE!G210)=12,IF(OR(LISTE!B210="",LISTE!I210="X"),"",LISTE!I210),"")</f>
        <v/>
      </c>
      <c r="E206" s="184"/>
      <c r="F206" s="184"/>
      <c r="G206" s="184"/>
      <c r="H206" s="184"/>
      <c r="I206" s="184"/>
      <c r="J206" s="184"/>
      <c r="K206" s="184"/>
      <c r="L206" s="184"/>
      <c r="M206" s="184"/>
      <c r="N206" s="184"/>
      <c r="O206" s="184"/>
      <c r="P206" s="184"/>
      <c r="Q206" s="184"/>
      <c r="R206" s="184"/>
      <c r="S206" s="184"/>
      <c r="T206" s="184"/>
      <c r="U206" s="184"/>
      <c r="V206" s="184"/>
      <c r="W206" s="184"/>
      <c r="X206" s="184"/>
      <c r="Y206" s="184"/>
      <c r="Z206" s="184"/>
      <c r="AA206" s="184"/>
      <c r="AB206" s="184"/>
      <c r="AC206" s="184"/>
      <c r="AD206" s="184"/>
      <c r="AE206" s="184"/>
      <c r="AF206" s="184"/>
      <c r="AG206" s="184"/>
      <c r="AH206" s="184"/>
      <c r="AI206" s="184"/>
    </row>
    <row r="207" spans="1:35" x14ac:dyDescent="0.25">
      <c r="A207" s="178" t="str">
        <f>IF(MONTH(LISTE!G211)=12,IF(OR(LISTE!B211="",LISTE!I211="X"),"",LISTE!B211),"")</f>
        <v/>
      </c>
      <c r="B207" s="178" t="str">
        <f>IF(MONTH(LISTE!G211)=12,IF(OR(LISTE!B211="",LISTE!I211="X"),"",CONCATENATE(LISTE!C211,"  ",LISTE!H211," P")),"")</f>
        <v/>
      </c>
      <c r="C207" s="178" t="str">
        <f>IF(MONTH(LISTE!G211)=12,IF(OR(LISTE!B211="",LISTE!I211="X"),"",LISTE!A211),"")</f>
        <v/>
      </c>
      <c r="D207" s="178" t="str">
        <f>IF(MONTH(LISTE!G211)=12,IF(OR(LISTE!B211="",LISTE!I211="X"),"",LISTE!I211),"")</f>
        <v/>
      </c>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c r="AA207" s="184"/>
      <c r="AB207" s="184"/>
      <c r="AC207" s="184"/>
      <c r="AD207" s="184"/>
      <c r="AE207" s="184"/>
      <c r="AF207" s="184"/>
      <c r="AG207" s="184"/>
      <c r="AH207" s="184"/>
      <c r="AI207" s="184"/>
    </row>
    <row r="208" spans="1:35" x14ac:dyDescent="0.25">
      <c r="A208" s="178" t="str">
        <f>IF(MONTH(LISTE!G212)=12,IF(OR(LISTE!B212="",LISTE!I212="X"),"",LISTE!B212),"")</f>
        <v/>
      </c>
      <c r="B208" s="178" t="str">
        <f>IF(MONTH(LISTE!G212)=12,IF(OR(LISTE!B212="",LISTE!I212="X"),"",CONCATENATE(LISTE!C212,"  ",LISTE!H212," P")),"")</f>
        <v/>
      </c>
      <c r="C208" s="178" t="str">
        <f>IF(MONTH(LISTE!G212)=12,IF(OR(LISTE!B212="",LISTE!I212="X"),"",LISTE!A212),"")</f>
        <v/>
      </c>
      <c r="D208" s="178" t="str">
        <f>IF(MONTH(LISTE!G212)=12,IF(OR(LISTE!B212="",LISTE!I212="X"),"",LISTE!I212),"")</f>
        <v/>
      </c>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184"/>
      <c r="AB208" s="184"/>
      <c r="AC208" s="184"/>
      <c r="AD208" s="184"/>
      <c r="AE208" s="184"/>
      <c r="AF208" s="184"/>
      <c r="AG208" s="184"/>
      <c r="AH208" s="184"/>
      <c r="AI208" s="184"/>
    </row>
    <row r="209" spans="1:4" x14ac:dyDescent="0.25">
      <c r="A209" s="178" t="str">
        <f>IF(MONTH(LISTE!G213)=12,IF(OR(LISTE!B213="",LISTE!I213="X"),"",LISTE!B213),"")</f>
        <v/>
      </c>
      <c r="B209" s="178" t="str">
        <f>IF(MONTH(LISTE!G213)=12,IF(OR(LISTE!B213="",LISTE!I213="X"),"",CONCATENATE(LISTE!C213,"  ",LISTE!H213," P")),"")</f>
        <v/>
      </c>
      <c r="C209" s="178" t="str">
        <f>IF(MONTH(LISTE!G213)=12,IF(OR(LISTE!B213="",LISTE!I213="X"),"",LISTE!A213),"")</f>
        <v/>
      </c>
      <c r="D209" s="178" t="str">
        <f>IF(MONTH(LISTE!G213)=12,IF(OR(LISTE!B213="",LISTE!I213="X"),"",LISTE!I213),"")</f>
        <v/>
      </c>
    </row>
    <row r="210" spans="1:4" x14ac:dyDescent="0.25">
      <c r="A210" s="178" t="str">
        <f>IF(MONTH(LISTE!G214)=12,IF(OR(LISTE!B214="",LISTE!I214="X"),"",LISTE!B214),"")</f>
        <v/>
      </c>
      <c r="B210" s="178" t="str">
        <f>IF(MONTH(LISTE!G214)=12,IF(OR(LISTE!B214="",LISTE!I214="X"),"",CONCATENATE(LISTE!C214,"  ",LISTE!H214," P")),"")</f>
        <v/>
      </c>
      <c r="C210" s="178" t="str">
        <f>IF(MONTH(LISTE!G214)=12,IF(OR(LISTE!B214="",LISTE!I214="X"),"",LISTE!A214),"")</f>
        <v/>
      </c>
      <c r="D210" s="178" t="str">
        <f>IF(MONTH(LISTE!G214)=12,IF(OR(LISTE!B214="",LISTE!I214="X"),"",LISTE!I214),"")</f>
        <v/>
      </c>
    </row>
  </sheetData>
  <sortState xmlns:xlrd2="http://schemas.microsoft.com/office/spreadsheetml/2017/richdata2" ref="A5:AI208">
    <sortCondition ref="C5:C208"/>
  </sortState>
  <mergeCells count="1">
    <mergeCell ref="E1:AI1"/>
  </mergeCells>
  <pageMargins left="0.25" right="0.25"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B9C14-E53F-4235-8CEA-696AA829A911}">
  <dimension ref="A1:M60"/>
  <sheetViews>
    <sheetView workbookViewId="0">
      <pane ySplit="3" topLeftCell="A22" activePane="bottomLeft" state="frozen"/>
      <selection activeCell="AE26" sqref="AE26"/>
      <selection pane="bottomLeft" activeCell="AE26" sqref="AE26"/>
    </sheetView>
  </sheetViews>
  <sheetFormatPr baseColWidth="10" defaultColWidth="11.296875" defaultRowHeight="15.6" x14ac:dyDescent="0.25"/>
  <cols>
    <col min="1" max="1" width="4.3984375" style="111" customWidth="1"/>
    <col min="2" max="3" width="16.59765625" style="15" customWidth="1"/>
    <col min="4" max="4" width="24.5" style="15" customWidth="1"/>
    <col min="5" max="5" width="24.8984375" style="15" customWidth="1"/>
    <col min="6" max="6" width="14.69921875" style="15" customWidth="1"/>
    <col min="7" max="7" width="25.59765625" style="15" customWidth="1"/>
    <col min="8" max="10" width="11" style="15"/>
    <col min="11" max="11" width="3.8984375" style="89" customWidth="1"/>
    <col min="12" max="12" width="4.59765625" style="89" customWidth="1"/>
    <col min="13" max="13" width="11" style="15"/>
  </cols>
  <sheetData>
    <row r="1" spans="1:13" ht="20.399999999999999" x14ac:dyDescent="0.25">
      <c r="B1" s="112" t="s">
        <v>248</v>
      </c>
      <c r="C1" s="112"/>
      <c r="D1" s="112"/>
      <c r="E1" s="112"/>
      <c r="F1" s="112"/>
      <c r="G1" s="112"/>
      <c r="H1" s="112"/>
      <c r="I1" s="112"/>
      <c r="J1" s="112"/>
    </row>
    <row r="2" spans="1:13" ht="20.399999999999999" x14ac:dyDescent="0.25">
      <c r="B2" s="843" t="s">
        <v>236</v>
      </c>
      <c r="C2" s="843"/>
      <c r="D2" s="843"/>
      <c r="E2" s="843"/>
      <c r="F2" s="112"/>
      <c r="G2" s="112"/>
      <c r="H2" s="112"/>
      <c r="I2" s="112"/>
      <c r="J2" s="112"/>
    </row>
    <row r="3" spans="1:13" s="15" customFormat="1" x14ac:dyDescent="0.25">
      <c r="A3" s="111"/>
      <c r="B3" s="15" t="s">
        <v>0</v>
      </c>
      <c r="C3" s="15" t="s">
        <v>1</v>
      </c>
      <c r="D3" s="15" t="s">
        <v>4</v>
      </c>
      <c r="E3" s="15" t="s">
        <v>5</v>
      </c>
      <c r="F3" s="15" t="s">
        <v>247</v>
      </c>
      <c r="G3" s="15" t="s">
        <v>241</v>
      </c>
      <c r="H3" s="15" t="s">
        <v>223</v>
      </c>
      <c r="I3" s="15" t="s">
        <v>234</v>
      </c>
      <c r="J3" s="15" t="s">
        <v>235</v>
      </c>
      <c r="K3" s="89" t="s">
        <v>257</v>
      </c>
      <c r="L3" s="89" t="s">
        <v>258</v>
      </c>
    </row>
    <row r="5" spans="1:13" x14ac:dyDescent="0.25">
      <c r="D5" s="113"/>
      <c r="E5" s="113"/>
      <c r="G5" s="113"/>
      <c r="H5" s="114"/>
      <c r="I5" s="114">
        <f t="shared" ref="I5:I10" si="0">H5*1.752%</f>
        <v>0</v>
      </c>
      <c r="J5" s="114">
        <f t="shared" ref="J5:J10" si="1">H5-I5</f>
        <v>0</v>
      </c>
    </row>
    <row r="6" spans="1:13" x14ac:dyDescent="0.25">
      <c r="D6" s="113"/>
      <c r="E6" s="113"/>
      <c r="G6" s="113"/>
      <c r="H6" s="114"/>
      <c r="I6" s="114">
        <f t="shared" si="0"/>
        <v>0</v>
      </c>
      <c r="J6" s="114">
        <f t="shared" si="1"/>
        <v>0</v>
      </c>
    </row>
    <row r="7" spans="1:13" x14ac:dyDescent="0.25">
      <c r="D7" s="113"/>
      <c r="E7" s="113"/>
      <c r="G7" s="113"/>
      <c r="H7" s="114"/>
      <c r="I7" s="114">
        <f t="shared" si="0"/>
        <v>0</v>
      </c>
      <c r="J7" s="114">
        <f t="shared" si="1"/>
        <v>0</v>
      </c>
    </row>
    <row r="8" spans="1:13" x14ac:dyDescent="0.25">
      <c r="D8" s="113"/>
      <c r="E8" s="113"/>
      <c r="G8" s="113"/>
      <c r="H8" s="114"/>
      <c r="I8" s="114">
        <f t="shared" si="0"/>
        <v>0</v>
      </c>
      <c r="J8" s="114">
        <f t="shared" si="1"/>
        <v>0</v>
      </c>
    </row>
    <row r="9" spans="1:13" x14ac:dyDescent="0.25">
      <c r="D9" s="113"/>
      <c r="E9" s="113"/>
      <c r="G9" s="113"/>
      <c r="H9" s="114"/>
      <c r="I9" s="114">
        <f t="shared" si="0"/>
        <v>0</v>
      </c>
      <c r="J9" s="114">
        <f t="shared" si="1"/>
        <v>0</v>
      </c>
    </row>
    <row r="10" spans="1:13" x14ac:dyDescent="0.25">
      <c r="D10" s="113"/>
      <c r="E10" s="113"/>
      <c r="G10" s="113"/>
      <c r="H10" s="114"/>
      <c r="I10" s="114">
        <f t="shared" si="0"/>
        <v>0</v>
      </c>
      <c r="J10" s="114">
        <f t="shared" si="1"/>
        <v>0</v>
      </c>
    </row>
    <row r="11" spans="1:13" x14ac:dyDescent="0.25">
      <c r="A11" s="111">
        <v>2</v>
      </c>
      <c r="B11" s="15" t="str">
        <f>IF(VLOOKUP(A11,liste_location,2)="","",VLOOKUP(A11,liste_location,2))</f>
        <v>Madorre</v>
      </c>
      <c r="C11" s="15" t="str">
        <f>IF(VLOOKUP(A11,liste_location,3)="","",VLOOKUP(A11,liste_location,3))</f>
        <v>Quentin</v>
      </c>
      <c r="D11" s="113">
        <f>IF(VLOOKUP(A11,liste_location,10)="","",VLOOKUP(A11,liste_location,10))</f>
        <v>44620</v>
      </c>
      <c r="E11" s="113">
        <f>IF(VLOOKUP(A11,liste_location,11)="","",VLOOKUP(A11,liste_location,11))</f>
        <v>44625</v>
      </c>
      <c r="G11" s="113"/>
      <c r="H11" s="114">
        <v>100</v>
      </c>
      <c r="I11" s="114">
        <f>H11*1.752%</f>
        <v>1.752</v>
      </c>
      <c r="J11" s="114">
        <f>H11-I11</f>
        <v>98.248000000000005</v>
      </c>
      <c r="L11" s="89" t="s">
        <v>123</v>
      </c>
      <c r="M11" s="102">
        <v>99.72</v>
      </c>
    </row>
    <row r="12" spans="1:13" x14ac:dyDescent="0.25">
      <c r="B12" s="15" t="s">
        <v>259</v>
      </c>
      <c r="D12" s="113"/>
      <c r="E12" s="113"/>
      <c r="G12" s="113">
        <v>43999</v>
      </c>
      <c r="H12" s="114">
        <v>1</v>
      </c>
      <c r="I12" s="114">
        <f t="shared" ref="I12:I55" si="2">H12*1.752%</f>
        <v>1.7520000000000001E-2</v>
      </c>
      <c r="J12" s="114">
        <f t="shared" ref="J12:J18" si="3">H12-I12</f>
        <v>0.98248000000000002</v>
      </c>
      <c r="K12" s="89" t="s">
        <v>123</v>
      </c>
      <c r="L12" s="89" t="s">
        <v>123</v>
      </c>
    </row>
    <row r="13" spans="1:13" x14ac:dyDescent="0.25">
      <c r="D13" s="113"/>
      <c r="E13" s="113"/>
      <c r="G13" s="113"/>
      <c r="H13" s="114">
        <v>30</v>
      </c>
      <c r="I13" s="114">
        <f t="shared" si="2"/>
        <v>0.52560000000000007</v>
      </c>
      <c r="J13" s="114">
        <f t="shared" si="3"/>
        <v>29.474399999999999</v>
      </c>
      <c r="L13" s="89" t="s">
        <v>123</v>
      </c>
      <c r="M13" s="15">
        <v>29.47</v>
      </c>
    </row>
    <row r="14" spans="1:13" x14ac:dyDescent="0.25">
      <c r="D14" s="113"/>
      <c r="E14" s="113"/>
      <c r="G14" s="113">
        <v>44013</v>
      </c>
      <c r="H14" s="114">
        <v>154</v>
      </c>
      <c r="I14" s="114">
        <f t="shared" si="2"/>
        <v>2.69808</v>
      </c>
      <c r="J14" s="114">
        <f t="shared" si="3"/>
        <v>151.30192</v>
      </c>
      <c r="K14" s="89" t="s">
        <v>123</v>
      </c>
      <c r="M14" s="15">
        <v>151.30000000000001</v>
      </c>
    </row>
    <row r="15" spans="1:13" x14ac:dyDescent="0.25">
      <c r="D15" s="113"/>
      <c r="E15" s="113"/>
      <c r="G15" s="113">
        <v>44019</v>
      </c>
      <c r="H15" s="114">
        <v>35.869999999999997</v>
      </c>
      <c r="I15" s="114">
        <f t="shared" si="2"/>
        <v>0.62844239999999996</v>
      </c>
      <c r="J15" s="114">
        <f t="shared" si="3"/>
        <v>35.2415576</v>
      </c>
      <c r="K15" s="89" t="s">
        <v>123</v>
      </c>
      <c r="M15" s="15">
        <v>35.24</v>
      </c>
    </row>
    <row r="16" spans="1:13" x14ac:dyDescent="0.25">
      <c r="B16" s="15" t="s">
        <v>262</v>
      </c>
      <c r="C16" s="15" t="s">
        <v>263</v>
      </c>
      <c r="D16" s="113">
        <v>44021</v>
      </c>
      <c r="E16" s="113"/>
      <c r="F16" s="15">
        <v>20200713</v>
      </c>
      <c r="G16" s="113">
        <v>44021</v>
      </c>
      <c r="H16" s="114">
        <v>96.81</v>
      </c>
      <c r="I16" s="114">
        <f t="shared" si="2"/>
        <v>1.6961112</v>
      </c>
      <c r="J16" s="114">
        <f t="shared" si="3"/>
        <v>95.113888799999998</v>
      </c>
      <c r="K16" s="89" t="s">
        <v>123</v>
      </c>
      <c r="M16" s="15">
        <v>95.12</v>
      </c>
    </row>
    <row r="17" spans="1:13" x14ac:dyDescent="0.25">
      <c r="D17" s="113"/>
      <c r="E17" s="113"/>
      <c r="G17" s="113">
        <v>44023</v>
      </c>
      <c r="H17" s="114">
        <v>71.34</v>
      </c>
      <c r="I17" s="114">
        <f t="shared" si="2"/>
        <v>1.2498768</v>
      </c>
      <c r="J17" s="114">
        <f t="shared" si="3"/>
        <v>70.090123200000008</v>
      </c>
      <c r="K17" s="110" t="s">
        <v>123</v>
      </c>
      <c r="L17" s="841"/>
      <c r="M17" s="842">
        <v>358.3</v>
      </c>
    </row>
    <row r="18" spans="1:13" x14ac:dyDescent="0.25">
      <c r="D18" s="113"/>
      <c r="E18" s="113"/>
      <c r="G18" s="113">
        <v>44023</v>
      </c>
      <c r="H18" s="114">
        <v>71.34</v>
      </c>
      <c r="I18" s="114">
        <f t="shared" si="2"/>
        <v>1.2498768</v>
      </c>
      <c r="J18" s="114">
        <f t="shared" si="3"/>
        <v>70.090123200000008</v>
      </c>
      <c r="K18" s="110" t="s">
        <v>123</v>
      </c>
      <c r="L18" s="841"/>
      <c r="M18" s="842"/>
    </row>
    <row r="19" spans="1:13" x14ac:dyDescent="0.25">
      <c r="D19" s="113"/>
      <c r="E19" s="113"/>
      <c r="G19" s="113">
        <v>44023</v>
      </c>
      <c r="H19" s="114">
        <v>111</v>
      </c>
      <c r="I19" s="114">
        <f t="shared" si="2"/>
        <v>1.94472</v>
      </c>
      <c r="J19" s="114">
        <f t="shared" ref="J19:J27" si="4">H19-I19</f>
        <v>109.05528</v>
      </c>
      <c r="K19" s="110" t="s">
        <v>123</v>
      </c>
      <c r="L19" s="841"/>
      <c r="M19" s="842"/>
    </row>
    <row r="20" spans="1:13" x14ac:dyDescent="0.25">
      <c r="D20" s="113"/>
      <c r="E20" s="113"/>
      <c r="G20" s="113">
        <v>44023</v>
      </c>
      <c r="H20" s="114">
        <v>111</v>
      </c>
      <c r="I20" s="114">
        <f t="shared" si="2"/>
        <v>1.94472</v>
      </c>
      <c r="J20" s="114">
        <f t="shared" si="4"/>
        <v>109.05528</v>
      </c>
      <c r="K20" s="110" t="s">
        <v>123</v>
      </c>
      <c r="L20" s="841"/>
      <c r="M20" s="842"/>
    </row>
    <row r="21" spans="1:13" x14ac:dyDescent="0.25">
      <c r="D21" s="113"/>
      <c r="E21" s="113"/>
      <c r="G21" s="113">
        <v>44025</v>
      </c>
      <c r="H21" s="114">
        <v>96.81</v>
      </c>
      <c r="I21" s="114">
        <f t="shared" si="2"/>
        <v>1.6961112</v>
      </c>
      <c r="J21" s="114">
        <f t="shared" si="4"/>
        <v>95.113888799999998</v>
      </c>
      <c r="K21" s="100" t="s">
        <v>123</v>
      </c>
      <c r="L21" s="100"/>
      <c r="M21" s="101"/>
    </row>
    <row r="22" spans="1:13" x14ac:dyDescent="0.25">
      <c r="A22" s="111">
        <v>12</v>
      </c>
      <c r="B22" s="15" t="str">
        <f>IF(VLOOKUP(A22,liste_location,2)="","",VLOOKUP(A22,liste_location,2))</f>
        <v>Madorre</v>
      </c>
      <c r="C22" s="15" t="str">
        <f>IF(VLOOKUP(A22,liste_location,3)="","",VLOOKUP(A22,liste_location,3))</f>
        <v>Guillaume</v>
      </c>
      <c r="D22" s="113">
        <f>IF(VLOOKUP(A22,liste_location,10)="","",VLOOKUP(A22,liste_location,10))</f>
        <v>44866</v>
      </c>
      <c r="E22" s="113">
        <f>IF(VLOOKUP(A22,liste_location,11)="","",VLOOKUP(A22,liste_location,11))</f>
        <v>44895</v>
      </c>
      <c r="G22" s="113">
        <v>44032</v>
      </c>
      <c r="H22" s="114">
        <v>150</v>
      </c>
      <c r="I22" s="114">
        <f t="shared" si="2"/>
        <v>2.6280000000000001</v>
      </c>
      <c r="J22" s="114">
        <f t="shared" si="4"/>
        <v>147.37200000000001</v>
      </c>
      <c r="K22" s="89" t="s">
        <v>123</v>
      </c>
    </row>
    <row r="23" spans="1:13" x14ac:dyDescent="0.25">
      <c r="D23" s="113"/>
      <c r="E23" s="113"/>
      <c r="F23" s="15">
        <v>20200715</v>
      </c>
      <c r="G23" s="113">
        <v>44027</v>
      </c>
      <c r="H23" s="114">
        <v>55.5</v>
      </c>
      <c r="I23" s="114">
        <f t="shared" si="2"/>
        <v>0.97236</v>
      </c>
      <c r="J23" s="114">
        <f t="shared" si="4"/>
        <v>54.527639999999998</v>
      </c>
      <c r="K23" s="89" t="s">
        <v>123</v>
      </c>
    </row>
    <row r="24" spans="1:13" x14ac:dyDescent="0.25">
      <c r="B24" s="15" t="s">
        <v>245</v>
      </c>
      <c r="D24" s="113">
        <v>44032</v>
      </c>
      <c r="E24" s="113">
        <v>44037</v>
      </c>
      <c r="F24" s="15">
        <v>20200722</v>
      </c>
      <c r="G24" s="113">
        <v>44036</v>
      </c>
      <c r="H24" s="114">
        <v>150</v>
      </c>
      <c r="I24" s="114">
        <f t="shared" si="2"/>
        <v>2.6280000000000001</v>
      </c>
      <c r="J24" s="114">
        <f t="shared" si="4"/>
        <v>147.37200000000001</v>
      </c>
      <c r="K24" s="89" t="s">
        <v>123</v>
      </c>
    </row>
    <row r="25" spans="1:13" x14ac:dyDescent="0.25">
      <c r="B25" s="15" t="s">
        <v>246</v>
      </c>
      <c r="D25" s="113">
        <v>44033</v>
      </c>
      <c r="E25" s="113"/>
      <c r="F25" s="15">
        <v>20200723</v>
      </c>
      <c r="G25" s="113">
        <v>44033</v>
      </c>
      <c r="H25" s="114">
        <v>30.52</v>
      </c>
      <c r="I25" s="114">
        <f t="shared" si="2"/>
        <v>0.53471040000000003</v>
      </c>
      <c r="J25" s="114">
        <f t="shared" si="4"/>
        <v>29.985289599999998</v>
      </c>
      <c r="K25" s="89" t="s">
        <v>123</v>
      </c>
    </row>
    <row r="26" spans="1:13" x14ac:dyDescent="0.25">
      <c r="B26" s="15" t="s">
        <v>244</v>
      </c>
      <c r="D26" s="113">
        <v>44039</v>
      </c>
      <c r="E26" s="113"/>
      <c r="G26" s="113">
        <v>44039</v>
      </c>
      <c r="H26" s="114">
        <v>30</v>
      </c>
      <c r="I26" s="114">
        <f t="shared" si="2"/>
        <v>0.52560000000000007</v>
      </c>
      <c r="J26" s="114">
        <f t="shared" si="4"/>
        <v>29.474399999999999</v>
      </c>
      <c r="K26" s="89" t="s">
        <v>123</v>
      </c>
    </row>
    <row r="27" spans="1:13" x14ac:dyDescent="0.25">
      <c r="B27" s="15" t="s">
        <v>243</v>
      </c>
      <c r="D27" s="113">
        <v>44042</v>
      </c>
      <c r="E27" s="113">
        <v>44044</v>
      </c>
      <c r="G27" s="113">
        <v>44042</v>
      </c>
      <c r="H27" s="114">
        <v>120</v>
      </c>
      <c r="I27" s="114">
        <f t="shared" si="2"/>
        <v>2.1024000000000003</v>
      </c>
      <c r="J27" s="114">
        <f t="shared" si="4"/>
        <v>117.8976</v>
      </c>
      <c r="K27" s="89" t="s">
        <v>123</v>
      </c>
    </row>
    <row r="28" spans="1:13" x14ac:dyDescent="0.25">
      <c r="B28" s="15" t="s">
        <v>242</v>
      </c>
      <c r="D28" s="113">
        <v>44043</v>
      </c>
      <c r="E28" s="113">
        <v>44046</v>
      </c>
      <c r="G28" s="113">
        <v>44043</v>
      </c>
      <c r="H28" s="114">
        <v>150</v>
      </c>
      <c r="I28" s="114">
        <f>H28*1.752%</f>
        <v>2.6280000000000001</v>
      </c>
      <c r="J28" s="114">
        <f>H28-I28</f>
        <v>147.37200000000001</v>
      </c>
      <c r="K28" s="110" t="s">
        <v>123</v>
      </c>
      <c r="L28" s="841"/>
      <c r="M28" s="842">
        <v>298.67</v>
      </c>
    </row>
    <row r="29" spans="1:13" x14ac:dyDescent="0.25">
      <c r="B29" s="15" t="s">
        <v>240</v>
      </c>
      <c r="D29" s="113">
        <v>44011</v>
      </c>
      <c r="E29" s="113">
        <v>44015</v>
      </c>
      <c r="G29" s="113">
        <v>44044</v>
      </c>
      <c r="H29" s="114">
        <v>154</v>
      </c>
      <c r="I29" s="114">
        <f t="shared" si="2"/>
        <v>2.69808</v>
      </c>
      <c r="J29" s="114">
        <f t="shared" ref="J29:J41" si="5">H29-I29</f>
        <v>151.30192</v>
      </c>
      <c r="K29" s="110" t="s">
        <v>123</v>
      </c>
      <c r="L29" s="841"/>
      <c r="M29" s="842"/>
    </row>
    <row r="30" spans="1:13" x14ac:dyDescent="0.25">
      <c r="B30" s="15" t="s">
        <v>239</v>
      </c>
      <c r="D30" s="113">
        <v>44051</v>
      </c>
      <c r="E30" s="113">
        <v>44058</v>
      </c>
      <c r="G30" s="113">
        <v>44051</v>
      </c>
      <c r="H30" s="114">
        <v>269.5</v>
      </c>
      <c r="I30" s="114">
        <f t="shared" si="2"/>
        <v>4.7216399999999998</v>
      </c>
      <c r="J30" s="114">
        <f t="shared" si="5"/>
        <v>264.77836000000002</v>
      </c>
      <c r="K30" s="89" t="s">
        <v>123</v>
      </c>
    </row>
    <row r="31" spans="1:13" x14ac:dyDescent="0.25">
      <c r="B31" s="15" t="s">
        <v>238</v>
      </c>
      <c r="D31" s="113">
        <v>44060</v>
      </c>
      <c r="E31" s="113">
        <v>44064</v>
      </c>
      <c r="G31" s="113">
        <v>44060</v>
      </c>
      <c r="H31" s="114">
        <v>154</v>
      </c>
      <c r="I31" s="114">
        <f t="shared" si="2"/>
        <v>2.69808</v>
      </c>
      <c r="J31" s="114">
        <f t="shared" si="5"/>
        <v>151.30192</v>
      </c>
      <c r="K31" s="89" t="s">
        <v>123</v>
      </c>
    </row>
    <row r="32" spans="1:13" x14ac:dyDescent="0.25">
      <c r="D32" s="113"/>
      <c r="E32" s="113"/>
      <c r="G32" s="113">
        <v>44061</v>
      </c>
      <c r="H32" s="114">
        <v>210</v>
      </c>
      <c r="I32" s="114">
        <f t="shared" si="2"/>
        <v>3.6792000000000002</v>
      </c>
      <c r="J32" s="114">
        <f t="shared" si="5"/>
        <v>206.32079999999999</v>
      </c>
      <c r="K32" s="89" t="s">
        <v>123</v>
      </c>
    </row>
    <row r="33" spans="1:11" x14ac:dyDescent="0.25">
      <c r="A33" s="111">
        <v>38</v>
      </c>
      <c r="B33" s="15" t="str">
        <f>IF(VLOOKUP(A33,liste_location,2)="","",VLOOKUP(A33,liste_location,2))</f>
        <v>Bisschop</v>
      </c>
      <c r="C33" s="15" t="str">
        <f>IF(VLOOKUP(A33,liste_location,3)="","",VLOOKUP(A33,liste_location,3))</f>
        <v>Mikael</v>
      </c>
      <c r="D33" s="113">
        <f>IF(VLOOKUP(A33,liste_location,10)="","",VLOOKUP(A33,liste_location,10))</f>
        <v>44695</v>
      </c>
      <c r="E33" s="113">
        <f>IF(VLOOKUP(A33,liste_location,11)="","",VLOOKUP(A33,liste_location,11))</f>
        <v>44696</v>
      </c>
      <c r="G33" s="113"/>
      <c r="H33" s="114">
        <v>120</v>
      </c>
      <c r="I33" s="114">
        <f t="shared" si="2"/>
        <v>2.1024000000000003</v>
      </c>
      <c r="J33" s="114">
        <f t="shared" si="5"/>
        <v>117.8976</v>
      </c>
    </row>
    <row r="34" spans="1:11" x14ac:dyDescent="0.25">
      <c r="B34" s="15" t="s">
        <v>237</v>
      </c>
      <c r="D34" s="113">
        <v>44060</v>
      </c>
      <c r="E34" s="113">
        <v>44066</v>
      </c>
      <c r="G34" s="113">
        <v>44063</v>
      </c>
      <c r="H34" s="114">
        <v>180</v>
      </c>
      <c r="I34" s="114">
        <f t="shared" si="2"/>
        <v>3.1536</v>
      </c>
      <c r="J34" s="114">
        <f t="shared" si="5"/>
        <v>176.84639999999999</v>
      </c>
      <c r="K34" s="89" t="s">
        <v>123</v>
      </c>
    </row>
    <row r="35" spans="1:11" x14ac:dyDescent="0.25">
      <c r="A35" s="111">
        <v>40</v>
      </c>
      <c r="B35" s="15" t="str">
        <f>IF(VLOOKUP(A35,liste_location,2)="","",VLOOKUP(A35,liste_location,2))</f>
        <v>Neiva da silva</v>
      </c>
      <c r="C35" s="15" t="str">
        <f>IF(VLOOKUP(A35,liste_location,3)="","",VLOOKUP(A35,liste_location,3))</f>
        <v>claudie</v>
      </c>
      <c r="D35" s="113">
        <f>IF(VLOOKUP(A35,liste_location,10)="","",VLOOKUP(A35,liste_location,10))</f>
        <v>44788</v>
      </c>
      <c r="E35" s="113">
        <f>IF(VLOOKUP(A35,liste_location,11)="","",VLOOKUP(A35,liste_location,11))</f>
        <v>44791</v>
      </c>
      <c r="G35" s="113">
        <v>44066</v>
      </c>
      <c r="H35" s="114">
        <v>1092</v>
      </c>
      <c r="I35" s="114">
        <f t="shared" si="2"/>
        <v>19.13184</v>
      </c>
      <c r="J35" s="114">
        <f t="shared" si="5"/>
        <v>1072.86816</v>
      </c>
      <c r="K35" s="89" t="s">
        <v>123</v>
      </c>
    </row>
    <row r="36" spans="1:11" x14ac:dyDescent="0.25">
      <c r="A36" s="111">
        <v>43</v>
      </c>
      <c r="B36" s="15" t="str">
        <f>IF(VLOOKUP(A36,liste_location,2)="","",VLOOKUP(A36,liste_location,2))</f>
        <v>Fleureau</v>
      </c>
      <c r="C36" s="15" t="str">
        <f>IF(VLOOKUP(A36,liste_location,3)="","",VLOOKUP(A36,liste_location,3))</f>
        <v>Christophe</v>
      </c>
      <c r="D36" s="113">
        <f>IF(VLOOKUP(A36,liste_location,10)="","",VLOOKUP(A36,liste_location,10))</f>
        <v>44699</v>
      </c>
      <c r="E36" s="113">
        <f>IF(VLOOKUP(A36,liste_location,11)="","",VLOOKUP(A36,liste_location,11))</f>
        <v>44701</v>
      </c>
      <c r="G36" s="113">
        <v>44067</v>
      </c>
      <c r="H36" s="114">
        <v>80</v>
      </c>
      <c r="I36" s="114">
        <f t="shared" si="2"/>
        <v>1.4016000000000002</v>
      </c>
      <c r="J36" s="114">
        <f t="shared" si="5"/>
        <v>78.598399999999998</v>
      </c>
      <c r="K36" s="89" t="s">
        <v>123</v>
      </c>
    </row>
    <row r="37" spans="1:11" x14ac:dyDescent="0.25">
      <c r="B37" s="15" t="s">
        <v>260</v>
      </c>
      <c r="D37" s="113"/>
      <c r="E37" s="113"/>
      <c r="F37" s="15">
        <v>2200826</v>
      </c>
      <c r="G37" s="113">
        <v>44069</v>
      </c>
      <c r="H37" s="114">
        <v>1</v>
      </c>
      <c r="I37" s="114">
        <f t="shared" si="2"/>
        <v>1.7520000000000001E-2</v>
      </c>
      <c r="J37" s="114">
        <f t="shared" si="5"/>
        <v>0.98248000000000002</v>
      </c>
      <c r="K37" s="89" t="s">
        <v>123</v>
      </c>
    </row>
    <row r="38" spans="1:11" x14ac:dyDescent="0.25">
      <c r="D38" s="113"/>
      <c r="E38" s="113"/>
      <c r="G38" s="113">
        <v>44078</v>
      </c>
      <c r="H38" s="114">
        <v>70</v>
      </c>
      <c r="I38" s="114">
        <f t="shared" si="2"/>
        <v>1.2264000000000002</v>
      </c>
      <c r="J38" s="114">
        <f t="shared" si="5"/>
        <v>68.773600000000002</v>
      </c>
    </row>
    <row r="39" spans="1:11" x14ac:dyDescent="0.25">
      <c r="A39" s="111">
        <v>46</v>
      </c>
      <c r="B39" s="15" t="str">
        <f>IF(VLOOKUP(A39,liste_location,2)="","",VLOOKUP(A39,liste_location,2))</f>
        <v>Bidoggia</v>
      </c>
      <c r="C39" s="15" t="str">
        <f>IF(VLOOKUP(A39,liste_location,3)="","",VLOOKUP(A39,liste_location,3))</f>
        <v>Sandra</v>
      </c>
      <c r="D39" s="113">
        <f>IF(VLOOKUP(A39,liste_location,10)="","",VLOOKUP(A39,liste_location,10))</f>
        <v>44725</v>
      </c>
      <c r="E39" s="113">
        <f>IF(VLOOKUP(A39,liste_location,11)="","",VLOOKUP(A39,liste_location,11))</f>
        <v>44730</v>
      </c>
      <c r="G39" s="113">
        <v>44079</v>
      </c>
      <c r="H39" s="114">
        <v>90</v>
      </c>
      <c r="I39" s="114">
        <f t="shared" si="2"/>
        <v>1.5768</v>
      </c>
      <c r="J39" s="114">
        <f t="shared" si="5"/>
        <v>88.423199999999994</v>
      </c>
      <c r="K39" s="89" t="s">
        <v>123</v>
      </c>
    </row>
    <row r="40" spans="1:11" x14ac:dyDescent="0.25">
      <c r="D40" s="113"/>
      <c r="E40" s="113"/>
      <c r="G40" s="113"/>
      <c r="H40" s="114"/>
      <c r="I40" s="114">
        <f t="shared" si="2"/>
        <v>0</v>
      </c>
      <c r="J40" s="114">
        <f t="shared" si="5"/>
        <v>0</v>
      </c>
    </row>
    <row r="41" spans="1:11" x14ac:dyDescent="0.25">
      <c r="D41" s="113"/>
      <c r="E41" s="113"/>
      <c r="G41" s="113"/>
      <c r="H41" s="114"/>
      <c r="I41" s="114">
        <f t="shared" si="2"/>
        <v>0</v>
      </c>
      <c r="J41" s="114">
        <f t="shared" si="5"/>
        <v>0</v>
      </c>
    </row>
    <row r="42" spans="1:11" x14ac:dyDescent="0.25">
      <c r="D42" s="113"/>
      <c r="E42" s="113"/>
      <c r="G42" s="113"/>
      <c r="H42" s="114"/>
      <c r="I42" s="114">
        <f>H42*1.752%</f>
        <v>0</v>
      </c>
      <c r="J42" s="114">
        <f>H42-I42</f>
        <v>0</v>
      </c>
    </row>
    <row r="43" spans="1:11" x14ac:dyDescent="0.25">
      <c r="D43" s="113"/>
      <c r="E43" s="113"/>
      <c r="G43" s="113"/>
      <c r="H43" s="114"/>
      <c r="I43" s="114">
        <f t="shared" si="2"/>
        <v>0</v>
      </c>
      <c r="J43" s="114">
        <f t="shared" ref="J43:J53" si="6">H43-I43</f>
        <v>0</v>
      </c>
    </row>
    <row r="44" spans="1:11" x14ac:dyDescent="0.25">
      <c r="D44" s="113"/>
      <c r="E44" s="113"/>
      <c r="G44" s="113"/>
      <c r="H44" s="114"/>
      <c r="I44" s="114">
        <f t="shared" si="2"/>
        <v>0</v>
      </c>
      <c r="J44" s="114">
        <f t="shared" si="6"/>
        <v>0</v>
      </c>
    </row>
    <row r="45" spans="1:11" x14ac:dyDescent="0.25">
      <c r="D45" s="113"/>
      <c r="E45" s="113"/>
      <c r="G45" s="113"/>
      <c r="H45" s="114"/>
      <c r="I45" s="114">
        <f t="shared" si="2"/>
        <v>0</v>
      </c>
      <c r="J45" s="114">
        <f t="shared" si="6"/>
        <v>0</v>
      </c>
    </row>
    <row r="46" spans="1:11" x14ac:dyDescent="0.25">
      <c r="D46" s="113"/>
      <c r="E46" s="113"/>
      <c r="G46" s="113"/>
      <c r="H46" s="114"/>
      <c r="I46" s="114">
        <f t="shared" si="2"/>
        <v>0</v>
      </c>
      <c r="J46" s="114">
        <f t="shared" si="6"/>
        <v>0</v>
      </c>
    </row>
    <row r="47" spans="1:11" x14ac:dyDescent="0.25">
      <c r="D47" s="113"/>
      <c r="E47" s="113"/>
      <c r="G47" s="113"/>
      <c r="H47" s="114"/>
      <c r="I47" s="114">
        <f t="shared" si="2"/>
        <v>0</v>
      </c>
      <c r="J47" s="114">
        <f t="shared" si="6"/>
        <v>0</v>
      </c>
    </row>
    <row r="48" spans="1:11" x14ac:dyDescent="0.25">
      <c r="D48" s="113"/>
      <c r="E48" s="113"/>
      <c r="G48" s="113"/>
      <c r="H48" s="114"/>
      <c r="I48" s="114">
        <f t="shared" si="2"/>
        <v>0</v>
      </c>
      <c r="J48" s="114">
        <f t="shared" si="6"/>
        <v>0</v>
      </c>
    </row>
    <row r="49" spans="4:10" x14ac:dyDescent="0.25">
      <c r="D49" s="113"/>
      <c r="E49" s="113"/>
      <c r="G49" s="113"/>
      <c r="H49" s="114"/>
      <c r="I49" s="114">
        <f t="shared" si="2"/>
        <v>0</v>
      </c>
      <c r="J49" s="114">
        <f t="shared" si="6"/>
        <v>0</v>
      </c>
    </row>
    <row r="50" spans="4:10" x14ac:dyDescent="0.25">
      <c r="D50" s="113"/>
      <c r="E50" s="113"/>
      <c r="G50" s="113"/>
      <c r="H50" s="114"/>
      <c r="I50" s="114">
        <f t="shared" si="2"/>
        <v>0</v>
      </c>
      <c r="J50" s="114">
        <f t="shared" si="6"/>
        <v>0</v>
      </c>
    </row>
    <row r="51" spans="4:10" x14ac:dyDescent="0.25">
      <c r="D51" s="113"/>
      <c r="E51" s="113"/>
      <c r="G51" s="113"/>
      <c r="H51" s="114"/>
      <c r="I51" s="114">
        <f t="shared" si="2"/>
        <v>0</v>
      </c>
      <c r="J51" s="114">
        <f t="shared" si="6"/>
        <v>0</v>
      </c>
    </row>
    <row r="52" spans="4:10" x14ac:dyDescent="0.25">
      <c r="D52" s="113"/>
      <c r="E52" s="113"/>
      <c r="G52" s="113"/>
      <c r="H52" s="114"/>
      <c r="I52" s="114">
        <f t="shared" si="2"/>
        <v>0</v>
      </c>
      <c r="J52" s="114">
        <f t="shared" si="6"/>
        <v>0</v>
      </c>
    </row>
    <row r="53" spans="4:10" x14ac:dyDescent="0.25">
      <c r="D53" s="113"/>
      <c r="E53" s="113"/>
      <c r="G53" s="113"/>
      <c r="H53" s="114"/>
      <c r="I53" s="114">
        <f t="shared" si="2"/>
        <v>0</v>
      </c>
      <c r="J53" s="114">
        <f t="shared" si="6"/>
        <v>0</v>
      </c>
    </row>
    <row r="54" spans="4:10" x14ac:dyDescent="0.25">
      <c r="D54" s="113"/>
      <c r="E54" s="113"/>
      <c r="G54" s="113"/>
      <c r="H54" s="114"/>
      <c r="I54" s="114">
        <f>H54*1.752%</f>
        <v>0</v>
      </c>
      <c r="J54" s="114">
        <f>H54-I54</f>
        <v>0</v>
      </c>
    </row>
    <row r="55" spans="4:10" x14ac:dyDescent="0.25">
      <c r="D55" s="113"/>
      <c r="E55" s="113"/>
      <c r="G55" s="113"/>
      <c r="H55" s="114"/>
      <c r="I55" s="114">
        <f t="shared" si="2"/>
        <v>0</v>
      </c>
      <c r="J55" s="114">
        <f t="shared" ref="J55" si="7">H55-I55</f>
        <v>0</v>
      </c>
    </row>
    <row r="56" spans="4:10" x14ac:dyDescent="0.25">
      <c r="G56" s="113"/>
      <c r="H56" s="114"/>
      <c r="I56" s="114"/>
      <c r="J56" s="114"/>
    </row>
    <row r="57" spans="4:10" x14ac:dyDescent="0.25">
      <c r="G57" s="113"/>
      <c r="H57" s="114"/>
      <c r="I57" s="114"/>
      <c r="J57" s="114"/>
    </row>
    <row r="58" spans="4:10" x14ac:dyDescent="0.25">
      <c r="G58" s="113"/>
      <c r="H58" s="114"/>
      <c r="I58" s="114"/>
      <c r="J58" s="114"/>
    </row>
    <row r="59" spans="4:10" x14ac:dyDescent="0.25">
      <c r="G59" s="113"/>
      <c r="H59" s="114"/>
      <c r="I59" s="114"/>
      <c r="J59" s="114"/>
    </row>
    <row r="60" spans="4:10" x14ac:dyDescent="0.25">
      <c r="G60" s="113"/>
      <c r="H60" s="114"/>
      <c r="I60" s="114"/>
      <c r="J60" s="114"/>
    </row>
  </sheetData>
  <mergeCells count="5">
    <mergeCell ref="L28:L29"/>
    <mergeCell ref="M28:M29"/>
    <mergeCell ref="L17:L20"/>
    <mergeCell ref="M17:M20"/>
    <mergeCell ref="B2:E2"/>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36686-C032-4FE4-8B6D-07FBBE394DF3}">
  <dimension ref="B2:L25"/>
  <sheetViews>
    <sheetView workbookViewId="0">
      <selection activeCell="AE26" sqref="AE26"/>
    </sheetView>
  </sheetViews>
  <sheetFormatPr baseColWidth="10" defaultColWidth="11.19921875" defaultRowHeight="13.8" x14ac:dyDescent="0.25"/>
  <cols>
    <col min="1" max="1" width="4.69921875" style="233" customWidth="1"/>
    <col min="2" max="2" width="24.69921875" style="233" customWidth="1"/>
    <col min="3" max="3" width="11.19921875" style="246"/>
    <col min="4" max="5" width="11.19921875" style="233"/>
    <col min="6" max="6" width="5.59765625" style="233" customWidth="1"/>
    <col min="7" max="7" width="7.69921875" style="233" customWidth="1"/>
    <col min="8" max="8" width="3.3984375" style="233" customWidth="1"/>
    <col min="9" max="9" width="42.09765625" style="233" customWidth="1"/>
    <col min="10" max="11" width="11.19921875" style="233"/>
    <col min="12" max="12" width="17.19921875" style="233" customWidth="1"/>
    <col min="13" max="16384" width="11.19921875" style="233"/>
  </cols>
  <sheetData>
    <row r="2" spans="2:12" ht="17.399999999999999" x14ac:dyDescent="0.25">
      <c r="B2" s="232" t="s">
        <v>379</v>
      </c>
      <c r="C2" s="204">
        <v>200</v>
      </c>
      <c r="I2" s="232" t="s">
        <v>378</v>
      </c>
      <c r="J2" s="234">
        <v>230</v>
      </c>
    </row>
    <row r="3" spans="2:12" x14ac:dyDescent="0.25">
      <c r="B3" s="235" t="s">
        <v>356</v>
      </c>
      <c r="C3" s="236">
        <v>8.4700000000000006</v>
      </c>
      <c r="D3" s="237" t="s">
        <v>353</v>
      </c>
      <c r="H3" s="238" t="s">
        <v>380</v>
      </c>
      <c r="I3" s="235" t="str">
        <f>RENTABILITE!A48</f>
        <v>sup08_01</v>
      </c>
      <c r="J3" s="236" t="e">
        <f>RENTABILITE!#REF!</f>
        <v>#REF!</v>
      </c>
      <c r="K3" s="237" t="e">
        <f>RENTABILITE!#REF!</f>
        <v>#REF!</v>
      </c>
    </row>
    <row r="4" spans="2:12" x14ac:dyDescent="0.25">
      <c r="B4" s="235" t="s">
        <v>357</v>
      </c>
      <c r="C4" s="236">
        <v>7.7</v>
      </c>
      <c r="D4" s="237" t="s">
        <v>340</v>
      </c>
      <c r="H4" s="238" t="s">
        <v>381</v>
      </c>
      <c r="I4" s="235">
        <f>RENTABILITE!G28</f>
        <v>0</v>
      </c>
      <c r="J4" s="236">
        <f>RENTABILITE!J28</f>
        <v>0</v>
      </c>
      <c r="K4" s="237">
        <f>RENTABILITE!K28</f>
        <v>0</v>
      </c>
    </row>
    <row r="5" spans="2:12" x14ac:dyDescent="0.25">
      <c r="B5" s="235" t="s">
        <v>358</v>
      </c>
      <c r="C5" s="236">
        <v>4</v>
      </c>
      <c r="D5" s="237" t="s">
        <v>354</v>
      </c>
      <c r="H5" s="238"/>
      <c r="I5" s="235"/>
      <c r="J5" s="236"/>
      <c r="K5" s="237"/>
    </row>
    <row r="6" spans="2:12" ht="16.8" customHeight="1" x14ac:dyDescent="0.25">
      <c r="B6" s="235" t="s">
        <v>359</v>
      </c>
      <c r="C6" s="239">
        <f>40*4</f>
        <v>160</v>
      </c>
      <c r="D6" s="844" t="s">
        <v>355</v>
      </c>
      <c r="E6" s="844"/>
      <c r="F6" s="844"/>
      <c r="G6" s="844"/>
      <c r="H6" s="238"/>
      <c r="I6" s="235"/>
      <c r="J6" s="239"/>
      <c r="K6" s="240"/>
    </row>
    <row r="7" spans="2:12" ht="14.4" thickBot="1" x14ac:dyDescent="0.3">
      <c r="B7" s="241" t="s">
        <v>360</v>
      </c>
      <c r="C7" s="242">
        <v>6.2</v>
      </c>
      <c r="D7" s="243" t="s">
        <v>354</v>
      </c>
      <c r="E7" s="244"/>
      <c r="F7" s="244"/>
      <c r="G7" s="244"/>
      <c r="H7" s="238"/>
      <c r="I7" s="241"/>
      <c r="J7" s="242"/>
      <c r="K7" s="243"/>
      <c r="L7" s="244"/>
    </row>
    <row r="8" spans="2:12" ht="14.4" thickTop="1" x14ac:dyDescent="0.25">
      <c r="B8" s="245"/>
      <c r="C8" s="236">
        <f>SUM(C2:C7)</f>
        <v>386.36999999999995</v>
      </c>
      <c r="I8" s="245"/>
      <c r="J8" s="236" t="e">
        <f>J2+J3-J4</f>
        <v>#REF!</v>
      </c>
    </row>
    <row r="9" spans="2:12" x14ac:dyDescent="0.25">
      <c r="B9" s="245"/>
      <c r="C9" s="236"/>
      <c r="I9" s="245"/>
      <c r="J9" s="246"/>
    </row>
    <row r="10" spans="2:12" x14ac:dyDescent="0.25">
      <c r="B10" s="245"/>
      <c r="C10" s="236"/>
    </row>
    <row r="11" spans="2:12" ht="17.399999999999999" x14ac:dyDescent="0.25">
      <c r="B11" s="245"/>
      <c r="I11" s="232" t="s">
        <v>403</v>
      </c>
      <c r="J11" s="236">
        <v>40</v>
      </c>
      <c r="K11" s="237"/>
    </row>
    <row r="12" spans="2:12" x14ac:dyDescent="0.25">
      <c r="B12" s="245"/>
      <c r="H12" s="238" t="s">
        <v>381</v>
      </c>
      <c r="I12" s="235" t="s">
        <v>398</v>
      </c>
      <c r="J12" s="236">
        <v>10</v>
      </c>
      <c r="K12" s="237"/>
    </row>
    <row r="13" spans="2:12" ht="17.399999999999999" x14ac:dyDescent="0.25">
      <c r="B13" s="232" t="s">
        <v>394</v>
      </c>
      <c r="C13" s="236">
        <v>340</v>
      </c>
      <c r="D13" s="237"/>
      <c r="H13" s="238" t="s">
        <v>380</v>
      </c>
      <c r="I13" s="235" t="s">
        <v>391</v>
      </c>
      <c r="J13" s="236">
        <v>220</v>
      </c>
      <c r="K13" s="237" t="s">
        <v>392</v>
      </c>
    </row>
    <row r="14" spans="2:12" x14ac:dyDescent="0.25">
      <c r="B14" s="235" t="s">
        <v>387</v>
      </c>
      <c r="C14" s="236">
        <f>40*5</f>
        <v>200</v>
      </c>
      <c r="D14" s="237" t="s">
        <v>395</v>
      </c>
      <c r="H14" s="238" t="s">
        <v>380</v>
      </c>
      <c r="I14" s="235" t="s">
        <v>397</v>
      </c>
      <c r="J14" s="239">
        <v>8</v>
      </c>
      <c r="K14" s="285" t="e">
        <f>RENTABILITE!#REF!</f>
        <v>#REF!</v>
      </c>
    </row>
    <row r="15" spans="2:12" ht="14.4" thickBot="1" x14ac:dyDescent="0.3">
      <c r="B15" s="247" t="s">
        <v>389</v>
      </c>
      <c r="C15" s="248">
        <v>1</v>
      </c>
      <c r="D15" s="249" t="s">
        <v>390</v>
      </c>
      <c r="E15" s="244"/>
      <c r="F15" s="244"/>
      <c r="G15" s="244"/>
      <c r="H15" s="238" t="s">
        <v>380</v>
      </c>
      <c r="I15" s="247" t="s">
        <v>402</v>
      </c>
      <c r="J15" s="248">
        <v>7</v>
      </c>
      <c r="K15" s="249" t="e">
        <f>RENTABILITE!#REF!</f>
        <v>#REF!</v>
      </c>
      <c r="L15" s="244"/>
    </row>
    <row r="16" spans="2:12" ht="14.4" thickTop="1" x14ac:dyDescent="0.25">
      <c r="B16" s="245"/>
      <c r="C16" s="236">
        <f>SUM(C13:C15)</f>
        <v>541</v>
      </c>
      <c r="H16" s="238"/>
      <c r="I16" s="245"/>
      <c r="J16" s="236">
        <f>J11-J12+J13+J14+J15</f>
        <v>265</v>
      </c>
    </row>
    <row r="17" spans="2:2" x14ac:dyDescent="0.25">
      <c r="B17" s="245"/>
    </row>
    <row r="18" spans="2:2" x14ac:dyDescent="0.25">
      <c r="B18" s="245"/>
    </row>
    <row r="19" spans="2:2" x14ac:dyDescent="0.25">
      <c r="B19" s="245"/>
    </row>
    <row r="20" spans="2:2" x14ac:dyDescent="0.25">
      <c r="B20" s="245"/>
    </row>
    <row r="21" spans="2:2" x14ac:dyDescent="0.25">
      <c r="B21" s="245"/>
    </row>
    <row r="22" spans="2:2" x14ac:dyDescent="0.25">
      <c r="B22" s="245"/>
    </row>
    <row r="23" spans="2:2" x14ac:dyDescent="0.25">
      <c r="B23" s="245"/>
    </row>
    <row r="24" spans="2:2" x14ac:dyDescent="0.25">
      <c r="B24" s="245"/>
    </row>
    <row r="25" spans="2:2" x14ac:dyDescent="0.25">
      <c r="B25" s="245"/>
    </row>
  </sheetData>
  <mergeCells count="1">
    <mergeCell ref="D6:G6"/>
  </mergeCell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02B21-DFFC-4D55-81DC-5729E012FA90}">
  <dimension ref="A1:K152"/>
  <sheetViews>
    <sheetView workbookViewId="0">
      <pane ySplit="2" topLeftCell="A147" activePane="bottomLeft" state="frozen"/>
      <selection activeCell="AE26" sqref="AE26"/>
      <selection pane="bottomLeft" activeCell="B3" sqref="B3"/>
    </sheetView>
  </sheetViews>
  <sheetFormatPr baseColWidth="10" defaultColWidth="11" defaultRowHeight="13.8" x14ac:dyDescent="0.25"/>
  <cols>
    <col min="1" max="1" width="4.5" style="122" customWidth="1"/>
    <col min="2" max="2" width="15.59765625" style="124" customWidth="1"/>
    <col min="3" max="3" width="12.8984375" style="124" customWidth="1"/>
    <col min="4" max="4" width="13.69921875" style="124" customWidth="1"/>
    <col min="5" max="5" width="31.3984375" style="124" customWidth="1"/>
    <col min="6" max="6" width="9.69921875" style="124" customWidth="1"/>
    <col min="7" max="7" width="8.69921875" style="124" customWidth="1"/>
    <col min="8" max="8" width="4.5" style="122" customWidth="1"/>
    <col min="9" max="9" width="43.3984375" style="122" customWidth="1"/>
    <col min="10" max="16384" width="11" style="124"/>
  </cols>
  <sheetData>
    <row r="1" spans="1:11" ht="20.399999999999999" x14ac:dyDescent="0.35">
      <c r="A1" s="122">
        <v>0</v>
      </c>
      <c r="B1" s="845" t="s">
        <v>221</v>
      </c>
      <c r="C1" s="845"/>
      <c r="D1" s="845"/>
      <c r="E1" s="845"/>
      <c r="F1" s="845"/>
      <c r="G1" s="845"/>
      <c r="H1" s="845"/>
      <c r="I1" s="845"/>
      <c r="J1" s="123"/>
      <c r="K1" s="123"/>
    </row>
    <row r="2" spans="1:11" s="126" customFormat="1" ht="44.4" customHeight="1" x14ac:dyDescent="0.25">
      <c r="A2" s="286" t="s">
        <v>250</v>
      </c>
      <c r="B2" s="125" t="s">
        <v>0</v>
      </c>
      <c r="C2" s="125" t="s">
        <v>1</v>
      </c>
      <c r="D2" s="125" t="s">
        <v>2</v>
      </c>
      <c r="E2" s="125" t="s">
        <v>3</v>
      </c>
      <c r="F2" s="125" t="s">
        <v>4</v>
      </c>
      <c r="G2" s="125" t="s">
        <v>5</v>
      </c>
      <c r="H2" s="125" t="s">
        <v>250</v>
      </c>
      <c r="I2" s="125" t="s">
        <v>220</v>
      </c>
    </row>
    <row r="3" spans="1:11" s="130" customFormat="1" ht="15" x14ac:dyDescent="0.25">
      <c r="A3" s="127">
        <v>59</v>
      </c>
      <c r="B3" s="121" t="str">
        <f t="shared" ref="B3:B34" si="0">IF(VLOOKUP(A3,liste_location,2)="","X",VLOOKUP(A3,liste_location,2))</f>
        <v>Salzet</v>
      </c>
      <c r="C3" s="121" t="str">
        <f t="shared" ref="C3:C34" si="1">IF(VLOOKUP(A3,liste_location,3)="","",VLOOKUP(A3,liste_location,3))</f>
        <v>Adeline</v>
      </c>
      <c r="D3" s="128" t="str">
        <f t="shared" ref="D3:D34" si="2">IF(VLOOKUP(A3,liste_location,4)="","",VLOOKUP(A3,liste_location,4))</f>
        <v>06 85 44 32 22</v>
      </c>
      <c r="E3" s="127" t="str">
        <f t="shared" ref="E3:E34" si="3">IF(VLOOKUP(A3,liste_location,5)="","",VLOOKUP(A3,liste_location,5))</f>
        <v>adeline.salzet@wanadoo.fr</v>
      </c>
      <c r="F3" s="129">
        <f t="shared" ref="F3:F34" si="4">IF(VLOOKUP(A3,liste_location,10)="","",VLOOKUP(A3,liste_location,10))</f>
        <v>44794</v>
      </c>
      <c r="G3" s="129">
        <f t="shared" ref="G3:G34" si="5">IF(VLOOKUP(A3,liste_location,11)="","",VLOOKUP(A3,liste_location,11))</f>
        <v>44796</v>
      </c>
      <c r="H3" s="127" t="str">
        <f t="shared" ref="H3:H34" si="6">IF(VLOOKUP(A3,liste_location,67)="","",VLOOKUP(A3,liste_location,67))</f>
        <v>X</v>
      </c>
      <c r="I3" s="127" t="str">
        <f t="shared" ref="I3:I34" si="7">IF(VLOOKUP(A3,liste_location,71)="","",VLOOKUP(A3,liste_location,71))</f>
        <v/>
      </c>
    </row>
    <row r="4" spans="1:11" s="130" customFormat="1" ht="15" x14ac:dyDescent="0.25">
      <c r="A4" s="127">
        <v>52</v>
      </c>
      <c r="B4" s="121" t="str">
        <f t="shared" si="0"/>
        <v>Zuercher</v>
      </c>
      <c r="C4" s="121" t="str">
        <f t="shared" si="1"/>
        <v>Josiane</v>
      </c>
      <c r="D4" s="128">
        <f t="shared" si="2"/>
        <v>41797218237</v>
      </c>
      <c r="E4" s="127" t="str">
        <f t="shared" si="3"/>
        <v>zuercherdjo@hotmail.com</v>
      </c>
      <c r="F4" s="129">
        <f t="shared" si="4"/>
        <v>44771</v>
      </c>
      <c r="G4" s="129">
        <f t="shared" si="5"/>
        <v>44776</v>
      </c>
      <c r="H4" s="127" t="str">
        <f t="shared" si="6"/>
        <v>X</v>
      </c>
      <c r="I4" s="127" t="str">
        <f t="shared" si="7"/>
        <v/>
      </c>
    </row>
    <row r="5" spans="1:11" s="130" customFormat="1" ht="15" x14ac:dyDescent="0.25">
      <c r="A5" s="127">
        <v>23</v>
      </c>
      <c r="B5" s="121" t="str">
        <f t="shared" si="0"/>
        <v>Roulois</v>
      </c>
      <c r="C5" s="121" t="str">
        <f t="shared" si="1"/>
        <v>Guillaume</v>
      </c>
      <c r="D5" s="128" t="str">
        <f t="shared" si="2"/>
        <v>06 34 02 83 97</v>
      </c>
      <c r="E5" s="127" t="str">
        <f t="shared" si="3"/>
        <v>guillaume.roulois@gmail.com</v>
      </c>
      <c r="F5" s="129">
        <f t="shared" si="4"/>
        <v>44779</v>
      </c>
      <c r="G5" s="129">
        <f t="shared" si="5"/>
        <v>44783</v>
      </c>
      <c r="H5" s="127" t="str">
        <f t="shared" si="6"/>
        <v/>
      </c>
      <c r="I5" s="127" t="str">
        <f t="shared" si="7"/>
        <v/>
      </c>
    </row>
    <row r="6" spans="1:11" s="130" customFormat="1" ht="15" x14ac:dyDescent="0.25">
      <c r="A6" s="127">
        <v>51</v>
      </c>
      <c r="B6" s="121" t="str">
        <f t="shared" si="0"/>
        <v>Zuercher</v>
      </c>
      <c r="C6" s="121" t="str">
        <f t="shared" si="1"/>
        <v>Josiane</v>
      </c>
      <c r="D6" s="128">
        <f t="shared" si="2"/>
        <v>41797218237</v>
      </c>
      <c r="E6" s="127" t="str">
        <f t="shared" si="3"/>
        <v>zuercherdjo@hotmail.com</v>
      </c>
      <c r="F6" s="129">
        <f t="shared" si="4"/>
        <v>44771</v>
      </c>
      <c r="G6" s="129">
        <f t="shared" si="5"/>
        <v>44776</v>
      </c>
      <c r="H6" s="127" t="str">
        <f t="shared" si="6"/>
        <v>X</v>
      </c>
      <c r="I6" s="127" t="str">
        <f t="shared" si="7"/>
        <v/>
      </c>
    </row>
    <row r="7" spans="1:11" s="130" customFormat="1" ht="15" x14ac:dyDescent="0.25">
      <c r="A7" s="127">
        <v>6</v>
      </c>
      <c r="B7" s="121" t="str">
        <f t="shared" si="0"/>
        <v>Madorre</v>
      </c>
      <c r="C7" s="121" t="str">
        <f t="shared" si="1"/>
        <v>Guillaume</v>
      </c>
      <c r="D7" s="128">
        <f t="shared" si="2"/>
        <v>660602373</v>
      </c>
      <c r="E7" s="127" t="str">
        <f t="shared" si="3"/>
        <v>glorfi@free.fr</v>
      </c>
      <c r="F7" s="129">
        <f t="shared" si="4"/>
        <v>44682</v>
      </c>
      <c r="G7" s="129">
        <f t="shared" si="5"/>
        <v>44712</v>
      </c>
      <c r="H7" s="127" t="str">
        <f t="shared" si="6"/>
        <v/>
      </c>
      <c r="I7" s="127" t="str">
        <f t="shared" si="7"/>
        <v/>
      </c>
    </row>
    <row r="8" spans="1:11" s="130" customFormat="1" ht="15" x14ac:dyDescent="0.25">
      <c r="A8" s="127">
        <v>7</v>
      </c>
      <c r="B8" s="121" t="str">
        <f t="shared" si="0"/>
        <v>Madorre</v>
      </c>
      <c r="C8" s="121" t="str">
        <f t="shared" si="1"/>
        <v>Guillaume</v>
      </c>
      <c r="D8" s="128">
        <f t="shared" si="2"/>
        <v>660602373</v>
      </c>
      <c r="E8" s="127" t="str">
        <f t="shared" si="3"/>
        <v>glorfi@free.fr</v>
      </c>
      <c r="F8" s="129">
        <f t="shared" si="4"/>
        <v>44713</v>
      </c>
      <c r="G8" s="129">
        <f t="shared" si="5"/>
        <v>44742</v>
      </c>
      <c r="H8" s="127" t="str">
        <f t="shared" si="6"/>
        <v/>
      </c>
      <c r="I8" s="127" t="str">
        <f t="shared" si="7"/>
        <v/>
      </c>
    </row>
    <row r="9" spans="1:11" s="130" customFormat="1" ht="15" x14ac:dyDescent="0.25">
      <c r="A9" s="127">
        <v>14</v>
      </c>
      <c r="B9" s="121" t="str">
        <f t="shared" si="0"/>
        <v>Delos</v>
      </c>
      <c r="C9" s="121" t="str">
        <f t="shared" si="1"/>
        <v>Isabelle</v>
      </c>
      <c r="D9" s="128">
        <f t="shared" si="2"/>
        <v>683052172</v>
      </c>
      <c r="E9" s="127" t="str">
        <f t="shared" si="3"/>
        <v>???????????????</v>
      </c>
      <c r="F9" s="129">
        <f t="shared" si="4"/>
        <v>44764</v>
      </c>
      <c r="G9" s="129">
        <f t="shared" si="5"/>
        <v>44765</v>
      </c>
      <c r="H9" s="127" t="str">
        <f t="shared" si="6"/>
        <v>X</v>
      </c>
      <c r="I9" s="127" t="str">
        <f t="shared" si="7"/>
        <v/>
      </c>
    </row>
    <row r="10" spans="1:11" s="130" customFormat="1" ht="15" x14ac:dyDescent="0.25">
      <c r="A10" s="127">
        <v>32</v>
      </c>
      <c r="B10" s="121" t="str">
        <f t="shared" si="0"/>
        <v>Marliere</v>
      </c>
      <c r="C10" s="121" t="str">
        <f t="shared" si="1"/>
        <v>Sylvain</v>
      </c>
      <c r="D10" s="128">
        <f t="shared" si="2"/>
        <v>651275279</v>
      </c>
      <c r="E10" s="127" t="str">
        <f t="shared" si="3"/>
        <v>sylvain2204@marliere.org</v>
      </c>
      <c r="F10" s="129">
        <f t="shared" si="4"/>
        <v>44667</v>
      </c>
      <c r="G10" s="129">
        <f t="shared" si="5"/>
        <v>44668</v>
      </c>
      <c r="H10" s="127" t="str">
        <f t="shared" si="6"/>
        <v/>
      </c>
      <c r="I10" s="127" t="str">
        <f t="shared" si="7"/>
        <v/>
      </c>
    </row>
    <row r="11" spans="1:11" s="130" customFormat="1" ht="15" x14ac:dyDescent="0.25">
      <c r="A11" s="127">
        <v>35</v>
      </c>
      <c r="B11" s="121" t="str">
        <f t="shared" si="0"/>
        <v>Dupeyron</v>
      </c>
      <c r="C11" s="121" t="str">
        <f t="shared" si="1"/>
        <v>Marie-Claude</v>
      </c>
      <c r="D11" s="128">
        <f t="shared" si="2"/>
        <v>689952055</v>
      </c>
      <c r="E11" s="127" t="str">
        <f t="shared" si="3"/>
        <v>dupeyronch@wanadoo.fr</v>
      </c>
      <c r="F11" s="129">
        <f t="shared" si="4"/>
        <v>44784</v>
      </c>
      <c r="G11" s="129">
        <f t="shared" si="5"/>
        <v>44787</v>
      </c>
      <c r="H11" s="127" t="str">
        <f t="shared" si="6"/>
        <v>X</v>
      </c>
      <c r="I11" s="127" t="str">
        <f t="shared" si="7"/>
        <v/>
      </c>
    </row>
    <row r="12" spans="1:11" s="130" customFormat="1" ht="15" x14ac:dyDescent="0.25">
      <c r="A12" s="127">
        <v>36</v>
      </c>
      <c r="B12" s="121" t="str">
        <f t="shared" si="0"/>
        <v>Versavaud</v>
      </c>
      <c r="C12" s="121" t="str">
        <f t="shared" si="1"/>
        <v>Claude</v>
      </c>
      <c r="D12" s="128" t="str">
        <f t="shared" si="2"/>
        <v>06 74 43 50 58</v>
      </c>
      <c r="E12" s="127" t="str">
        <f t="shared" si="3"/>
        <v>claude.versavaud@orange.fr</v>
      </c>
      <c r="F12" s="129">
        <f t="shared" si="4"/>
        <v>44708</v>
      </c>
      <c r="G12" s="129">
        <f t="shared" si="5"/>
        <v>44710</v>
      </c>
      <c r="H12" s="127" t="str">
        <f t="shared" si="6"/>
        <v/>
      </c>
      <c r="I12" s="127" t="str">
        <f t="shared" si="7"/>
        <v/>
      </c>
    </row>
    <row r="13" spans="1:11" s="130" customFormat="1" ht="15" x14ac:dyDescent="0.25">
      <c r="A13" s="127">
        <v>37</v>
      </c>
      <c r="B13" s="121" t="str">
        <f t="shared" si="0"/>
        <v>Griffon</v>
      </c>
      <c r="C13" s="121" t="str">
        <f t="shared" si="1"/>
        <v>Gaetan</v>
      </c>
      <c r="D13" s="128">
        <f t="shared" si="2"/>
        <v>612736789</v>
      </c>
      <c r="E13" s="127" t="str">
        <f t="shared" si="3"/>
        <v>g,griffon@cgt.fr</v>
      </c>
      <c r="F13" s="129">
        <f t="shared" si="4"/>
        <v>44690</v>
      </c>
      <c r="G13" s="129">
        <f t="shared" si="5"/>
        <v>44691</v>
      </c>
      <c r="H13" s="127" t="str">
        <f t="shared" si="6"/>
        <v/>
      </c>
      <c r="I13" s="127" t="str">
        <f t="shared" si="7"/>
        <v/>
      </c>
    </row>
    <row r="14" spans="1:11" s="130" customFormat="1" ht="15" x14ac:dyDescent="0.25">
      <c r="A14" s="127">
        <v>8</v>
      </c>
      <c r="B14" s="121" t="str">
        <f t="shared" si="0"/>
        <v>Madorre</v>
      </c>
      <c r="C14" s="121" t="str">
        <f t="shared" si="1"/>
        <v>Guillaume</v>
      </c>
      <c r="D14" s="128">
        <f t="shared" si="2"/>
        <v>660602373</v>
      </c>
      <c r="E14" s="127" t="str">
        <f t="shared" si="3"/>
        <v>glorfi@free.fr</v>
      </c>
      <c r="F14" s="129">
        <f t="shared" si="4"/>
        <v>44743</v>
      </c>
      <c r="G14" s="129">
        <f t="shared" si="5"/>
        <v>44773</v>
      </c>
      <c r="H14" s="127" t="str">
        <f t="shared" si="6"/>
        <v/>
      </c>
      <c r="I14" s="127" t="str">
        <f t="shared" si="7"/>
        <v/>
      </c>
    </row>
    <row r="15" spans="1:11" s="130" customFormat="1" ht="15" x14ac:dyDescent="0.25">
      <c r="A15" s="127">
        <v>15</v>
      </c>
      <c r="B15" s="121" t="str">
        <f t="shared" si="0"/>
        <v>Duboeuf</v>
      </c>
      <c r="C15" s="121" t="str">
        <f t="shared" si="1"/>
        <v>Richard</v>
      </c>
      <c r="D15" s="128">
        <f t="shared" si="2"/>
        <v>664404078</v>
      </c>
      <c r="E15" s="127" t="str">
        <f t="shared" si="3"/>
        <v>richard.duboeuf@bbox.fr</v>
      </c>
      <c r="F15" s="129">
        <f t="shared" si="4"/>
        <v>44646</v>
      </c>
      <c r="G15" s="129">
        <f t="shared" si="5"/>
        <v>44652</v>
      </c>
      <c r="H15" s="127" t="str">
        <f t="shared" si="6"/>
        <v>X</v>
      </c>
      <c r="I15" s="127" t="str">
        <f t="shared" si="7"/>
        <v/>
      </c>
    </row>
    <row r="16" spans="1:11" s="130" customFormat="1" ht="15" x14ac:dyDescent="0.25">
      <c r="A16" s="127">
        <v>62</v>
      </c>
      <c r="B16" s="121" t="str">
        <f t="shared" si="0"/>
        <v>Durel</v>
      </c>
      <c r="C16" s="121" t="str">
        <f t="shared" si="1"/>
        <v>Martine</v>
      </c>
      <c r="D16" s="128">
        <f t="shared" si="2"/>
        <v>662390275</v>
      </c>
      <c r="E16" s="127" t="str">
        <f t="shared" si="3"/>
        <v>duren.martine@neuf.fr</v>
      </c>
      <c r="F16" s="129">
        <f t="shared" si="4"/>
        <v>44837</v>
      </c>
      <c r="G16" s="129">
        <f t="shared" si="5"/>
        <v>44839</v>
      </c>
      <c r="H16" s="127" t="str">
        <f t="shared" si="6"/>
        <v/>
      </c>
      <c r="I16" s="127" t="str">
        <f t="shared" si="7"/>
        <v/>
      </c>
    </row>
    <row r="17" spans="1:9" s="130" customFormat="1" ht="15" x14ac:dyDescent="0.25">
      <c r="A17" s="127">
        <v>63</v>
      </c>
      <c r="B17" s="121" t="str">
        <f t="shared" si="0"/>
        <v>Mikem</v>
      </c>
      <c r="C17" s="121" t="str">
        <f t="shared" si="1"/>
        <v>Debi</v>
      </c>
      <c r="D17" s="128">
        <f t="shared" si="2"/>
        <v>608979842</v>
      </c>
      <c r="E17" s="127" t="str">
        <f t="shared" si="3"/>
        <v>terfloriange13@gmail.com</v>
      </c>
      <c r="F17" s="129">
        <f t="shared" si="4"/>
        <v>44751</v>
      </c>
      <c r="G17" s="129">
        <f t="shared" si="5"/>
        <v>44754</v>
      </c>
      <c r="H17" s="127" t="str">
        <f t="shared" si="6"/>
        <v>X</v>
      </c>
      <c r="I17" s="127" t="str">
        <f t="shared" si="7"/>
        <v/>
      </c>
    </row>
    <row r="18" spans="1:9" s="130" customFormat="1" ht="15" x14ac:dyDescent="0.25">
      <c r="A18" s="127">
        <v>58</v>
      </c>
      <c r="B18" s="121" t="str">
        <f t="shared" si="0"/>
        <v>Lhez</v>
      </c>
      <c r="C18" s="121" t="str">
        <f t="shared" si="1"/>
        <v>Isabelle</v>
      </c>
      <c r="D18" s="128">
        <f t="shared" si="2"/>
        <v>689558832</v>
      </c>
      <c r="E18" s="127" t="str">
        <f t="shared" si="3"/>
        <v>isabellelhez@gmail.com</v>
      </c>
      <c r="F18" s="129">
        <f t="shared" si="4"/>
        <v>44746</v>
      </c>
      <c r="G18" s="129">
        <f t="shared" si="5"/>
        <v>44750</v>
      </c>
      <c r="H18" s="127" t="str">
        <f t="shared" si="6"/>
        <v/>
      </c>
      <c r="I18" s="127" t="str">
        <f t="shared" si="7"/>
        <v/>
      </c>
    </row>
    <row r="19" spans="1:9" s="130" customFormat="1" ht="15" x14ac:dyDescent="0.25">
      <c r="A19" s="127">
        <v>26</v>
      </c>
      <c r="B19" s="121" t="str">
        <f t="shared" si="0"/>
        <v>Madorre</v>
      </c>
      <c r="C19" s="121" t="str">
        <f t="shared" si="1"/>
        <v>Guillaume</v>
      </c>
      <c r="D19" s="128">
        <f t="shared" si="2"/>
        <v>660602373</v>
      </c>
      <c r="E19" s="127" t="str">
        <f t="shared" si="3"/>
        <v>glorfi@free.fr</v>
      </c>
      <c r="F19" s="129">
        <f t="shared" si="4"/>
        <v>44677</v>
      </c>
      <c r="G19" s="129">
        <f t="shared" si="5"/>
        <v>44680</v>
      </c>
      <c r="H19" s="127" t="str">
        <f t="shared" si="6"/>
        <v/>
      </c>
      <c r="I19" s="127" t="str">
        <f t="shared" si="7"/>
        <v/>
      </c>
    </row>
    <row r="20" spans="1:9" s="130" customFormat="1" ht="15" x14ac:dyDescent="0.25">
      <c r="A20" s="127">
        <v>3</v>
      </c>
      <c r="B20" s="121" t="str">
        <f t="shared" si="0"/>
        <v>Madorre</v>
      </c>
      <c r="C20" s="121" t="str">
        <f t="shared" si="1"/>
        <v>Guillaume</v>
      </c>
      <c r="D20" s="128">
        <f t="shared" si="2"/>
        <v>660602373</v>
      </c>
      <c r="E20" s="127" t="str">
        <f t="shared" si="3"/>
        <v>glorfi@free.fr</v>
      </c>
      <c r="F20" s="129">
        <f t="shared" si="4"/>
        <v>44593</v>
      </c>
      <c r="G20" s="129">
        <f t="shared" si="5"/>
        <v>44620</v>
      </c>
      <c r="H20" s="127" t="str">
        <f t="shared" si="6"/>
        <v/>
      </c>
      <c r="I20" s="127" t="str">
        <f t="shared" si="7"/>
        <v/>
      </c>
    </row>
    <row r="21" spans="1:9" s="130" customFormat="1" ht="15" x14ac:dyDescent="0.25">
      <c r="A21" s="127">
        <v>19</v>
      </c>
      <c r="B21" s="121" t="str">
        <f t="shared" si="0"/>
        <v>DE PALACIO</v>
      </c>
      <c r="C21" s="121" t="str">
        <f t="shared" si="1"/>
        <v>Axelle</v>
      </c>
      <c r="D21" s="128">
        <f t="shared" si="2"/>
        <v>661473626</v>
      </c>
      <c r="E21" s="127" t="str">
        <f t="shared" si="3"/>
        <v>axelledepalacio@gmail.com</v>
      </c>
      <c r="F21" s="129">
        <f t="shared" si="4"/>
        <v>44658</v>
      </c>
      <c r="G21" s="129">
        <f t="shared" si="5"/>
        <v>44665</v>
      </c>
      <c r="H21" s="127" t="str">
        <f t="shared" si="6"/>
        <v/>
      </c>
      <c r="I21" s="127" t="str">
        <f t="shared" si="7"/>
        <v/>
      </c>
    </row>
    <row r="22" spans="1:9" s="130" customFormat="1" ht="15" x14ac:dyDescent="0.25">
      <c r="A22" s="127">
        <v>50</v>
      </c>
      <c r="B22" s="121" t="str">
        <f t="shared" si="0"/>
        <v>Zuercher</v>
      </c>
      <c r="C22" s="121" t="str">
        <f t="shared" si="1"/>
        <v>Josiane</v>
      </c>
      <c r="D22" s="128">
        <f t="shared" si="2"/>
        <v>41797218237</v>
      </c>
      <c r="E22" s="127" t="str">
        <f t="shared" si="3"/>
        <v>zuercherdjo@hotmail.com</v>
      </c>
      <c r="F22" s="129">
        <f t="shared" si="4"/>
        <v>44771</v>
      </c>
      <c r="G22" s="129">
        <f t="shared" si="5"/>
        <v>44776</v>
      </c>
      <c r="H22" s="127" t="str">
        <f t="shared" si="6"/>
        <v>X</v>
      </c>
      <c r="I22" s="127" t="str">
        <f t="shared" si="7"/>
        <v/>
      </c>
    </row>
    <row r="23" spans="1:9" s="130" customFormat="1" ht="15" x14ac:dyDescent="0.25">
      <c r="A23" s="127">
        <v>45</v>
      </c>
      <c r="B23" s="121" t="str">
        <f t="shared" si="0"/>
        <v>Bidoggia</v>
      </c>
      <c r="C23" s="121" t="str">
        <f t="shared" si="1"/>
        <v>Sandra</v>
      </c>
      <c r="D23" s="128" t="str">
        <f t="shared" si="2"/>
        <v/>
      </c>
      <c r="E23" s="127" t="str">
        <f t="shared" si="3"/>
        <v>sandra.bidoggia@gmail.com</v>
      </c>
      <c r="F23" s="129">
        <f t="shared" si="4"/>
        <v>44725</v>
      </c>
      <c r="G23" s="129">
        <f t="shared" si="5"/>
        <v>44730</v>
      </c>
      <c r="H23" s="127" t="str">
        <f t="shared" si="6"/>
        <v>X</v>
      </c>
      <c r="I23" s="127" t="str">
        <f t="shared" si="7"/>
        <v/>
      </c>
    </row>
    <row r="24" spans="1:9" s="130" customFormat="1" ht="15" x14ac:dyDescent="0.25">
      <c r="A24" s="127">
        <v>48</v>
      </c>
      <c r="B24" s="121" t="str">
        <f t="shared" si="0"/>
        <v>Zuercher</v>
      </c>
      <c r="C24" s="121" t="str">
        <f t="shared" si="1"/>
        <v>Josiane</v>
      </c>
      <c r="D24" s="128">
        <f t="shared" si="2"/>
        <v>41797218237</v>
      </c>
      <c r="E24" s="127" t="str">
        <f t="shared" si="3"/>
        <v>zuercherdjo@hotmail.com</v>
      </c>
      <c r="F24" s="129">
        <f t="shared" si="4"/>
        <v>44771</v>
      </c>
      <c r="G24" s="129">
        <f t="shared" si="5"/>
        <v>44776</v>
      </c>
      <c r="H24" s="127" t="str">
        <f t="shared" si="6"/>
        <v>X</v>
      </c>
      <c r="I24" s="127" t="str">
        <f t="shared" si="7"/>
        <v/>
      </c>
    </row>
    <row r="25" spans="1:9" s="130" customFormat="1" ht="15" x14ac:dyDescent="0.25">
      <c r="A25" s="127">
        <v>49</v>
      </c>
      <c r="B25" s="121" t="str">
        <f t="shared" si="0"/>
        <v>Zuercher</v>
      </c>
      <c r="C25" s="121" t="str">
        <f t="shared" si="1"/>
        <v>Josiane</v>
      </c>
      <c r="D25" s="128">
        <f t="shared" si="2"/>
        <v>41797218237</v>
      </c>
      <c r="E25" s="127" t="str">
        <f t="shared" si="3"/>
        <v>zuercherdjo@hotmail.com</v>
      </c>
      <c r="F25" s="129">
        <f t="shared" si="4"/>
        <v>44771</v>
      </c>
      <c r="G25" s="129">
        <f t="shared" si="5"/>
        <v>44776</v>
      </c>
      <c r="H25" s="127" t="str">
        <f t="shared" si="6"/>
        <v>X</v>
      </c>
      <c r="I25" s="127" t="str">
        <f t="shared" si="7"/>
        <v/>
      </c>
    </row>
    <row r="26" spans="1:9" s="130" customFormat="1" ht="15" x14ac:dyDescent="0.25">
      <c r="A26" s="127">
        <v>67</v>
      </c>
      <c r="B26" s="121" t="str">
        <f t="shared" si="0"/>
        <v>Morin</v>
      </c>
      <c r="C26" s="121" t="str">
        <f t="shared" si="1"/>
        <v>Marik</v>
      </c>
      <c r="D26" s="128">
        <f t="shared" si="2"/>
        <v>769839139</v>
      </c>
      <c r="E26" s="127" t="str">
        <f t="shared" si="3"/>
        <v>marjo_368@hotmail.fr</v>
      </c>
      <c r="F26" s="129">
        <f t="shared" si="4"/>
        <v>44755</v>
      </c>
      <c r="G26" s="129">
        <f t="shared" si="5"/>
        <v>44760</v>
      </c>
      <c r="H26" s="127" t="str">
        <f t="shared" si="6"/>
        <v>X</v>
      </c>
      <c r="I26" s="127" t="str">
        <f t="shared" si="7"/>
        <v/>
      </c>
    </row>
    <row r="27" spans="1:9" s="130" customFormat="1" ht="15" x14ac:dyDescent="0.25">
      <c r="A27" s="127">
        <v>68</v>
      </c>
      <c r="B27" s="121" t="str">
        <f t="shared" si="0"/>
        <v>Bernardet</v>
      </c>
      <c r="C27" s="121" t="str">
        <f t="shared" si="1"/>
        <v>Fabienne</v>
      </c>
      <c r="D27" s="128">
        <f t="shared" si="2"/>
        <v>646111436</v>
      </c>
      <c r="E27" s="127" t="str">
        <f t="shared" si="3"/>
        <v>fabienne.bernadet40500@gmail.com</v>
      </c>
      <c r="F27" s="129">
        <f t="shared" si="4"/>
        <v>44759</v>
      </c>
      <c r="G27" s="129">
        <f t="shared" si="5"/>
        <v>44761</v>
      </c>
      <c r="H27" s="127" t="str">
        <f t="shared" si="6"/>
        <v>X</v>
      </c>
      <c r="I27" s="127" t="str">
        <f t="shared" si="7"/>
        <v/>
      </c>
    </row>
    <row r="28" spans="1:9" s="130" customFormat="1" ht="15" x14ac:dyDescent="0.25">
      <c r="A28" s="127">
        <v>30</v>
      </c>
      <c r="B28" s="121" t="str">
        <f t="shared" si="0"/>
        <v>Boussuge</v>
      </c>
      <c r="C28" s="121" t="str">
        <f t="shared" si="1"/>
        <v>Maud</v>
      </c>
      <c r="D28" s="128" t="str">
        <f t="shared" si="2"/>
        <v>06 72 48 61 40</v>
      </c>
      <c r="E28" s="127" t="str">
        <f t="shared" si="3"/>
        <v>maud.boussuge@outlook.com</v>
      </c>
      <c r="F28" s="129">
        <f t="shared" si="4"/>
        <v>44667</v>
      </c>
      <c r="G28" s="129">
        <f t="shared" si="5"/>
        <v>44669</v>
      </c>
      <c r="H28" s="127" t="str">
        <f t="shared" si="6"/>
        <v>X</v>
      </c>
      <c r="I28" s="127" t="str">
        <f t="shared" si="7"/>
        <v/>
      </c>
    </row>
    <row r="29" spans="1:9" s="130" customFormat="1" ht="15" x14ac:dyDescent="0.25">
      <c r="A29" s="127">
        <v>55</v>
      </c>
      <c r="B29" s="121" t="str">
        <f t="shared" si="0"/>
        <v xml:space="preserve">Quenault </v>
      </c>
      <c r="C29" s="121" t="str">
        <f t="shared" si="1"/>
        <v>Gérard</v>
      </c>
      <c r="D29" s="128" t="str">
        <f t="shared" si="2"/>
        <v>06 25 68 10 20</v>
      </c>
      <c r="E29" s="127" t="str">
        <f t="shared" si="3"/>
        <v>gquenault@hotmail.com</v>
      </c>
      <c r="F29" s="129">
        <f t="shared" si="4"/>
        <v>44736</v>
      </c>
      <c r="G29" s="129">
        <f t="shared" si="5"/>
        <v>44738</v>
      </c>
      <c r="H29" s="127" t="str">
        <f t="shared" si="6"/>
        <v/>
      </c>
      <c r="I29" s="127" t="str">
        <f t="shared" si="7"/>
        <v/>
      </c>
    </row>
    <row r="30" spans="1:9" s="130" customFormat="1" ht="15" x14ac:dyDescent="0.25">
      <c r="A30" s="127">
        <v>66</v>
      </c>
      <c r="B30" s="121" t="str">
        <f t="shared" si="0"/>
        <v>Jimenez</v>
      </c>
      <c r="C30" s="121" t="str">
        <f t="shared" si="1"/>
        <v>Laurence</v>
      </c>
      <c r="D30" s="128" t="str">
        <f t="shared" si="2"/>
        <v>06 75 13 58 79</v>
      </c>
      <c r="E30" s="127" t="str">
        <f t="shared" si="3"/>
        <v>laurence.jimenez@hotmail.fr</v>
      </c>
      <c r="F30" s="129">
        <f t="shared" si="4"/>
        <v>44788</v>
      </c>
      <c r="G30" s="129">
        <f t="shared" si="5"/>
        <v>44790</v>
      </c>
      <c r="H30" s="127" t="str">
        <f t="shared" si="6"/>
        <v>X</v>
      </c>
      <c r="I30" s="127" t="str">
        <f t="shared" si="7"/>
        <v/>
      </c>
    </row>
    <row r="31" spans="1:9" s="130" customFormat="1" ht="15" x14ac:dyDescent="0.25">
      <c r="A31" s="127">
        <v>21</v>
      </c>
      <c r="B31" s="121" t="str">
        <f t="shared" si="0"/>
        <v>bentsche</v>
      </c>
      <c r="C31" s="121" t="str">
        <f t="shared" si="1"/>
        <v>ghuter</v>
      </c>
      <c r="D31" s="128">
        <f t="shared" si="2"/>
        <v>492214069170</v>
      </c>
      <c r="E31" s="127" t="str">
        <f t="shared" si="3"/>
        <v>bentsche@netcologne.de</v>
      </c>
      <c r="F31" s="129">
        <f t="shared" si="4"/>
        <v>44741</v>
      </c>
      <c r="G31" s="129">
        <f t="shared" si="5"/>
        <v>44756</v>
      </c>
      <c r="H31" s="127" t="str">
        <f t="shared" si="6"/>
        <v>X</v>
      </c>
      <c r="I31" s="127" t="str">
        <f t="shared" si="7"/>
        <v/>
      </c>
    </row>
    <row r="32" spans="1:9" s="130" customFormat="1" ht="27.6" x14ac:dyDescent="0.25">
      <c r="A32" s="127">
        <v>38</v>
      </c>
      <c r="B32" s="121" t="str">
        <f t="shared" si="0"/>
        <v>Bisschop</v>
      </c>
      <c r="C32" s="121" t="str">
        <f t="shared" si="1"/>
        <v>Mikael</v>
      </c>
      <c r="D32" s="128" t="str">
        <f t="shared" si="2"/>
        <v xml:space="preserve">
06 68 27 91 16</v>
      </c>
      <c r="E32" s="127" t="str">
        <f t="shared" si="3"/>
        <v xml:space="preserve"> m_bisschop@hotmail.fr</v>
      </c>
      <c r="F32" s="129">
        <f t="shared" si="4"/>
        <v>44695</v>
      </c>
      <c r="G32" s="129">
        <f t="shared" si="5"/>
        <v>44696</v>
      </c>
      <c r="H32" s="127" t="str">
        <f t="shared" si="6"/>
        <v/>
      </c>
      <c r="I32" s="127" t="str">
        <f t="shared" si="7"/>
        <v/>
      </c>
    </row>
    <row r="33" spans="1:9" s="130" customFormat="1" ht="15" x14ac:dyDescent="0.25">
      <c r="A33" s="127">
        <v>72</v>
      </c>
      <c r="B33" s="121" t="str">
        <f t="shared" si="0"/>
        <v>Soulat</v>
      </c>
      <c r="C33" s="121" t="str">
        <f t="shared" si="1"/>
        <v>Severine</v>
      </c>
      <c r="D33" s="128" t="str">
        <f t="shared" si="2"/>
        <v xml:space="preserve"> 06 30 90 99 92</v>
      </c>
      <c r="E33" s="127" t="str">
        <f t="shared" si="3"/>
        <v>seve.soulat@gmail.com</v>
      </c>
      <c r="F33" s="129">
        <f t="shared" si="4"/>
        <v>44765</v>
      </c>
      <c r="G33" s="129">
        <f t="shared" si="5"/>
        <v>44767</v>
      </c>
      <c r="H33" s="127" t="str">
        <f t="shared" si="6"/>
        <v/>
      </c>
      <c r="I33" s="127" t="str">
        <f t="shared" si="7"/>
        <v/>
      </c>
    </row>
    <row r="34" spans="1:9" s="130" customFormat="1" ht="15" x14ac:dyDescent="0.25">
      <c r="A34" s="127">
        <v>73</v>
      </c>
      <c r="B34" s="121" t="str">
        <f t="shared" si="0"/>
        <v>Soulat</v>
      </c>
      <c r="C34" s="121" t="str">
        <f t="shared" si="1"/>
        <v>Severine</v>
      </c>
      <c r="D34" s="128" t="str">
        <f t="shared" si="2"/>
        <v xml:space="preserve"> 06 30 90 99 92</v>
      </c>
      <c r="E34" s="127" t="str">
        <f t="shared" si="3"/>
        <v>seve.soulat@gmail.com</v>
      </c>
      <c r="F34" s="129">
        <f t="shared" si="4"/>
        <v>44765</v>
      </c>
      <c r="G34" s="129">
        <f t="shared" si="5"/>
        <v>44767</v>
      </c>
      <c r="H34" s="127" t="str">
        <f t="shared" si="6"/>
        <v/>
      </c>
      <c r="I34" s="127" t="str">
        <f t="shared" si="7"/>
        <v/>
      </c>
    </row>
    <row r="35" spans="1:9" s="130" customFormat="1" ht="15" x14ac:dyDescent="0.25">
      <c r="A35" s="127">
        <v>24</v>
      </c>
      <c r="B35" s="121" t="str">
        <f t="shared" ref="B35:B66" si="8">IF(VLOOKUP(A35,liste_location,2)="","X",VLOOKUP(A35,liste_location,2))</f>
        <v>Roulois</v>
      </c>
      <c r="C35" s="121" t="str">
        <f t="shared" ref="C35:C66" si="9">IF(VLOOKUP(A35,liste_location,3)="","",VLOOKUP(A35,liste_location,3))</f>
        <v>Guillaume</v>
      </c>
      <c r="D35" s="128" t="str">
        <f t="shared" ref="D35:D66" si="10">IF(VLOOKUP(A35,liste_location,4)="","",VLOOKUP(A35,liste_location,4))</f>
        <v>06 34 02 83 97</v>
      </c>
      <c r="E35" s="127" t="str">
        <f t="shared" ref="E35:E66" si="11">IF(VLOOKUP(A35,liste_location,5)="","",VLOOKUP(A35,liste_location,5))</f>
        <v>guillaume.roulois@gmail.com</v>
      </c>
      <c r="F35" s="129">
        <f t="shared" ref="F35:F66" si="12">IF(VLOOKUP(A35,liste_location,10)="","",VLOOKUP(A35,liste_location,10))</f>
        <v>44779</v>
      </c>
      <c r="G35" s="129">
        <f t="shared" ref="G35:G66" si="13">IF(VLOOKUP(A35,liste_location,11)="","",VLOOKUP(A35,liste_location,11))</f>
        <v>44783</v>
      </c>
      <c r="H35" s="127" t="str">
        <f t="shared" ref="H35:H66" si="14">IF(VLOOKUP(A35,liste_location,67)="","",VLOOKUP(A35,liste_location,67))</f>
        <v/>
      </c>
      <c r="I35" s="127" t="str">
        <f t="shared" ref="I35:I66" si="15">IF(VLOOKUP(A35,liste_location,71)="","",VLOOKUP(A35,liste_location,71))</f>
        <v/>
      </c>
    </row>
    <row r="36" spans="1:9" s="130" customFormat="1" ht="15" x14ac:dyDescent="0.25">
      <c r="A36" s="127">
        <v>9</v>
      </c>
      <c r="B36" s="121" t="str">
        <f t="shared" si="8"/>
        <v>Madorre</v>
      </c>
      <c r="C36" s="121" t="str">
        <f t="shared" si="9"/>
        <v>Guillaume</v>
      </c>
      <c r="D36" s="128">
        <f t="shared" si="10"/>
        <v>660602373</v>
      </c>
      <c r="E36" s="127" t="str">
        <f t="shared" si="11"/>
        <v>glorfi@free.fr</v>
      </c>
      <c r="F36" s="129">
        <f t="shared" si="12"/>
        <v>44774</v>
      </c>
      <c r="G36" s="129">
        <f t="shared" si="13"/>
        <v>44804</v>
      </c>
      <c r="H36" s="127" t="str">
        <f t="shared" si="14"/>
        <v/>
      </c>
      <c r="I36" s="127" t="str">
        <f t="shared" si="15"/>
        <v/>
      </c>
    </row>
    <row r="37" spans="1:9" s="130" customFormat="1" ht="15" x14ac:dyDescent="0.25">
      <c r="A37" s="127">
        <v>13</v>
      </c>
      <c r="B37" s="121" t="str">
        <f t="shared" si="8"/>
        <v>Madorre</v>
      </c>
      <c r="C37" s="121" t="str">
        <f t="shared" si="9"/>
        <v>Guillaume</v>
      </c>
      <c r="D37" s="128">
        <f t="shared" si="10"/>
        <v>660602373</v>
      </c>
      <c r="E37" s="127" t="str">
        <f t="shared" si="11"/>
        <v>glorfi@free.fr</v>
      </c>
      <c r="F37" s="129">
        <f t="shared" si="12"/>
        <v>44896</v>
      </c>
      <c r="G37" s="129">
        <f t="shared" si="13"/>
        <v>44926</v>
      </c>
      <c r="H37" s="127" t="str">
        <f t="shared" si="14"/>
        <v/>
      </c>
      <c r="I37" s="127" t="str">
        <f t="shared" si="15"/>
        <v/>
      </c>
    </row>
    <row r="38" spans="1:9" s="130" customFormat="1" ht="15" x14ac:dyDescent="0.25">
      <c r="A38" s="127">
        <v>46</v>
      </c>
      <c r="B38" s="121" t="str">
        <f t="shared" si="8"/>
        <v>Bidoggia</v>
      </c>
      <c r="C38" s="121" t="str">
        <f t="shared" si="9"/>
        <v>Sandra</v>
      </c>
      <c r="D38" s="128" t="str">
        <f t="shared" si="10"/>
        <v/>
      </c>
      <c r="E38" s="127" t="str">
        <f t="shared" si="11"/>
        <v>sandra.bidoggia@gmail.com</v>
      </c>
      <c r="F38" s="129">
        <f t="shared" si="12"/>
        <v>44725</v>
      </c>
      <c r="G38" s="129">
        <f t="shared" si="13"/>
        <v>44730</v>
      </c>
      <c r="H38" s="127" t="str">
        <f t="shared" si="14"/>
        <v>X</v>
      </c>
      <c r="I38" s="127" t="str">
        <f t="shared" si="15"/>
        <v/>
      </c>
    </row>
    <row r="39" spans="1:9" s="130" customFormat="1" ht="15" x14ac:dyDescent="0.25">
      <c r="A39" s="127">
        <v>16</v>
      </c>
      <c r="B39" s="121" t="str">
        <f t="shared" si="8"/>
        <v>Duboeuf</v>
      </c>
      <c r="C39" s="121" t="str">
        <f t="shared" si="9"/>
        <v>Richard</v>
      </c>
      <c r="D39" s="128">
        <f t="shared" si="10"/>
        <v>664404078</v>
      </c>
      <c r="E39" s="127" t="str">
        <f t="shared" si="11"/>
        <v>richard.duboeuf@bbox.fr</v>
      </c>
      <c r="F39" s="129">
        <f t="shared" si="12"/>
        <v>44646</v>
      </c>
      <c r="G39" s="129">
        <f t="shared" si="13"/>
        <v>44652</v>
      </c>
      <c r="H39" s="127" t="str">
        <f t="shared" si="14"/>
        <v>X</v>
      </c>
      <c r="I39" s="127" t="str">
        <f t="shared" si="15"/>
        <v/>
      </c>
    </row>
    <row r="40" spans="1:9" s="130" customFormat="1" ht="15" x14ac:dyDescent="0.25">
      <c r="A40" s="127">
        <v>1</v>
      </c>
      <c r="B40" s="121" t="str">
        <f t="shared" si="8"/>
        <v>Madorre</v>
      </c>
      <c r="C40" s="121" t="str">
        <f t="shared" si="9"/>
        <v>Quentin</v>
      </c>
      <c r="D40" s="128">
        <f t="shared" si="10"/>
        <v>660602373</v>
      </c>
      <c r="E40" s="127" t="str">
        <f t="shared" si="11"/>
        <v>glorfi@free.fr</v>
      </c>
      <c r="F40" s="129">
        <f t="shared" si="12"/>
        <v>44620</v>
      </c>
      <c r="G40" s="129">
        <f t="shared" si="13"/>
        <v>44625</v>
      </c>
      <c r="H40" s="127" t="str">
        <f t="shared" si="14"/>
        <v/>
      </c>
      <c r="I40" s="127" t="str">
        <f t="shared" si="15"/>
        <v/>
      </c>
    </row>
    <row r="41" spans="1:9" s="130" customFormat="1" ht="15" x14ac:dyDescent="0.25">
      <c r="A41" s="127">
        <v>2</v>
      </c>
      <c r="B41" s="121" t="str">
        <f t="shared" si="8"/>
        <v>Madorre</v>
      </c>
      <c r="C41" s="121" t="str">
        <f t="shared" si="9"/>
        <v>Quentin</v>
      </c>
      <c r="D41" s="128">
        <f t="shared" si="10"/>
        <v>660602373</v>
      </c>
      <c r="E41" s="127" t="str">
        <f t="shared" si="11"/>
        <v>glorfi@free.fr</v>
      </c>
      <c r="F41" s="129">
        <f t="shared" si="12"/>
        <v>44620</v>
      </c>
      <c r="G41" s="129">
        <f t="shared" si="13"/>
        <v>44625</v>
      </c>
      <c r="H41" s="127" t="str">
        <f t="shared" si="14"/>
        <v/>
      </c>
      <c r="I41" s="127" t="str">
        <f t="shared" si="15"/>
        <v/>
      </c>
    </row>
    <row r="42" spans="1:9" s="130" customFormat="1" ht="15" x14ac:dyDescent="0.25">
      <c r="A42" s="127">
        <v>4</v>
      </c>
      <c r="B42" s="121" t="str">
        <f t="shared" si="8"/>
        <v>Madorre</v>
      </c>
      <c r="C42" s="121" t="str">
        <f t="shared" si="9"/>
        <v>Guillaume</v>
      </c>
      <c r="D42" s="128">
        <f t="shared" si="10"/>
        <v>660602373</v>
      </c>
      <c r="E42" s="127" t="str">
        <f t="shared" si="11"/>
        <v>glorfi@free.fr</v>
      </c>
      <c r="F42" s="129">
        <f t="shared" si="12"/>
        <v>44621</v>
      </c>
      <c r="G42" s="129">
        <f t="shared" si="13"/>
        <v>44651</v>
      </c>
      <c r="H42" s="127" t="str">
        <f t="shared" si="14"/>
        <v/>
      </c>
      <c r="I42" s="127" t="str">
        <f t="shared" si="15"/>
        <v/>
      </c>
    </row>
    <row r="43" spans="1:9" s="130" customFormat="1" ht="15" x14ac:dyDescent="0.25">
      <c r="A43" s="127">
        <v>5</v>
      </c>
      <c r="B43" s="121" t="str">
        <f t="shared" si="8"/>
        <v>Madorre</v>
      </c>
      <c r="C43" s="121" t="str">
        <f t="shared" si="9"/>
        <v>Guillaume</v>
      </c>
      <c r="D43" s="128">
        <f t="shared" si="10"/>
        <v>660602373</v>
      </c>
      <c r="E43" s="127" t="str">
        <f t="shared" si="11"/>
        <v>glorfi@free.fr</v>
      </c>
      <c r="F43" s="129">
        <f t="shared" si="12"/>
        <v>44652</v>
      </c>
      <c r="G43" s="129">
        <f t="shared" si="13"/>
        <v>44681</v>
      </c>
      <c r="H43" s="127" t="str">
        <f t="shared" si="14"/>
        <v/>
      </c>
      <c r="I43" s="127" t="str">
        <f t="shared" si="15"/>
        <v/>
      </c>
    </row>
    <row r="44" spans="1:9" s="130" customFormat="1" ht="15" x14ac:dyDescent="0.25">
      <c r="A44" s="127">
        <v>10</v>
      </c>
      <c r="B44" s="121" t="str">
        <f t="shared" si="8"/>
        <v>Madorre</v>
      </c>
      <c r="C44" s="121" t="str">
        <f t="shared" si="9"/>
        <v>Guillaume</v>
      </c>
      <c r="D44" s="128">
        <f t="shared" si="10"/>
        <v>660602373</v>
      </c>
      <c r="E44" s="127" t="str">
        <f t="shared" si="11"/>
        <v>glorfi@free.fr</v>
      </c>
      <c r="F44" s="129">
        <f t="shared" si="12"/>
        <v>44805</v>
      </c>
      <c r="G44" s="129">
        <f t="shared" si="13"/>
        <v>44834</v>
      </c>
      <c r="H44" s="127" t="str">
        <f t="shared" si="14"/>
        <v/>
      </c>
      <c r="I44" s="127" t="str">
        <f t="shared" si="15"/>
        <v/>
      </c>
    </row>
    <row r="45" spans="1:9" s="130" customFormat="1" ht="15" x14ac:dyDescent="0.25">
      <c r="A45" s="127">
        <v>11</v>
      </c>
      <c r="B45" s="121" t="str">
        <f t="shared" si="8"/>
        <v>Madorre</v>
      </c>
      <c r="C45" s="121" t="str">
        <f t="shared" si="9"/>
        <v>Guillaume</v>
      </c>
      <c r="D45" s="128">
        <f t="shared" si="10"/>
        <v>660602373</v>
      </c>
      <c r="E45" s="127" t="str">
        <f t="shared" si="11"/>
        <v>glorfi@free.fr</v>
      </c>
      <c r="F45" s="129">
        <f t="shared" si="12"/>
        <v>44835</v>
      </c>
      <c r="G45" s="129">
        <f t="shared" si="13"/>
        <v>44865</v>
      </c>
      <c r="H45" s="127" t="str">
        <f t="shared" si="14"/>
        <v/>
      </c>
      <c r="I45" s="127" t="str">
        <f t="shared" si="15"/>
        <v/>
      </c>
    </row>
    <row r="46" spans="1:9" s="130" customFormat="1" ht="15" x14ac:dyDescent="0.25">
      <c r="A46" s="127">
        <v>20</v>
      </c>
      <c r="B46" s="121" t="str">
        <f t="shared" si="8"/>
        <v>DE PALACIO</v>
      </c>
      <c r="C46" s="121" t="str">
        <f t="shared" si="9"/>
        <v>Axelle</v>
      </c>
      <c r="D46" s="128">
        <f t="shared" si="10"/>
        <v>661473626</v>
      </c>
      <c r="E46" s="127" t="str">
        <f t="shared" si="11"/>
        <v>axelledepalacio@gmail.com</v>
      </c>
      <c r="F46" s="129">
        <f t="shared" si="12"/>
        <v>44658</v>
      </c>
      <c r="G46" s="129">
        <f t="shared" si="13"/>
        <v>44665</v>
      </c>
      <c r="H46" s="127" t="str">
        <f t="shared" si="14"/>
        <v/>
      </c>
      <c r="I46" s="127" t="str">
        <f t="shared" si="15"/>
        <v/>
      </c>
    </row>
    <row r="47" spans="1:9" s="130" customFormat="1" ht="15" x14ac:dyDescent="0.25">
      <c r="A47" s="127">
        <v>27</v>
      </c>
      <c r="B47" s="121" t="str">
        <f t="shared" si="8"/>
        <v>Madorre</v>
      </c>
      <c r="C47" s="121" t="str">
        <f t="shared" si="9"/>
        <v>Quentin</v>
      </c>
      <c r="D47" s="128">
        <f t="shared" si="10"/>
        <v>660602373</v>
      </c>
      <c r="E47" s="127" t="str">
        <f t="shared" si="11"/>
        <v>glorfi@free.fr</v>
      </c>
      <c r="F47" s="129">
        <f t="shared" si="12"/>
        <v>44677</v>
      </c>
      <c r="G47" s="129">
        <f t="shared" si="13"/>
        <v>44680</v>
      </c>
      <c r="H47" s="127" t="str">
        <f t="shared" si="14"/>
        <v/>
      </c>
      <c r="I47" s="127" t="str">
        <f t="shared" si="15"/>
        <v/>
      </c>
    </row>
    <row r="48" spans="1:9" s="130" customFormat="1" ht="15" x14ac:dyDescent="0.25">
      <c r="A48" s="127">
        <v>29</v>
      </c>
      <c r="B48" s="121" t="str">
        <f t="shared" si="8"/>
        <v>Pasqualini</v>
      </c>
      <c r="C48" s="121" t="str">
        <f t="shared" si="9"/>
        <v>Dominique</v>
      </c>
      <c r="D48" s="128" t="str">
        <f t="shared" si="10"/>
        <v>06 82 60 89 40</v>
      </c>
      <c r="E48" s="127" t="str">
        <f t="shared" si="11"/>
        <v>dominiquepasqualini@gmail.com</v>
      </c>
      <c r="F48" s="129">
        <f t="shared" si="12"/>
        <v>44667</v>
      </c>
      <c r="G48" s="129">
        <f t="shared" si="13"/>
        <v>44668</v>
      </c>
      <c r="H48" s="127" t="str">
        <f t="shared" si="14"/>
        <v/>
      </c>
      <c r="I48" s="127" t="str">
        <f t="shared" si="15"/>
        <v/>
      </c>
    </row>
    <row r="49" spans="1:9" s="130" customFormat="1" ht="15" x14ac:dyDescent="0.25">
      <c r="A49" s="127">
        <v>42</v>
      </c>
      <c r="B49" s="121" t="str">
        <f t="shared" si="8"/>
        <v>Neiva da silva</v>
      </c>
      <c r="C49" s="121" t="str">
        <f t="shared" si="9"/>
        <v>claudie</v>
      </c>
      <c r="D49" s="128">
        <f t="shared" si="10"/>
        <v>611693281</v>
      </c>
      <c r="E49" s="127" t="str">
        <f t="shared" si="11"/>
        <v>claudie.nevadasilva@sfr.fr</v>
      </c>
      <c r="F49" s="129">
        <f t="shared" si="12"/>
        <v>44788</v>
      </c>
      <c r="G49" s="129">
        <f t="shared" si="13"/>
        <v>44791</v>
      </c>
      <c r="H49" s="127" t="str">
        <f t="shared" si="14"/>
        <v>X</v>
      </c>
      <c r="I49" s="127" t="str">
        <f t="shared" si="15"/>
        <v/>
      </c>
    </row>
    <row r="50" spans="1:9" s="130" customFormat="1" ht="15" x14ac:dyDescent="0.25">
      <c r="A50" s="127">
        <v>43</v>
      </c>
      <c r="B50" s="121" t="str">
        <f t="shared" si="8"/>
        <v>Fleureau</v>
      </c>
      <c r="C50" s="121" t="str">
        <f t="shared" si="9"/>
        <v>Christophe</v>
      </c>
      <c r="D50" s="128">
        <f t="shared" si="10"/>
        <v>683101606</v>
      </c>
      <c r="E50" s="127" t="str">
        <f t="shared" si="11"/>
        <v>christophe.fleureau@gmail.com</v>
      </c>
      <c r="F50" s="129">
        <f t="shared" si="12"/>
        <v>44699</v>
      </c>
      <c r="G50" s="129">
        <f t="shared" si="13"/>
        <v>44701</v>
      </c>
      <c r="H50" s="127" t="str">
        <f t="shared" si="14"/>
        <v/>
      </c>
      <c r="I50" s="127" t="str">
        <f t="shared" si="15"/>
        <v>24 rue gracchus Babeuf 45400 fleury les aubrais</v>
      </c>
    </row>
    <row r="51" spans="1:9" s="130" customFormat="1" ht="15" x14ac:dyDescent="0.25">
      <c r="A51" s="127">
        <v>44</v>
      </c>
      <c r="B51" s="121" t="str">
        <f t="shared" si="8"/>
        <v>Galmiche</v>
      </c>
      <c r="C51" s="121" t="str">
        <f t="shared" si="9"/>
        <v>Barbara</v>
      </c>
      <c r="D51" s="128" t="str">
        <f t="shared" si="10"/>
        <v>06 08 17 22 93</v>
      </c>
      <c r="E51" s="127" t="str">
        <f t="shared" si="11"/>
        <v>fournier.barbara@gmail.com</v>
      </c>
      <c r="F51" s="129">
        <f t="shared" si="12"/>
        <v>44767</v>
      </c>
      <c r="G51" s="129">
        <f t="shared" si="13"/>
        <v>44770</v>
      </c>
      <c r="H51" s="127" t="str">
        <f t="shared" si="14"/>
        <v>X</v>
      </c>
      <c r="I51" s="127" t="str">
        <f t="shared" si="15"/>
        <v/>
      </c>
    </row>
    <row r="52" spans="1:9" s="130" customFormat="1" ht="15" x14ac:dyDescent="0.25">
      <c r="A52" s="127">
        <v>60</v>
      </c>
      <c r="B52" s="121" t="str">
        <f t="shared" si="8"/>
        <v>Salzet</v>
      </c>
      <c r="C52" s="121" t="str">
        <f t="shared" si="9"/>
        <v>Adeline</v>
      </c>
      <c r="D52" s="128" t="str">
        <f t="shared" si="10"/>
        <v>06 85 44 32 22</v>
      </c>
      <c r="E52" s="127" t="str">
        <f t="shared" si="11"/>
        <v>adeline.salzet@wanadoo.fr</v>
      </c>
      <c r="F52" s="129">
        <f t="shared" si="12"/>
        <v>44794</v>
      </c>
      <c r="G52" s="129">
        <f t="shared" si="13"/>
        <v>44796</v>
      </c>
      <c r="H52" s="127" t="str">
        <f t="shared" si="14"/>
        <v/>
      </c>
      <c r="I52" s="127" t="str">
        <f t="shared" si="15"/>
        <v/>
      </c>
    </row>
    <row r="53" spans="1:9" s="130" customFormat="1" ht="15" x14ac:dyDescent="0.25">
      <c r="A53" s="127">
        <v>69</v>
      </c>
      <c r="B53" s="121" t="str">
        <f t="shared" si="8"/>
        <v>Doucher</v>
      </c>
      <c r="C53" s="121" t="str">
        <f t="shared" si="9"/>
        <v>Sophie</v>
      </c>
      <c r="D53" s="128" t="str">
        <f t="shared" si="10"/>
        <v>06 37 02 62 92</v>
      </c>
      <c r="E53" s="127" t="str">
        <f t="shared" si="11"/>
        <v>sophiedoucher@gmail.com</v>
      </c>
      <c r="F53" s="129">
        <f t="shared" si="12"/>
        <v>44753</v>
      </c>
      <c r="G53" s="129">
        <f t="shared" si="13"/>
        <v>44755</v>
      </c>
      <c r="H53" s="127" t="str">
        <f t="shared" si="14"/>
        <v>X</v>
      </c>
      <c r="I53" s="127" t="str">
        <f t="shared" si="15"/>
        <v/>
      </c>
    </row>
    <row r="54" spans="1:9" s="130" customFormat="1" ht="15" x14ac:dyDescent="0.25">
      <c r="A54" s="127">
        <v>70</v>
      </c>
      <c r="B54" s="121" t="str">
        <f t="shared" si="8"/>
        <v>Saillard</v>
      </c>
      <c r="C54" s="121" t="str">
        <f t="shared" si="9"/>
        <v>Clement</v>
      </c>
      <c r="D54" s="128">
        <f t="shared" si="10"/>
        <v>781174470</v>
      </c>
      <c r="E54" s="127" t="str">
        <f t="shared" si="11"/>
        <v>clemsaill@gmail.com</v>
      </c>
      <c r="F54" s="129">
        <f t="shared" si="12"/>
        <v>44775</v>
      </c>
      <c r="G54" s="129">
        <f t="shared" si="13"/>
        <v>44778</v>
      </c>
      <c r="H54" s="127" t="str">
        <f t="shared" si="14"/>
        <v/>
      </c>
      <c r="I54" s="127" t="str">
        <f t="shared" si="15"/>
        <v>92 200 Neuilly sur seyne</v>
      </c>
    </row>
    <row r="55" spans="1:9" s="130" customFormat="1" ht="15" x14ac:dyDescent="0.25">
      <c r="A55" s="127">
        <v>74</v>
      </c>
      <c r="B55" s="121" t="str">
        <f t="shared" si="8"/>
        <v>Mazzone</v>
      </c>
      <c r="C55" s="121" t="str">
        <f t="shared" si="9"/>
        <v>Francoise</v>
      </c>
      <c r="D55" s="128">
        <f t="shared" si="10"/>
        <v>635445272</v>
      </c>
      <c r="E55" s="127" t="str">
        <f t="shared" si="11"/>
        <v>francoise.mazzone@sfr.fr</v>
      </c>
      <c r="F55" s="129">
        <f t="shared" si="12"/>
        <v>44784</v>
      </c>
      <c r="G55" s="129">
        <f t="shared" si="13"/>
        <v>44794</v>
      </c>
      <c r="H55" s="127" t="str">
        <f t="shared" si="14"/>
        <v/>
      </c>
      <c r="I55" s="127" t="str">
        <f t="shared" si="15"/>
        <v/>
      </c>
    </row>
    <row r="56" spans="1:9" s="130" customFormat="1" ht="15" x14ac:dyDescent="0.25">
      <c r="A56" s="127">
        <v>76</v>
      </c>
      <c r="B56" s="121" t="str">
        <f t="shared" si="8"/>
        <v>Destarac</v>
      </c>
      <c r="C56" s="121" t="str">
        <f t="shared" si="9"/>
        <v>Louis</v>
      </c>
      <c r="D56" s="128">
        <f t="shared" si="10"/>
        <v>642649294</v>
      </c>
      <c r="E56" s="127" t="str">
        <f t="shared" si="11"/>
        <v>louis.destarac@orange.fr</v>
      </c>
      <c r="F56" s="129">
        <f t="shared" si="12"/>
        <v>44785</v>
      </c>
      <c r="G56" s="129">
        <f t="shared" si="13"/>
        <v>44788</v>
      </c>
      <c r="H56" s="127" t="str">
        <f t="shared" si="14"/>
        <v/>
      </c>
      <c r="I56" s="127" t="str">
        <f t="shared" si="15"/>
        <v>26 rue des granges 16160 gond-pontouvre</v>
      </c>
    </row>
    <row r="57" spans="1:9" s="130" customFormat="1" ht="15" x14ac:dyDescent="0.25">
      <c r="A57" s="127">
        <v>77</v>
      </c>
      <c r="B57" s="121" t="str">
        <f t="shared" si="8"/>
        <v xml:space="preserve">Noiriel </v>
      </c>
      <c r="C57" s="121" t="str">
        <f t="shared" si="9"/>
        <v>Stéphanie</v>
      </c>
      <c r="D57" s="128" t="str">
        <f t="shared" si="10"/>
        <v>07 66 83 75 25</v>
      </c>
      <c r="E57" s="127" t="str">
        <f t="shared" si="11"/>
        <v>stephanie.noiriel@gmail.com</v>
      </c>
      <c r="F57" s="129">
        <f t="shared" si="12"/>
        <v>44774</v>
      </c>
      <c r="G57" s="129">
        <f t="shared" si="13"/>
        <v>44779</v>
      </c>
      <c r="H57" s="127" t="str">
        <f t="shared" si="14"/>
        <v/>
      </c>
      <c r="I57" s="127" t="str">
        <f t="shared" si="15"/>
        <v/>
      </c>
    </row>
    <row r="58" spans="1:9" s="130" customFormat="1" ht="15" x14ac:dyDescent="0.25">
      <c r="A58" s="127">
        <v>64</v>
      </c>
      <c r="B58" s="121" t="str">
        <f t="shared" si="8"/>
        <v>Lamotte</v>
      </c>
      <c r="C58" s="121" t="str">
        <f t="shared" si="9"/>
        <v>Daniel</v>
      </c>
      <c r="D58" s="128">
        <f t="shared" si="10"/>
        <v>683274100</v>
      </c>
      <c r="E58" s="127" t="str">
        <f t="shared" si="11"/>
        <v>d.lamotte@free.fr</v>
      </c>
      <c r="F58" s="129">
        <f t="shared" si="12"/>
        <v>44759</v>
      </c>
      <c r="G58" s="129">
        <f t="shared" si="13"/>
        <v>44761</v>
      </c>
      <c r="H58" s="127" t="str">
        <f t="shared" si="14"/>
        <v/>
      </c>
      <c r="I58" s="127" t="str">
        <f t="shared" si="15"/>
        <v/>
      </c>
    </row>
    <row r="59" spans="1:9" s="130" customFormat="1" ht="15" x14ac:dyDescent="0.25">
      <c r="A59" s="127">
        <v>39</v>
      </c>
      <c r="B59" s="121" t="str">
        <f t="shared" si="8"/>
        <v>Dreyfus</v>
      </c>
      <c r="C59" s="121" t="str">
        <f t="shared" si="9"/>
        <v>Niloufar</v>
      </c>
      <c r="D59" s="128" t="str">
        <f t="shared" si="10"/>
        <v xml:space="preserve"> 06 10 90 58 76</v>
      </c>
      <c r="E59" s="127" t="str">
        <f t="shared" si="11"/>
        <v>nilou90@hotmail.com</v>
      </c>
      <c r="F59" s="129">
        <f t="shared" si="12"/>
        <v>44756</v>
      </c>
      <c r="G59" s="129">
        <f t="shared" si="13"/>
        <v>44759</v>
      </c>
      <c r="H59" s="127" t="str">
        <f t="shared" si="14"/>
        <v>X</v>
      </c>
      <c r="I59" s="127" t="str">
        <f t="shared" si="15"/>
        <v/>
      </c>
    </row>
    <row r="60" spans="1:9" s="130" customFormat="1" ht="15" x14ac:dyDescent="0.25">
      <c r="A60" s="127">
        <v>40</v>
      </c>
      <c r="B60" s="121" t="str">
        <f t="shared" si="8"/>
        <v>Neiva da silva</v>
      </c>
      <c r="C60" s="121" t="str">
        <f t="shared" si="9"/>
        <v>claudie</v>
      </c>
      <c r="D60" s="128">
        <f t="shared" si="10"/>
        <v>611693281</v>
      </c>
      <c r="E60" s="127" t="str">
        <f t="shared" si="11"/>
        <v>claudie.nevadasilva@sfr.fr</v>
      </c>
      <c r="F60" s="129">
        <f t="shared" si="12"/>
        <v>44788</v>
      </c>
      <c r="G60" s="129">
        <f t="shared" si="13"/>
        <v>44791</v>
      </c>
      <c r="H60" s="127" t="str">
        <f t="shared" si="14"/>
        <v>X</v>
      </c>
      <c r="I60" s="127" t="str">
        <f t="shared" si="15"/>
        <v>16 rue claude durand 79210 Mauzé sur le mignon</v>
      </c>
    </row>
    <row r="61" spans="1:9" s="130" customFormat="1" ht="15" x14ac:dyDescent="0.25">
      <c r="A61" s="127">
        <v>25</v>
      </c>
      <c r="B61" s="121" t="str">
        <f t="shared" si="8"/>
        <v>Roulois</v>
      </c>
      <c r="C61" s="121" t="str">
        <f t="shared" si="9"/>
        <v>Guillaume</v>
      </c>
      <c r="D61" s="128" t="str">
        <f t="shared" si="10"/>
        <v>06 34 02 83 97</v>
      </c>
      <c r="E61" s="127" t="str">
        <f t="shared" si="11"/>
        <v>guillaume.roulois@gmail.com</v>
      </c>
      <c r="F61" s="129">
        <f t="shared" si="12"/>
        <v>44779</v>
      </c>
      <c r="G61" s="129">
        <f t="shared" si="13"/>
        <v>44783</v>
      </c>
      <c r="H61" s="127" t="str">
        <f t="shared" si="14"/>
        <v/>
      </c>
      <c r="I61" s="127" t="str">
        <f t="shared" si="15"/>
        <v/>
      </c>
    </row>
    <row r="62" spans="1:9" s="130" customFormat="1" ht="15" x14ac:dyDescent="0.25">
      <c r="A62" s="127">
        <v>57</v>
      </c>
      <c r="B62" s="121" t="str">
        <f t="shared" si="8"/>
        <v>Morin</v>
      </c>
      <c r="C62" s="121" t="str">
        <f t="shared" si="9"/>
        <v xml:space="preserve"> Marik</v>
      </c>
      <c r="D62" s="128">
        <f t="shared" si="10"/>
        <v>769839139</v>
      </c>
      <c r="E62" s="127" t="str">
        <f t="shared" si="11"/>
        <v>marjo_368@hotmail.fr</v>
      </c>
      <c r="F62" s="129">
        <f t="shared" si="12"/>
        <v>44751</v>
      </c>
      <c r="G62" s="129">
        <f t="shared" si="13"/>
        <v>44778</v>
      </c>
      <c r="H62" s="127" t="str">
        <f t="shared" si="14"/>
        <v>X</v>
      </c>
      <c r="I62" s="127" t="str">
        <f t="shared" si="15"/>
        <v/>
      </c>
    </row>
    <row r="63" spans="1:9" s="130" customFormat="1" ht="15" x14ac:dyDescent="0.25">
      <c r="A63" s="127">
        <v>12</v>
      </c>
      <c r="B63" s="121" t="str">
        <f t="shared" si="8"/>
        <v>Madorre</v>
      </c>
      <c r="C63" s="121" t="str">
        <f t="shared" si="9"/>
        <v>Guillaume</v>
      </c>
      <c r="D63" s="128">
        <f t="shared" si="10"/>
        <v>660602373</v>
      </c>
      <c r="E63" s="127" t="str">
        <f t="shared" si="11"/>
        <v>glorfi@free.fr</v>
      </c>
      <c r="F63" s="129">
        <f t="shared" si="12"/>
        <v>44866</v>
      </c>
      <c r="G63" s="129">
        <f t="shared" si="13"/>
        <v>44895</v>
      </c>
      <c r="H63" s="127" t="str">
        <f t="shared" si="14"/>
        <v/>
      </c>
      <c r="I63" s="127" t="str">
        <f t="shared" si="15"/>
        <v/>
      </c>
    </row>
    <row r="64" spans="1:9" s="130" customFormat="1" ht="15" x14ac:dyDescent="0.25">
      <c r="A64" s="127">
        <v>33</v>
      </c>
      <c r="B64" s="121" t="str">
        <f t="shared" si="8"/>
        <v xml:space="preserve">Taton </v>
      </c>
      <c r="C64" s="121" t="str">
        <f t="shared" si="9"/>
        <v>Sullivan</v>
      </c>
      <c r="D64" s="128">
        <f t="shared" si="10"/>
        <v>641086489</v>
      </c>
      <c r="E64" s="127" t="str">
        <f t="shared" si="11"/>
        <v>sullitaton@hotmail.fr</v>
      </c>
      <c r="F64" s="129">
        <f t="shared" si="12"/>
        <v>44774</v>
      </c>
      <c r="G64" s="129">
        <f t="shared" si="13"/>
        <v>44776</v>
      </c>
      <c r="H64" s="127" t="str">
        <f t="shared" si="14"/>
        <v>X</v>
      </c>
      <c r="I64" s="127" t="str">
        <f t="shared" si="15"/>
        <v/>
      </c>
    </row>
    <row r="65" spans="1:9" s="130" customFormat="1" ht="15" x14ac:dyDescent="0.25">
      <c r="A65" s="127">
        <v>34</v>
      </c>
      <c r="B65" s="121" t="str">
        <f t="shared" si="8"/>
        <v>Dupeyron</v>
      </c>
      <c r="C65" s="121" t="str">
        <f t="shared" si="9"/>
        <v>Marie-Claude</v>
      </c>
      <c r="D65" s="128">
        <f t="shared" si="10"/>
        <v>689952055</v>
      </c>
      <c r="E65" s="127" t="str">
        <f t="shared" si="11"/>
        <v>dupeyronch@wanadoo.fr</v>
      </c>
      <c r="F65" s="129">
        <f t="shared" si="12"/>
        <v>44784</v>
      </c>
      <c r="G65" s="129">
        <f t="shared" si="13"/>
        <v>44787</v>
      </c>
      <c r="H65" s="127" t="str">
        <f t="shared" si="14"/>
        <v>X</v>
      </c>
      <c r="I65" s="127" t="str">
        <f t="shared" si="15"/>
        <v/>
      </c>
    </row>
    <row r="66" spans="1:9" s="130" customFormat="1" ht="15" x14ac:dyDescent="0.25">
      <c r="A66" s="127">
        <v>31</v>
      </c>
      <c r="B66" s="121" t="str">
        <f t="shared" si="8"/>
        <v>Boussuge</v>
      </c>
      <c r="C66" s="121" t="str">
        <f t="shared" si="9"/>
        <v>Maud</v>
      </c>
      <c r="D66" s="128" t="str">
        <f t="shared" si="10"/>
        <v>06 72 48 61 40</v>
      </c>
      <c r="E66" s="127" t="str">
        <f t="shared" si="11"/>
        <v>maud.boussuge@outlook.com</v>
      </c>
      <c r="F66" s="129">
        <f t="shared" si="12"/>
        <v>44667</v>
      </c>
      <c r="G66" s="129">
        <f t="shared" si="13"/>
        <v>44669</v>
      </c>
      <c r="H66" s="127" t="str">
        <f t="shared" si="14"/>
        <v>X</v>
      </c>
      <c r="I66" s="127" t="str">
        <f t="shared" si="15"/>
        <v/>
      </c>
    </row>
    <row r="67" spans="1:9" s="130" customFormat="1" ht="15" x14ac:dyDescent="0.25">
      <c r="A67" s="127">
        <v>53</v>
      </c>
      <c r="B67" s="121" t="str">
        <f t="shared" ref="B67:B98" si="16">IF(VLOOKUP(A67,liste_location,2)="","X",VLOOKUP(A67,liste_location,2))</f>
        <v>Zuercher</v>
      </c>
      <c r="C67" s="121" t="str">
        <f t="shared" ref="C67:C98" si="17">IF(VLOOKUP(A67,liste_location,3)="","",VLOOKUP(A67,liste_location,3))</f>
        <v>Josiane</v>
      </c>
      <c r="D67" s="128">
        <f t="shared" ref="D67:D98" si="18">IF(VLOOKUP(A67,liste_location,4)="","",VLOOKUP(A67,liste_location,4))</f>
        <v>41797218237</v>
      </c>
      <c r="E67" s="127" t="str">
        <f t="shared" ref="E67:E98" si="19">IF(VLOOKUP(A67,liste_location,5)="","",VLOOKUP(A67,liste_location,5))</f>
        <v>zuercherdjo@hotmail.com</v>
      </c>
      <c r="F67" s="129">
        <f t="shared" ref="F67:F98" si="20">IF(VLOOKUP(A67,liste_location,10)="","",VLOOKUP(A67,liste_location,10))</f>
        <v>44771</v>
      </c>
      <c r="G67" s="129">
        <f t="shared" ref="G67:G98" si="21">IF(VLOOKUP(A67,liste_location,11)="","",VLOOKUP(A67,liste_location,11))</f>
        <v>44776</v>
      </c>
      <c r="H67" s="127" t="str">
        <f t="shared" ref="H67:H98" si="22">IF(VLOOKUP(A67,liste_location,67)="","",VLOOKUP(A67,liste_location,67))</f>
        <v>X</v>
      </c>
      <c r="I67" s="127" t="str">
        <f t="shared" ref="I67:I98" si="23">IF(VLOOKUP(A67,liste_location,71)="","",VLOOKUP(A67,liste_location,71))</f>
        <v/>
      </c>
    </row>
    <row r="68" spans="1:9" s="130" customFormat="1" ht="15" x14ac:dyDescent="0.25">
      <c r="A68" s="127">
        <v>61</v>
      </c>
      <c r="B68" s="121" t="str">
        <f t="shared" si="16"/>
        <v>Salzet</v>
      </c>
      <c r="C68" s="121" t="str">
        <f t="shared" si="17"/>
        <v>Adeline</v>
      </c>
      <c r="D68" s="128" t="str">
        <f t="shared" si="18"/>
        <v>06 85 44 32 22</v>
      </c>
      <c r="E68" s="127" t="str">
        <f t="shared" si="19"/>
        <v>adeline.salzet@wanadoo.fr</v>
      </c>
      <c r="F68" s="129">
        <f t="shared" si="20"/>
        <v>44794</v>
      </c>
      <c r="G68" s="129">
        <f t="shared" si="21"/>
        <v>44796</v>
      </c>
      <c r="H68" s="127" t="str">
        <f t="shared" si="22"/>
        <v/>
      </c>
      <c r="I68" s="127" t="str">
        <f t="shared" si="23"/>
        <v/>
      </c>
    </row>
    <row r="69" spans="1:9" s="130" customFormat="1" ht="15" x14ac:dyDescent="0.25">
      <c r="A69" s="127">
        <v>75</v>
      </c>
      <c r="B69" s="121" t="str">
        <f t="shared" si="16"/>
        <v>Saubonnet</v>
      </c>
      <c r="C69" s="121" t="str">
        <f t="shared" si="17"/>
        <v>Jean Pierre</v>
      </c>
      <c r="D69" s="128">
        <f t="shared" si="18"/>
        <v>9679890166</v>
      </c>
      <c r="E69" s="127" t="str">
        <f t="shared" si="19"/>
        <v>joumpir@hotmail.fr</v>
      </c>
      <c r="F69" s="129">
        <f t="shared" si="20"/>
        <v>44756</v>
      </c>
      <c r="G69" s="129">
        <f t="shared" si="21"/>
        <v>44758</v>
      </c>
      <c r="H69" s="127" t="str">
        <f t="shared" si="22"/>
        <v/>
      </c>
      <c r="I69" s="127" t="str">
        <f t="shared" si="23"/>
        <v>Bermering (57340)</v>
      </c>
    </row>
    <row r="70" spans="1:9" s="130" customFormat="1" ht="15" x14ac:dyDescent="0.25">
      <c r="A70" s="127">
        <v>22</v>
      </c>
      <c r="B70" s="121" t="str">
        <f t="shared" si="16"/>
        <v>DE PALACIO</v>
      </c>
      <c r="C70" s="121" t="str">
        <f t="shared" si="17"/>
        <v>Jean Luc</v>
      </c>
      <c r="D70" s="128">
        <f t="shared" si="18"/>
        <v>767989180</v>
      </c>
      <c r="E70" s="127" t="str">
        <f t="shared" si="19"/>
        <v>jlucdepalacio@gmail.com</v>
      </c>
      <c r="F70" s="129">
        <f t="shared" si="20"/>
        <v>44658</v>
      </c>
      <c r="G70" s="129">
        <f t="shared" si="21"/>
        <v>44665</v>
      </c>
      <c r="H70" s="127" t="str">
        <f t="shared" si="22"/>
        <v/>
      </c>
      <c r="I70" s="127" t="str">
        <f t="shared" si="23"/>
        <v/>
      </c>
    </row>
    <row r="71" spans="1:9" s="130" customFormat="1" ht="15" x14ac:dyDescent="0.25">
      <c r="A71" s="127">
        <v>17</v>
      </c>
      <c r="B71" s="121" t="str">
        <f t="shared" si="16"/>
        <v>Duboeuf</v>
      </c>
      <c r="C71" s="121" t="str">
        <f t="shared" si="17"/>
        <v>Richard</v>
      </c>
      <c r="D71" s="128">
        <f t="shared" si="18"/>
        <v>664404078</v>
      </c>
      <c r="E71" s="127" t="str">
        <f t="shared" si="19"/>
        <v>richard.duboeuf@bbox.fr</v>
      </c>
      <c r="F71" s="129">
        <f t="shared" si="20"/>
        <v>44646</v>
      </c>
      <c r="G71" s="129">
        <f t="shared" si="21"/>
        <v>44652</v>
      </c>
      <c r="H71" s="127" t="str">
        <f t="shared" si="22"/>
        <v>X</v>
      </c>
      <c r="I71" s="127" t="str">
        <f t="shared" si="23"/>
        <v/>
      </c>
    </row>
    <row r="72" spans="1:9" s="130" customFormat="1" ht="15" x14ac:dyDescent="0.25">
      <c r="A72" s="127">
        <v>18</v>
      </c>
      <c r="B72" s="121" t="str">
        <f t="shared" si="16"/>
        <v>Duboeuf</v>
      </c>
      <c r="C72" s="121" t="str">
        <f t="shared" si="17"/>
        <v>Richard</v>
      </c>
      <c r="D72" s="128">
        <f t="shared" si="18"/>
        <v>664404078</v>
      </c>
      <c r="E72" s="127" t="str">
        <f t="shared" si="19"/>
        <v>richard.duboeuf@bbox.fr</v>
      </c>
      <c r="F72" s="129">
        <f t="shared" si="20"/>
        <v>44646</v>
      </c>
      <c r="G72" s="129">
        <f t="shared" si="21"/>
        <v>44652</v>
      </c>
      <c r="H72" s="127" t="str">
        <f t="shared" si="22"/>
        <v>X</v>
      </c>
      <c r="I72" s="127" t="str">
        <f t="shared" si="23"/>
        <v/>
      </c>
    </row>
    <row r="73" spans="1:9" s="130" customFormat="1" ht="15" x14ac:dyDescent="0.25">
      <c r="A73" s="127">
        <v>28</v>
      </c>
      <c r="B73" s="121" t="str">
        <f t="shared" si="16"/>
        <v>Caminade</v>
      </c>
      <c r="C73" s="121" t="str">
        <f t="shared" si="17"/>
        <v>Charles</v>
      </c>
      <c r="D73" s="128" t="str">
        <f t="shared" si="18"/>
        <v>06 22 34 53 58</v>
      </c>
      <c r="E73" s="127" t="str">
        <f t="shared" si="19"/>
        <v>ch.caminade@orange.fr</v>
      </c>
      <c r="F73" s="129">
        <f t="shared" si="20"/>
        <v>44667</v>
      </c>
      <c r="G73" s="129">
        <f t="shared" si="21"/>
        <v>44669</v>
      </c>
      <c r="H73" s="127" t="str">
        <f t="shared" si="22"/>
        <v/>
      </c>
      <c r="I73" s="127" t="str">
        <f t="shared" si="23"/>
        <v/>
      </c>
    </row>
    <row r="74" spans="1:9" s="130" customFormat="1" ht="15" x14ac:dyDescent="0.25">
      <c r="A74" s="127">
        <v>47</v>
      </c>
      <c r="B74" s="121" t="str">
        <f t="shared" si="16"/>
        <v>Aumont</v>
      </c>
      <c r="C74" s="121" t="str">
        <f t="shared" si="17"/>
        <v>Andrée</v>
      </c>
      <c r="D74" s="128">
        <f t="shared" si="18"/>
        <v>615018774</v>
      </c>
      <c r="E74" s="127" t="str">
        <f t="shared" si="19"/>
        <v>aumontandree21@gmail.com</v>
      </c>
      <c r="F74" s="129">
        <f t="shared" si="20"/>
        <v>44776</v>
      </c>
      <c r="G74" s="129">
        <f t="shared" si="21"/>
        <v>44778</v>
      </c>
      <c r="H74" s="127" t="str">
        <f t="shared" si="22"/>
        <v>X</v>
      </c>
      <c r="I74" s="127" t="str">
        <f t="shared" si="23"/>
        <v>312 le panorama des vannaux 83340 cadasse</v>
      </c>
    </row>
    <row r="75" spans="1:9" s="130" customFormat="1" ht="15" x14ac:dyDescent="0.25">
      <c r="A75" s="127">
        <v>56</v>
      </c>
      <c r="B75" s="121" t="str">
        <f t="shared" si="16"/>
        <v>Morin</v>
      </c>
      <c r="C75" s="121" t="str">
        <f t="shared" si="17"/>
        <v>Marik</v>
      </c>
      <c r="D75" s="128">
        <f t="shared" si="18"/>
        <v>769839139</v>
      </c>
      <c r="E75" s="127" t="str">
        <f t="shared" si="19"/>
        <v>marjo_368@hotmail.fr</v>
      </c>
      <c r="F75" s="129">
        <f t="shared" si="20"/>
        <v>44751</v>
      </c>
      <c r="G75" s="129">
        <f t="shared" si="21"/>
        <v>44778</v>
      </c>
      <c r="H75" s="127" t="str">
        <f t="shared" si="22"/>
        <v>X</v>
      </c>
      <c r="I75" s="127" t="str">
        <f t="shared" si="23"/>
        <v/>
      </c>
    </row>
    <row r="76" spans="1:9" s="130" customFormat="1" ht="15" x14ac:dyDescent="0.25">
      <c r="A76" s="127">
        <v>65</v>
      </c>
      <c r="B76" s="121" t="str">
        <f t="shared" si="16"/>
        <v>Jimenez</v>
      </c>
      <c r="C76" s="121" t="str">
        <f t="shared" si="17"/>
        <v>Laurence</v>
      </c>
      <c r="D76" s="128" t="str">
        <f t="shared" si="18"/>
        <v>06 75 13 58 79</v>
      </c>
      <c r="E76" s="127" t="str">
        <f t="shared" si="19"/>
        <v>laurence.jimenez@hotmail.fr</v>
      </c>
      <c r="F76" s="129">
        <f t="shared" si="20"/>
        <v>44788</v>
      </c>
      <c r="G76" s="129">
        <f t="shared" si="21"/>
        <v>44790</v>
      </c>
      <c r="H76" s="127" t="str">
        <f t="shared" si="22"/>
        <v>X</v>
      </c>
      <c r="I76" s="127" t="str">
        <f t="shared" si="23"/>
        <v/>
      </c>
    </row>
    <row r="77" spans="1:9" s="130" customFormat="1" ht="15" x14ac:dyDescent="0.25">
      <c r="A77" s="127">
        <v>54</v>
      </c>
      <c r="B77" s="121" t="str">
        <f t="shared" si="16"/>
        <v>Veil</v>
      </c>
      <c r="C77" s="121" t="str">
        <f t="shared" si="17"/>
        <v>Mme</v>
      </c>
      <c r="D77" s="128" t="str">
        <f t="shared" si="18"/>
        <v>06 44 86 17 46</v>
      </c>
      <c r="E77" s="127" t="str">
        <f t="shared" si="19"/>
        <v>fr.veil@orange.fr</v>
      </c>
      <c r="F77" s="129">
        <f t="shared" si="20"/>
        <v>44756</v>
      </c>
      <c r="G77" s="129">
        <f t="shared" si="21"/>
        <v>44758</v>
      </c>
      <c r="H77" s="127" t="str">
        <f t="shared" si="22"/>
        <v/>
      </c>
      <c r="I77" s="127" t="str">
        <f t="shared" si="23"/>
        <v/>
      </c>
    </row>
    <row r="78" spans="1:9" s="130" customFormat="1" ht="15" x14ac:dyDescent="0.25">
      <c r="A78" s="127">
        <v>41</v>
      </c>
      <c r="B78" s="121" t="str">
        <f t="shared" si="16"/>
        <v>Neiva da silva</v>
      </c>
      <c r="C78" s="121" t="str">
        <f t="shared" si="17"/>
        <v>claudie</v>
      </c>
      <c r="D78" s="128">
        <f t="shared" si="18"/>
        <v>611693281</v>
      </c>
      <c r="E78" s="127" t="str">
        <f t="shared" si="19"/>
        <v>claudie.nevadasilva@sfr.fr</v>
      </c>
      <c r="F78" s="129">
        <f t="shared" si="20"/>
        <v>44788</v>
      </c>
      <c r="G78" s="129">
        <f t="shared" si="21"/>
        <v>44791</v>
      </c>
      <c r="H78" s="127" t="str">
        <f t="shared" si="22"/>
        <v>X</v>
      </c>
      <c r="I78" s="127" t="str">
        <f t="shared" si="23"/>
        <v/>
      </c>
    </row>
    <row r="79" spans="1:9" s="130" customFormat="1" ht="15" x14ac:dyDescent="0.25">
      <c r="A79" s="127">
        <v>71</v>
      </c>
      <c r="B79" s="121" t="str">
        <f t="shared" si="16"/>
        <v>Levy</v>
      </c>
      <c r="C79" s="121" t="str">
        <f t="shared" si="17"/>
        <v>Corinne</v>
      </c>
      <c r="D79" s="128">
        <f t="shared" si="18"/>
        <v>622002531</v>
      </c>
      <c r="E79" s="127" t="str">
        <f t="shared" si="19"/>
        <v>corinne.levy19@gmail.com</v>
      </c>
      <c r="F79" s="129">
        <f t="shared" si="20"/>
        <v>44767</v>
      </c>
      <c r="G79" s="129">
        <f t="shared" si="21"/>
        <v>44773</v>
      </c>
      <c r="H79" s="127" t="str">
        <f t="shared" si="22"/>
        <v/>
      </c>
      <c r="I79" s="127" t="str">
        <f t="shared" si="23"/>
        <v>Brive</v>
      </c>
    </row>
    <row r="80" spans="1:9" s="130" customFormat="1" ht="15" x14ac:dyDescent="0.25">
      <c r="A80" s="127">
        <v>78</v>
      </c>
      <c r="B80" s="121" t="str">
        <f t="shared" si="16"/>
        <v>Flamant</v>
      </c>
      <c r="C80" s="121" t="str">
        <f t="shared" si="17"/>
        <v>Beatrice</v>
      </c>
      <c r="D80" s="128">
        <f t="shared" si="18"/>
        <v>683148706</v>
      </c>
      <c r="E80" s="127" t="str">
        <f t="shared" si="19"/>
        <v>flamantb@yahoo.fr</v>
      </c>
      <c r="F80" s="129">
        <f t="shared" si="20"/>
        <v>44755</v>
      </c>
      <c r="G80" s="129">
        <f t="shared" si="21"/>
        <v>44756</v>
      </c>
      <c r="H80" s="127" t="str">
        <f t="shared" si="22"/>
        <v/>
      </c>
      <c r="I80" s="127" t="str">
        <f t="shared" si="23"/>
        <v>8 allee des coquelicots 91630 Marolles en hurepoix</v>
      </c>
    </row>
    <row r="81" spans="1:9" s="130" customFormat="1" ht="15" x14ac:dyDescent="0.25">
      <c r="A81" s="127">
        <v>79</v>
      </c>
      <c r="B81" s="121" t="str">
        <f t="shared" si="16"/>
        <v>Menu</v>
      </c>
      <c r="C81" s="121" t="str">
        <f t="shared" si="17"/>
        <v>Ingrid</v>
      </c>
      <c r="D81" s="128">
        <f t="shared" si="18"/>
        <v>623052455</v>
      </c>
      <c r="E81" s="127" t="str">
        <f t="shared" si="19"/>
        <v>imenu1006@gmail.com</v>
      </c>
      <c r="F81" s="129">
        <f t="shared" si="20"/>
        <v>44755</v>
      </c>
      <c r="G81" s="129">
        <f t="shared" si="21"/>
        <v>44756</v>
      </c>
      <c r="H81" s="127" t="str">
        <f t="shared" si="22"/>
        <v/>
      </c>
      <c r="I81" s="127" t="str">
        <f t="shared" si="23"/>
        <v/>
      </c>
    </row>
    <row r="82" spans="1:9" s="130" customFormat="1" ht="15" x14ac:dyDescent="0.25">
      <c r="A82" s="127">
        <v>80</v>
      </c>
      <c r="B82" s="121" t="str">
        <f t="shared" si="16"/>
        <v>Tanays</v>
      </c>
      <c r="C82" s="121" t="str">
        <f t="shared" si="17"/>
        <v>Ophelie</v>
      </c>
      <c r="D82" s="128" t="str">
        <f t="shared" si="18"/>
        <v xml:space="preserve"> 06 26 48 89 80</v>
      </c>
      <c r="E82" s="127" t="str">
        <f t="shared" si="19"/>
        <v>ophelie.tanays@hotmail.com</v>
      </c>
      <c r="F82" s="129">
        <f t="shared" si="20"/>
        <v>44757</v>
      </c>
      <c r="G82" s="129">
        <f t="shared" si="21"/>
        <v>44759</v>
      </c>
      <c r="H82" s="127" t="str">
        <f t="shared" si="22"/>
        <v>X</v>
      </c>
      <c r="I82" s="127" t="str">
        <f t="shared" si="23"/>
        <v/>
      </c>
    </row>
    <row r="83" spans="1:9" s="130" customFormat="1" ht="15" x14ac:dyDescent="0.25">
      <c r="A83" s="127">
        <v>81</v>
      </c>
      <c r="B83" s="121" t="str">
        <f t="shared" si="16"/>
        <v>Madorre</v>
      </c>
      <c r="C83" s="121" t="str">
        <f t="shared" si="17"/>
        <v>Amandine</v>
      </c>
      <c r="D83" s="128">
        <f t="shared" si="18"/>
        <v>660776988</v>
      </c>
      <c r="E83" s="127" t="str">
        <f t="shared" si="19"/>
        <v>amandinem02@gmail.com</v>
      </c>
      <c r="F83" s="129">
        <f t="shared" si="20"/>
        <v>44785</v>
      </c>
      <c r="G83" s="129">
        <f t="shared" si="21"/>
        <v>44790</v>
      </c>
      <c r="H83" s="127" t="str">
        <f t="shared" si="22"/>
        <v/>
      </c>
      <c r="I83" s="127" t="str">
        <f t="shared" si="23"/>
        <v/>
      </c>
    </row>
    <row r="84" spans="1:9" s="130" customFormat="1" ht="15" x14ac:dyDescent="0.25">
      <c r="A84" s="127">
        <v>82</v>
      </c>
      <c r="B84" s="121" t="str">
        <f t="shared" si="16"/>
        <v>Conan</v>
      </c>
      <c r="C84" s="121" t="str">
        <f t="shared" si="17"/>
        <v>Lolita</v>
      </c>
      <c r="D84" s="128" t="str">
        <f t="shared" si="18"/>
        <v>06 11 31 41 66</v>
      </c>
      <c r="E84" s="127" t="str">
        <f t="shared" si="19"/>
        <v>conan.lolita22@gmail.com</v>
      </c>
      <c r="F84" s="129">
        <f t="shared" si="20"/>
        <v>44774</v>
      </c>
      <c r="G84" s="129">
        <f t="shared" si="21"/>
        <v>44776</v>
      </c>
      <c r="H84" s="127" t="str">
        <f t="shared" si="22"/>
        <v/>
      </c>
      <c r="I84" s="127" t="str">
        <f t="shared" si="23"/>
        <v/>
      </c>
    </row>
    <row r="85" spans="1:9" s="130" customFormat="1" ht="15" x14ac:dyDescent="0.25">
      <c r="A85" s="127">
        <v>83</v>
      </c>
      <c r="B85" s="121" t="str">
        <f t="shared" si="16"/>
        <v>Freygefond</v>
      </c>
      <c r="C85" s="121" t="str">
        <f t="shared" si="17"/>
        <v>Daniel</v>
      </c>
      <c r="D85" s="128" t="str">
        <f t="shared" si="18"/>
        <v/>
      </c>
      <c r="E85" s="127" t="str">
        <f t="shared" si="19"/>
        <v>brenige@hotmail.fr</v>
      </c>
      <c r="F85" s="129">
        <f t="shared" si="20"/>
        <v>44767</v>
      </c>
      <c r="G85" s="129">
        <f t="shared" si="21"/>
        <v>44770</v>
      </c>
      <c r="H85" s="127" t="str">
        <f t="shared" si="22"/>
        <v/>
      </c>
      <c r="I85" s="127" t="str">
        <f t="shared" si="23"/>
        <v/>
      </c>
    </row>
    <row r="86" spans="1:9" s="130" customFormat="1" ht="15" x14ac:dyDescent="0.25">
      <c r="A86" s="127">
        <v>84</v>
      </c>
      <c r="B86" s="121" t="str">
        <f t="shared" si="16"/>
        <v>Duchossois</v>
      </c>
      <c r="C86" s="121" t="str">
        <f t="shared" si="17"/>
        <v>Michel</v>
      </c>
      <c r="D86" s="128" t="str">
        <f t="shared" si="18"/>
        <v xml:space="preserve"> 06 85 93 82 31</v>
      </c>
      <c r="E86" s="127" t="str">
        <f t="shared" si="19"/>
        <v>duchossoismiche@gmail.com</v>
      </c>
      <c r="F86" s="129">
        <f t="shared" si="20"/>
        <v>44792</v>
      </c>
      <c r="G86" s="129">
        <f t="shared" si="21"/>
        <v>44797</v>
      </c>
      <c r="H86" s="127" t="str">
        <f t="shared" si="22"/>
        <v/>
      </c>
      <c r="I86" s="127" t="str">
        <f t="shared" si="23"/>
        <v/>
      </c>
    </row>
    <row r="87" spans="1:9" s="130" customFormat="1" ht="15" x14ac:dyDescent="0.25">
      <c r="A87" s="127">
        <v>85</v>
      </c>
      <c r="B87" s="121" t="str">
        <f t="shared" si="16"/>
        <v>Dabos</v>
      </c>
      <c r="C87" s="121" t="str">
        <f t="shared" si="17"/>
        <v>Jules</v>
      </c>
      <c r="D87" s="128">
        <f t="shared" si="18"/>
        <v>623924995</v>
      </c>
      <c r="E87" s="127" t="str">
        <f t="shared" si="19"/>
        <v/>
      </c>
      <c r="F87" s="129">
        <f t="shared" si="20"/>
        <v>44785</v>
      </c>
      <c r="G87" s="129">
        <f t="shared" si="21"/>
        <v>44804</v>
      </c>
      <c r="H87" s="127" t="str">
        <f t="shared" si="22"/>
        <v/>
      </c>
      <c r="I87" s="127" t="str">
        <f t="shared" si="23"/>
        <v/>
      </c>
    </row>
    <row r="88" spans="1:9" s="130" customFormat="1" ht="15" x14ac:dyDescent="0.25">
      <c r="A88" s="127">
        <v>86</v>
      </c>
      <c r="B88" s="121" t="str">
        <f t="shared" si="16"/>
        <v>Dabos</v>
      </c>
      <c r="C88" s="121" t="str">
        <f t="shared" si="17"/>
        <v>Jules</v>
      </c>
      <c r="D88" s="128">
        <f t="shared" si="18"/>
        <v>623924995</v>
      </c>
      <c r="E88" s="127" t="str">
        <f t="shared" si="19"/>
        <v/>
      </c>
      <c r="F88" s="129">
        <f t="shared" si="20"/>
        <v>44805</v>
      </c>
      <c r="G88" s="129">
        <f t="shared" si="21"/>
        <v>44834</v>
      </c>
      <c r="H88" s="127" t="str">
        <f t="shared" si="22"/>
        <v/>
      </c>
      <c r="I88" s="127" t="str">
        <f t="shared" si="23"/>
        <v/>
      </c>
    </row>
    <row r="89" spans="1:9" s="130" customFormat="1" ht="15" x14ac:dyDescent="0.25">
      <c r="A89" s="127">
        <v>87</v>
      </c>
      <c r="B89" s="121" t="str">
        <f t="shared" si="16"/>
        <v>Lesenecal</v>
      </c>
      <c r="C89" s="121" t="str">
        <f t="shared" si="17"/>
        <v>Maria</v>
      </c>
      <c r="D89" s="128" t="str">
        <f t="shared" si="18"/>
        <v>06 49 04 99 17</v>
      </c>
      <c r="E89" s="127" t="str">
        <f t="shared" si="19"/>
        <v>lesenecal.rodriguez@gmail.com</v>
      </c>
      <c r="F89" s="129">
        <f t="shared" si="20"/>
        <v>44772</v>
      </c>
      <c r="G89" s="129">
        <f t="shared" si="21"/>
        <v>44774</v>
      </c>
      <c r="H89" s="127" t="str">
        <f t="shared" si="22"/>
        <v/>
      </c>
      <c r="I89" s="127" t="str">
        <f t="shared" si="23"/>
        <v/>
      </c>
    </row>
    <row r="90" spans="1:9" s="130" customFormat="1" ht="15" x14ac:dyDescent="0.25">
      <c r="A90" s="127">
        <v>88</v>
      </c>
      <c r="B90" s="121" t="str">
        <f t="shared" si="16"/>
        <v>Reineville</v>
      </c>
      <c r="C90" s="121" t="str">
        <f t="shared" si="17"/>
        <v>Francis</v>
      </c>
      <c r="D90" s="128">
        <f t="shared" si="18"/>
        <v>684930677</v>
      </c>
      <c r="E90" s="127" t="str">
        <f t="shared" si="19"/>
        <v/>
      </c>
      <c r="F90" s="129">
        <f t="shared" si="20"/>
        <v>44784</v>
      </c>
      <c r="G90" s="129">
        <f t="shared" si="21"/>
        <v>44786</v>
      </c>
      <c r="H90" s="127" t="str">
        <f t="shared" si="22"/>
        <v/>
      </c>
      <c r="I90" s="127" t="str">
        <f t="shared" si="23"/>
        <v/>
      </c>
    </row>
    <row r="91" spans="1:9" s="130" customFormat="1" ht="15" x14ac:dyDescent="0.25">
      <c r="A91" s="127">
        <v>89</v>
      </c>
      <c r="B91" s="121" t="str">
        <f t="shared" si="16"/>
        <v>Ralazamahaleo</v>
      </c>
      <c r="C91" s="121" t="str">
        <f t="shared" si="17"/>
        <v>Tiana</v>
      </c>
      <c r="D91" s="128">
        <f t="shared" si="18"/>
        <v>668053920</v>
      </c>
      <c r="E91" s="127" t="str">
        <f t="shared" si="19"/>
        <v>tiana.ralazamahaleo@laposte.net</v>
      </c>
      <c r="F91" s="129">
        <f t="shared" si="20"/>
        <v>44826</v>
      </c>
      <c r="G91" s="129">
        <f t="shared" si="21"/>
        <v>44828</v>
      </c>
      <c r="H91" s="127" t="str">
        <f t="shared" si="22"/>
        <v/>
      </c>
      <c r="I91" s="127" t="str">
        <f t="shared" si="23"/>
        <v/>
      </c>
    </row>
    <row r="92" spans="1:9" s="130" customFormat="1" ht="15" x14ac:dyDescent="0.25">
      <c r="A92" s="127">
        <v>90</v>
      </c>
      <c r="B92" s="121" t="str">
        <f t="shared" si="16"/>
        <v>Lepoutre</v>
      </c>
      <c r="C92" s="121" t="str">
        <f t="shared" si="17"/>
        <v>Thibaut</v>
      </c>
      <c r="D92" s="128" t="str">
        <f t="shared" si="18"/>
        <v>06 80 54 19 16</v>
      </c>
      <c r="E92" s="127" t="str">
        <f t="shared" si="19"/>
        <v>lepoutrethibaut@gmail.com</v>
      </c>
      <c r="F92" s="129">
        <f t="shared" si="20"/>
        <v>44786</v>
      </c>
      <c r="G92" s="129">
        <f t="shared" si="21"/>
        <v>44788</v>
      </c>
      <c r="H92" s="127" t="str">
        <f t="shared" si="22"/>
        <v/>
      </c>
      <c r="I92" s="127" t="str">
        <f t="shared" si="23"/>
        <v/>
      </c>
    </row>
    <row r="93" spans="1:9" s="130" customFormat="1" ht="15" x14ac:dyDescent="0.25">
      <c r="A93" s="127">
        <v>91</v>
      </c>
      <c r="B93" s="121" t="str">
        <f t="shared" si="16"/>
        <v>Madorre</v>
      </c>
      <c r="C93" s="121" t="str">
        <f t="shared" si="17"/>
        <v>Marie-claude</v>
      </c>
      <c r="D93" s="128">
        <f t="shared" si="18"/>
        <v>668053920</v>
      </c>
      <c r="E93" s="127" t="str">
        <f t="shared" si="19"/>
        <v/>
      </c>
      <c r="F93" s="129">
        <f t="shared" si="20"/>
        <v>44826</v>
      </c>
      <c r="G93" s="129">
        <f t="shared" si="21"/>
        <v>44828</v>
      </c>
      <c r="H93" s="127" t="str">
        <f t="shared" si="22"/>
        <v/>
      </c>
      <c r="I93" s="127" t="str">
        <f t="shared" si="23"/>
        <v/>
      </c>
    </row>
    <row r="94" spans="1:9" s="130" customFormat="1" ht="15" x14ac:dyDescent="0.25">
      <c r="A94" s="127">
        <v>92</v>
      </c>
      <c r="B94" s="121" t="str">
        <f t="shared" si="16"/>
        <v>Madorre</v>
      </c>
      <c r="C94" s="121" t="str">
        <f t="shared" si="17"/>
        <v>Marie-claude</v>
      </c>
      <c r="D94" s="128">
        <f t="shared" si="18"/>
        <v>668053920</v>
      </c>
      <c r="E94" s="127" t="str">
        <f t="shared" si="19"/>
        <v/>
      </c>
      <c r="F94" s="129">
        <f t="shared" si="20"/>
        <v>44826</v>
      </c>
      <c r="G94" s="129">
        <f t="shared" si="21"/>
        <v>44828</v>
      </c>
      <c r="H94" s="127" t="str">
        <f t="shared" si="22"/>
        <v/>
      </c>
      <c r="I94" s="127" t="str">
        <f t="shared" si="23"/>
        <v/>
      </c>
    </row>
    <row r="95" spans="1:9" s="130" customFormat="1" ht="15" x14ac:dyDescent="0.25">
      <c r="A95" s="127">
        <v>93</v>
      </c>
      <c r="B95" s="121" t="str">
        <f t="shared" si="16"/>
        <v>de Cozar</v>
      </c>
      <c r="C95" s="121" t="str">
        <f t="shared" si="17"/>
        <v xml:space="preserve"> Anthony</v>
      </c>
      <c r="D95" s="128" t="str">
        <f t="shared" si="18"/>
        <v>06 81 18 88 92</v>
      </c>
      <c r="E95" s="127" t="str">
        <f t="shared" si="19"/>
        <v>anthony.decozar@gmail.com</v>
      </c>
      <c r="F95" s="129">
        <f t="shared" si="20"/>
        <v>44795</v>
      </c>
      <c r="G95" s="129">
        <f t="shared" si="21"/>
        <v>44798</v>
      </c>
      <c r="H95" s="127" t="str">
        <f t="shared" si="22"/>
        <v/>
      </c>
      <c r="I95" s="127" t="str">
        <f t="shared" si="23"/>
        <v/>
      </c>
    </row>
    <row r="96" spans="1:9" s="130" customFormat="1" ht="15" x14ac:dyDescent="0.25">
      <c r="A96" s="127">
        <v>94</v>
      </c>
      <c r="B96" s="121" t="str">
        <f t="shared" si="16"/>
        <v>Verlenne</v>
      </c>
      <c r="C96" s="121" t="str">
        <f t="shared" si="17"/>
        <v>Olivia</v>
      </c>
      <c r="D96" s="128">
        <f t="shared" si="18"/>
        <v>670593770</v>
      </c>
      <c r="E96" s="127" t="str">
        <f t="shared" si="19"/>
        <v>olivia.verlenne@yahoo.fr</v>
      </c>
      <c r="F96" s="129">
        <f t="shared" si="20"/>
        <v>44799</v>
      </c>
      <c r="G96" s="129">
        <f t="shared" si="21"/>
        <v>44802</v>
      </c>
      <c r="H96" s="127" t="str">
        <f t="shared" si="22"/>
        <v/>
      </c>
      <c r="I96" s="127" t="str">
        <f t="shared" si="23"/>
        <v/>
      </c>
    </row>
    <row r="97" spans="1:9" s="130" customFormat="1" ht="30" x14ac:dyDescent="0.25">
      <c r="A97" s="127">
        <v>95</v>
      </c>
      <c r="B97" s="121" t="str">
        <f t="shared" si="16"/>
        <v>Juliac Marous Constan</v>
      </c>
      <c r="C97" s="121" t="str">
        <f t="shared" si="17"/>
        <v>Annie</v>
      </c>
      <c r="D97" s="128" t="str">
        <f t="shared" si="18"/>
        <v>07 44 57 41 89</v>
      </c>
      <c r="E97" s="127" t="str">
        <f t="shared" si="19"/>
        <v>anniejuliacmarousconstan@gmail.com</v>
      </c>
      <c r="F97" s="129">
        <f t="shared" si="20"/>
        <v>44789</v>
      </c>
      <c r="G97" s="129">
        <f t="shared" si="21"/>
        <v>44794</v>
      </c>
      <c r="H97" s="127" t="str">
        <f t="shared" si="22"/>
        <v/>
      </c>
      <c r="I97" s="127" t="str">
        <f t="shared" si="23"/>
        <v/>
      </c>
    </row>
    <row r="98" spans="1:9" s="130" customFormat="1" ht="15" x14ac:dyDescent="0.25">
      <c r="A98" s="127">
        <v>96</v>
      </c>
      <c r="B98" s="121" t="str">
        <f t="shared" si="16"/>
        <v>Cipiere</v>
      </c>
      <c r="C98" s="121" t="str">
        <f t="shared" si="17"/>
        <v>Pierre</v>
      </c>
      <c r="D98" s="128">
        <f t="shared" si="18"/>
        <v>607545791</v>
      </c>
      <c r="E98" s="127" t="str">
        <f t="shared" si="19"/>
        <v>p.cipiere@orange.fr</v>
      </c>
      <c r="F98" s="129">
        <f t="shared" si="20"/>
        <v>44791</v>
      </c>
      <c r="G98" s="129">
        <f t="shared" si="21"/>
        <v>44794</v>
      </c>
      <c r="H98" s="127" t="str">
        <f t="shared" si="22"/>
        <v/>
      </c>
      <c r="I98" s="127" t="str">
        <f t="shared" si="23"/>
        <v/>
      </c>
    </row>
    <row r="99" spans="1:9" s="130" customFormat="1" ht="15" x14ac:dyDescent="0.25">
      <c r="A99" s="127">
        <v>97</v>
      </c>
      <c r="B99" s="121" t="str">
        <f t="shared" ref="B99:B130" si="24">IF(VLOOKUP(A99,liste_location,2)="","X",VLOOKUP(A99,liste_location,2))</f>
        <v>Cipiere</v>
      </c>
      <c r="C99" s="121" t="str">
        <f t="shared" ref="C99:C130" si="25">IF(VLOOKUP(A99,liste_location,3)="","",VLOOKUP(A99,liste_location,3))</f>
        <v>Pierre</v>
      </c>
      <c r="D99" s="128">
        <f t="shared" ref="D99:D130" si="26">IF(VLOOKUP(A99,liste_location,4)="","",VLOOKUP(A99,liste_location,4))</f>
        <v>607545791</v>
      </c>
      <c r="E99" s="127" t="str">
        <f t="shared" ref="E99:E130" si="27">IF(VLOOKUP(A99,liste_location,5)="","",VLOOKUP(A99,liste_location,5))</f>
        <v>p.cipiere@orange.fr</v>
      </c>
      <c r="F99" s="129">
        <f t="shared" ref="F99:F130" si="28">IF(VLOOKUP(A99,liste_location,10)="","",VLOOKUP(A99,liste_location,10))</f>
        <v>44791</v>
      </c>
      <c r="G99" s="129">
        <f t="shared" ref="G99:G130" si="29">IF(VLOOKUP(A99,liste_location,11)="","",VLOOKUP(A99,liste_location,11))</f>
        <v>44794</v>
      </c>
      <c r="H99" s="127" t="str">
        <f t="shared" ref="H99:H130" si="30">IF(VLOOKUP(A99,liste_location,67)="","",VLOOKUP(A99,liste_location,67))</f>
        <v/>
      </c>
      <c r="I99" s="127" t="str">
        <f t="shared" ref="I99:I130" si="31">IF(VLOOKUP(A99,liste_location,71)="","",VLOOKUP(A99,liste_location,71))</f>
        <v/>
      </c>
    </row>
    <row r="100" spans="1:9" s="130" customFormat="1" ht="15" x14ac:dyDescent="0.25">
      <c r="A100" s="127">
        <v>98</v>
      </c>
      <c r="B100" s="121" t="str">
        <f t="shared" si="24"/>
        <v>Gaillot</v>
      </c>
      <c r="C100" s="121" t="str">
        <f t="shared" si="25"/>
        <v>Cecile</v>
      </c>
      <c r="D100" s="128">
        <f t="shared" si="26"/>
        <v>670632548</v>
      </c>
      <c r="E100" s="127" t="str">
        <f t="shared" si="27"/>
        <v>cecilegaillot@yahoo.com</v>
      </c>
      <c r="F100" s="129">
        <f t="shared" si="28"/>
        <v>44800</v>
      </c>
      <c r="G100" s="129">
        <f t="shared" si="29"/>
        <v>44802</v>
      </c>
      <c r="H100" s="127" t="str">
        <f t="shared" si="30"/>
        <v/>
      </c>
      <c r="I100" s="127" t="str">
        <f t="shared" si="31"/>
        <v/>
      </c>
    </row>
    <row r="101" spans="1:9" s="130" customFormat="1" ht="15" x14ac:dyDescent="0.25">
      <c r="A101" s="127">
        <v>99</v>
      </c>
      <c r="B101" s="121" t="str">
        <f t="shared" si="24"/>
        <v>Desforges</v>
      </c>
      <c r="C101" s="121" t="str">
        <f t="shared" si="25"/>
        <v>Bertrand</v>
      </c>
      <c r="D101" s="128" t="str">
        <f t="shared" si="26"/>
        <v>06 09 80 00 54</v>
      </c>
      <c r="E101" s="127" t="str">
        <f t="shared" si="27"/>
        <v>bertranddesforges@yahoo.fr</v>
      </c>
      <c r="F101" s="129">
        <f t="shared" si="28"/>
        <v>44862</v>
      </c>
      <c r="G101" s="129">
        <f t="shared" si="29"/>
        <v>44864</v>
      </c>
      <c r="H101" s="127" t="str">
        <f t="shared" si="30"/>
        <v/>
      </c>
      <c r="I101" s="127" t="str">
        <f t="shared" si="31"/>
        <v/>
      </c>
    </row>
    <row r="102" spans="1:9" s="130" customFormat="1" ht="30" x14ac:dyDescent="0.25">
      <c r="A102" s="127">
        <v>100</v>
      </c>
      <c r="B102" s="121" t="str">
        <f t="shared" si="24"/>
        <v>Potevin</v>
      </c>
      <c r="C102" s="121" t="str">
        <f t="shared" si="25"/>
        <v>Daniel et Monique</v>
      </c>
      <c r="D102" s="128">
        <f t="shared" si="26"/>
        <v>673204237</v>
      </c>
      <c r="E102" s="127" t="str">
        <f t="shared" si="27"/>
        <v>daniel.poitevin@orange.fr</v>
      </c>
      <c r="F102" s="129">
        <f t="shared" si="28"/>
        <v>44813</v>
      </c>
      <c r="G102" s="129">
        <f t="shared" si="29"/>
        <v>44815</v>
      </c>
      <c r="H102" s="127" t="str">
        <f t="shared" si="30"/>
        <v/>
      </c>
      <c r="I102" s="127" t="str">
        <f t="shared" si="31"/>
        <v/>
      </c>
    </row>
    <row r="103" spans="1:9" s="130" customFormat="1" ht="15" x14ac:dyDescent="0.25">
      <c r="A103" s="127">
        <v>101</v>
      </c>
      <c r="B103" s="121" t="str">
        <f t="shared" si="24"/>
        <v>Mabillon</v>
      </c>
      <c r="C103" s="121" t="str">
        <f t="shared" si="25"/>
        <v>Franck</v>
      </c>
      <c r="D103" s="128" t="str">
        <f t="shared" si="26"/>
        <v>06 81 64 89 44</v>
      </c>
      <c r="E103" s="127" t="str">
        <f t="shared" si="27"/>
        <v>franckmabilon@gmail.com</v>
      </c>
      <c r="F103" s="129">
        <f t="shared" si="28"/>
        <v>44841</v>
      </c>
      <c r="G103" s="129">
        <f t="shared" si="29"/>
        <v>44844</v>
      </c>
      <c r="H103" s="127" t="str">
        <f t="shared" si="30"/>
        <v/>
      </c>
      <c r="I103" s="127" t="str">
        <f t="shared" si="31"/>
        <v/>
      </c>
    </row>
    <row r="104" spans="1:9" s="130" customFormat="1" ht="15" x14ac:dyDescent="0.25">
      <c r="A104" s="127">
        <v>102</v>
      </c>
      <c r="B104" s="121" t="str">
        <f t="shared" si="24"/>
        <v xml:space="preserve">Reineville </v>
      </c>
      <c r="C104" s="121" t="str">
        <f t="shared" si="25"/>
        <v>Francis</v>
      </c>
      <c r="D104" s="128" t="str">
        <f t="shared" si="26"/>
        <v/>
      </c>
      <c r="E104" s="127" t="str">
        <f t="shared" si="27"/>
        <v/>
      </c>
      <c r="F104" s="129">
        <f t="shared" si="28"/>
        <v>44841</v>
      </c>
      <c r="G104" s="129">
        <f t="shared" si="29"/>
        <v>44844</v>
      </c>
      <c r="H104" s="127" t="str">
        <f t="shared" si="30"/>
        <v/>
      </c>
      <c r="I104" s="127" t="str">
        <f t="shared" si="31"/>
        <v/>
      </c>
    </row>
    <row r="105" spans="1:9" s="130" customFormat="1" ht="15" x14ac:dyDescent="0.25">
      <c r="A105" s="127">
        <v>103</v>
      </c>
      <c r="B105" s="121" t="str">
        <f t="shared" si="24"/>
        <v>Papon</v>
      </c>
      <c r="C105" s="121" t="str">
        <f t="shared" si="25"/>
        <v>Claire</v>
      </c>
      <c r="D105" s="128">
        <f t="shared" si="26"/>
        <v>687041653</v>
      </c>
      <c r="E105" s="127" t="str">
        <f t="shared" si="27"/>
        <v>dovasi@hotmail.fr</v>
      </c>
      <c r="F105" s="129">
        <f t="shared" si="28"/>
        <v>44875</v>
      </c>
      <c r="G105" s="129">
        <f t="shared" si="29"/>
        <v>44877</v>
      </c>
      <c r="H105" s="127" t="str">
        <f t="shared" si="30"/>
        <v/>
      </c>
      <c r="I105" s="127" t="str">
        <f t="shared" si="31"/>
        <v>19 route du prieuré 44500 la Baule escoublac</v>
      </c>
    </row>
    <row r="106" spans="1:9" s="130" customFormat="1" ht="15" x14ac:dyDescent="0.25">
      <c r="A106" s="127">
        <v>104</v>
      </c>
      <c r="B106" s="121" t="str">
        <f t="shared" si="24"/>
        <v>Ponthier</v>
      </c>
      <c r="C106" s="121" t="str">
        <f t="shared" si="25"/>
        <v>Chantal</v>
      </c>
      <c r="D106" s="128">
        <f t="shared" si="26"/>
        <v>623472941</v>
      </c>
      <c r="E106" s="127" t="str">
        <f t="shared" si="27"/>
        <v>tatoune44380@gmail.com</v>
      </c>
      <c r="F106" s="129">
        <f t="shared" si="28"/>
        <v>44862</v>
      </c>
      <c r="G106" s="129">
        <f t="shared" si="29"/>
        <v>44865</v>
      </c>
      <c r="H106" s="127" t="str">
        <f t="shared" si="30"/>
        <v/>
      </c>
      <c r="I106" s="127" t="str">
        <f t="shared" si="31"/>
        <v/>
      </c>
    </row>
    <row r="107" spans="1:9" s="130" customFormat="1" ht="15" x14ac:dyDescent="0.25">
      <c r="A107" s="127">
        <v>105</v>
      </c>
      <c r="B107" s="121" t="str">
        <f t="shared" si="24"/>
        <v>Arnaud</v>
      </c>
      <c r="C107" s="121" t="str">
        <f t="shared" si="25"/>
        <v>Sylvie</v>
      </c>
      <c r="D107" s="128">
        <f t="shared" si="26"/>
        <v>660942744</v>
      </c>
      <c r="E107" s="127" t="str">
        <f t="shared" si="27"/>
        <v>sylviearnaud31@outlook.fr</v>
      </c>
      <c r="F107" s="129">
        <f t="shared" si="28"/>
        <v>44876</v>
      </c>
      <c r="G107" s="129">
        <f t="shared" si="29"/>
        <v>44878</v>
      </c>
      <c r="H107" s="127" t="str">
        <f t="shared" si="30"/>
        <v/>
      </c>
      <c r="I107" s="127" t="str">
        <f t="shared" si="31"/>
        <v/>
      </c>
    </row>
    <row r="108" spans="1:9" s="130" customFormat="1" ht="15" x14ac:dyDescent="0.25">
      <c r="A108" s="127">
        <v>106</v>
      </c>
      <c r="B108" s="121" t="str">
        <f t="shared" si="24"/>
        <v>Dugue</v>
      </c>
      <c r="C108" s="121" t="str">
        <f t="shared" si="25"/>
        <v>Olivier</v>
      </c>
      <c r="D108" s="128">
        <f t="shared" si="26"/>
        <v>625334199</v>
      </c>
      <c r="E108" s="127" t="str">
        <f t="shared" si="27"/>
        <v>olivierxdudue@gmail.com</v>
      </c>
      <c r="F108" s="129">
        <f t="shared" si="28"/>
        <v>44864</v>
      </c>
      <c r="G108" s="129">
        <f t="shared" si="29"/>
        <v>44868</v>
      </c>
      <c r="H108" s="127" t="str">
        <f t="shared" si="30"/>
        <v/>
      </c>
      <c r="I108" s="127" t="str">
        <f t="shared" si="31"/>
        <v/>
      </c>
    </row>
    <row r="109" spans="1:9" s="130" customFormat="1" ht="15" x14ac:dyDescent="0.25">
      <c r="A109" s="127">
        <v>107</v>
      </c>
      <c r="B109" s="121" t="str">
        <f t="shared" si="24"/>
        <v>Dugue</v>
      </c>
      <c r="C109" s="121" t="str">
        <f t="shared" si="25"/>
        <v>Olivier</v>
      </c>
      <c r="D109" s="128">
        <f t="shared" si="26"/>
        <v>625334199</v>
      </c>
      <c r="E109" s="127" t="str">
        <f t="shared" si="27"/>
        <v>olivierxdudue@gmail.com</v>
      </c>
      <c r="F109" s="129">
        <f t="shared" si="28"/>
        <v>44864</v>
      </c>
      <c r="G109" s="129">
        <f t="shared" si="29"/>
        <v>44868</v>
      </c>
      <c r="H109" s="127" t="str">
        <f t="shared" si="30"/>
        <v/>
      </c>
      <c r="I109" s="127" t="str">
        <f t="shared" si="31"/>
        <v/>
      </c>
    </row>
    <row r="110" spans="1:9" s="130" customFormat="1" ht="15" x14ac:dyDescent="0.25">
      <c r="A110" s="127">
        <v>108</v>
      </c>
      <c r="B110" s="121" t="str">
        <f t="shared" si="24"/>
        <v>Bertorello</v>
      </c>
      <c r="C110" s="121" t="str">
        <f t="shared" si="25"/>
        <v>Pierre</v>
      </c>
      <c r="D110" s="128">
        <f t="shared" si="26"/>
        <v>607896928</v>
      </c>
      <c r="E110" s="127" t="str">
        <f t="shared" si="27"/>
        <v>pierre,bertorellobruguieres@orange.fr</v>
      </c>
      <c r="F110" s="129">
        <f t="shared" si="28"/>
        <v>44876</v>
      </c>
      <c r="G110" s="129">
        <f t="shared" si="29"/>
        <v>44879</v>
      </c>
      <c r="H110" s="127" t="str">
        <f t="shared" si="30"/>
        <v/>
      </c>
      <c r="I110" s="127" t="str">
        <f t="shared" si="31"/>
        <v/>
      </c>
    </row>
    <row r="111" spans="1:9" s="130" customFormat="1" ht="15" x14ac:dyDescent="0.25">
      <c r="A111" s="127">
        <v>109</v>
      </c>
      <c r="B111" s="121" t="str">
        <f t="shared" si="24"/>
        <v>X</v>
      </c>
      <c r="C111" s="121" t="str">
        <f t="shared" si="25"/>
        <v/>
      </c>
      <c r="D111" s="128" t="str">
        <f t="shared" si="26"/>
        <v/>
      </c>
      <c r="E111" s="127" t="str">
        <f t="shared" si="27"/>
        <v/>
      </c>
      <c r="F111" s="129" t="str">
        <f t="shared" si="28"/>
        <v/>
      </c>
      <c r="G111" s="129" t="str">
        <f t="shared" si="29"/>
        <v/>
      </c>
      <c r="H111" s="127" t="str">
        <f t="shared" si="30"/>
        <v/>
      </c>
      <c r="I111" s="127" t="str">
        <f t="shared" si="31"/>
        <v/>
      </c>
    </row>
    <row r="112" spans="1:9" s="130" customFormat="1" ht="15" x14ac:dyDescent="0.25">
      <c r="A112" s="127">
        <v>110</v>
      </c>
      <c r="B112" s="121" t="str">
        <f t="shared" si="24"/>
        <v>X</v>
      </c>
      <c r="C112" s="121" t="str">
        <f t="shared" si="25"/>
        <v/>
      </c>
      <c r="D112" s="128" t="str">
        <f t="shared" si="26"/>
        <v/>
      </c>
      <c r="E112" s="127" t="str">
        <f t="shared" si="27"/>
        <v/>
      </c>
      <c r="F112" s="129" t="str">
        <f t="shared" si="28"/>
        <v/>
      </c>
      <c r="G112" s="129" t="str">
        <f t="shared" si="29"/>
        <v/>
      </c>
      <c r="H112" s="127" t="str">
        <f t="shared" si="30"/>
        <v/>
      </c>
      <c r="I112" s="127" t="str">
        <f t="shared" si="31"/>
        <v/>
      </c>
    </row>
    <row r="113" spans="1:9" s="130" customFormat="1" ht="15" x14ac:dyDescent="0.25">
      <c r="A113" s="127">
        <v>111</v>
      </c>
      <c r="B113" s="121" t="str">
        <f t="shared" si="24"/>
        <v>X</v>
      </c>
      <c r="C113" s="121" t="str">
        <f t="shared" si="25"/>
        <v/>
      </c>
      <c r="D113" s="128" t="str">
        <f t="shared" si="26"/>
        <v/>
      </c>
      <c r="E113" s="127" t="str">
        <f t="shared" si="27"/>
        <v/>
      </c>
      <c r="F113" s="129" t="str">
        <f t="shared" si="28"/>
        <v/>
      </c>
      <c r="G113" s="129" t="str">
        <f t="shared" si="29"/>
        <v/>
      </c>
      <c r="H113" s="127" t="str">
        <f t="shared" si="30"/>
        <v/>
      </c>
      <c r="I113" s="127" t="str">
        <f t="shared" si="31"/>
        <v/>
      </c>
    </row>
    <row r="114" spans="1:9" s="130" customFormat="1" ht="15" x14ac:dyDescent="0.25">
      <c r="A114" s="127">
        <v>112</v>
      </c>
      <c r="B114" s="121" t="str">
        <f t="shared" si="24"/>
        <v>X</v>
      </c>
      <c r="C114" s="121" t="str">
        <f t="shared" si="25"/>
        <v/>
      </c>
      <c r="D114" s="128" t="str">
        <f t="shared" si="26"/>
        <v/>
      </c>
      <c r="E114" s="127" t="str">
        <f t="shared" si="27"/>
        <v/>
      </c>
      <c r="F114" s="129" t="str">
        <f t="shared" si="28"/>
        <v/>
      </c>
      <c r="G114" s="129" t="str">
        <f t="shared" si="29"/>
        <v/>
      </c>
      <c r="H114" s="127" t="str">
        <f t="shared" si="30"/>
        <v/>
      </c>
      <c r="I114" s="127" t="str">
        <f t="shared" si="31"/>
        <v/>
      </c>
    </row>
    <row r="115" spans="1:9" s="130" customFormat="1" ht="15" x14ac:dyDescent="0.25">
      <c r="A115" s="127">
        <v>113</v>
      </c>
      <c r="B115" s="121" t="str">
        <f t="shared" si="24"/>
        <v>X</v>
      </c>
      <c r="C115" s="121" t="str">
        <f t="shared" si="25"/>
        <v/>
      </c>
      <c r="D115" s="128" t="str">
        <f t="shared" si="26"/>
        <v/>
      </c>
      <c r="E115" s="127" t="str">
        <f t="shared" si="27"/>
        <v/>
      </c>
      <c r="F115" s="129" t="str">
        <f t="shared" si="28"/>
        <v/>
      </c>
      <c r="G115" s="129" t="str">
        <f t="shared" si="29"/>
        <v/>
      </c>
      <c r="H115" s="127" t="str">
        <f t="shared" si="30"/>
        <v/>
      </c>
      <c r="I115" s="127" t="str">
        <f t="shared" si="31"/>
        <v/>
      </c>
    </row>
    <row r="116" spans="1:9" s="130" customFormat="1" ht="15" x14ac:dyDescent="0.25">
      <c r="A116" s="127">
        <v>114</v>
      </c>
      <c r="B116" s="121" t="str">
        <f t="shared" si="24"/>
        <v>X</v>
      </c>
      <c r="C116" s="121" t="str">
        <f t="shared" si="25"/>
        <v/>
      </c>
      <c r="D116" s="128" t="str">
        <f t="shared" si="26"/>
        <v/>
      </c>
      <c r="E116" s="127" t="str">
        <f t="shared" si="27"/>
        <v/>
      </c>
      <c r="F116" s="129" t="str">
        <f t="shared" si="28"/>
        <v/>
      </c>
      <c r="G116" s="129" t="str">
        <f t="shared" si="29"/>
        <v/>
      </c>
      <c r="H116" s="127" t="str">
        <f t="shared" si="30"/>
        <v/>
      </c>
      <c r="I116" s="127" t="str">
        <f t="shared" si="31"/>
        <v/>
      </c>
    </row>
    <row r="117" spans="1:9" s="130" customFormat="1" ht="15" x14ac:dyDescent="0.25">
      <c r="A117" s="127">
        <v>115</v>
      </c>
      <c r="B117" s="121" t="str">
        <f t="shared" si="24"/>
        <v>X</v>
      </c>
      <c r="C117" s="121" t="str">
        <f t="shared" si="25"/>
        <v/>
      </c>
      <c r="D117" s="128" t="str">
        <f t="shared" si="26"/>
        <v/>
      </c>
      <c r="E117" s="127" t="str">
        <f t="shared" si="27"/>
        <v/>
      </c>
      <c r="F117" s="129" t="str">
        <f t="shared" si="28"/>
        <v/>
      </c>
      <c r="G117" s="129" t="str">
        <f t="shared" si="29"/>
        <v/>
      </c>
      <c r="H117" s="127" t="str">
        <f t="shared" si="30"/>
        <v/>
      </c>
      <c r="I117" s="127" t="str">
        <f t="shared" si="31"/>
        <v/>
      </c>
    </row>
    <row r="118" spans="1:9" s="130" customFormat="1" ht="15" x14ac:dyDescent="0.25">
      <c r="A118" s="127">
        <v>116</v>
      </c>
      <c r="B118" s="121" t="str">
        <f t="shared" si="24"/>
        <v>X</v>
      </c>
      <c r="C118" s="121" t="str">
        <f t="shared" si="25"/>
        <v/>
      </c>
      <c r="D118" s="128" t="str">
        <f t="shared" si="26"/>
        <v/>
      </c>
      <c r="E118" s="127" t="str">
        <f t="shared" si="27"/>
        <v/>
      </c>
      <c r="F118" s="129" t="str">
        <f t="shared" si="28"/>
        <v/>
      </c>
      <c r="G118" s="129" t="str">
        <f t="shared" si="29"/>
        <v/>
      </c>
      <c r="H118" s="127" t="str">
        <f t="shared" si="30"/>
        <v/>
      </c>
      <c r="I118" s="127" t="str">
        <f t="shared" si="31"/>
        <v/>
      </c>
    </row>
    <row r="119" spans="1:9" s="130" customFormat="1" ht="15" x14ac:dyDescent="0.25">
      <c r="A119" s="127">
        <v>117</v>
      </c>
      <c r="B119" s="121" t="str">
        <f t="shared" si="24"/>
        <v>X</v>
      </c>
      <c r="C119" s="121" t="str">
        <f t="shared" si="25"/>
        <v/>
      </c>
      <c r="D119" s="128" t="str">
        <f t="shared" si="26"/>
        <v/>
      </c>
      <c r="E119" s="127" t="str">
        <f t="shared" si="27"/>
        <v/>
      </c>
      <c r="F119" s="129" t="str">
        <f t="shared" si="28"/>
        <v/>
      </c>
      <c r="G119" s="129" t="str">
        <f t="shared" si="29"/>
        <v/>
      </c>
      <c r="H119" s="127" t="str">
        <f t="shared" si="30"/>
        <v/>
      </c>
      <c r="I119" s="127" t="str">
        <f t="shared" si="31"/>
        <v/>
      </c>
    </row>
    <row r="120" spans="1:9" s="130" customFormat="1" ht="15" x14ac:dyDescent="0.25">
      <c r="A120" s="127">
        <v>118</v>
      </c>
      <c r="B120" s="121" t="str">
        <f t="shared" si="24"/>
        <v>X</v>
      </c>
      <c r="C120" s="121" t="str">
        <f t="shared" si="25"/>
        <v/>
      </c>
      <c r="D120" s="128" t="str">
        <f t="shared" si="26"/>
        <v/>
      </c>
      <c r="E120" s="127" t="str">
        <f t="shared" si="27"/>
        <v/>
      </c>
      <c r="F120" s="129" t="str">
        <f t="shared" si="28"/>
        <v/>
      </c>
      <c r="G120" s="129" t="str">
        <f t="shared" si="29"/>
        <v/>
      </c>
      <c r="H120" s="127" t="str">
        <f t="shared" si="30"/>
        <v/>
      </c>
      <c r="I120" s="127" t="str">
        <f t="shared" si="31"/>
        <v/>
      </c>
    </row>
    <row r="121" spans="1:9" s="130" customFormat="1" ht="15" x14ac:dyDescent="0.25">
      <c r="A121" s="127">
        <v>119</v>
      </c>
      <c r="B121" s="121" t="str">
        <f t="shared" si="24"/>
        <v>X</v>
      </c>
      <c r="C121" s="121" t="str">
        <f t="shared" si="25"/>
        <v/>
      </c>
      <c r="D121" s="128" t="str">
        <f t="shared" si="26"/>
        <v/>
      </c>
      <c r="E121" s="127" t="str">
        <f t="shared" si="27"/>
        <v/>
      </c>
      <c r="F121" s="129" t="str">
        <f t="shared" si="28"/>
        <v/>
      </c>
      <c r="G121" s="129" t="str">
        <f t="shared" si="29"/>
        <v/>
      </c>
      <c r="H121" s="127" t="str">
        <f t="shared" si="30"/>
        <v/>
      </c>
      <c r="I121" s="127" t="str">
        <f t="shared" si="31"/>
        <v/>
      </c>
    </row>
    <row r="122" spans="1:9" s="130" customFormat="1" ht="15" x14ac:dyDescent="0.25">
      <c r="A122" s="127">
        <v>120</v>
      </c>
      <c r="B122" s="121" t="str">
        <f t="shared" si="24"/>
        <v>X</v>
      </c>
      <c r="C122" s="121" t="str">
        <f t="shared" si="25"/>
        <v/>
      </c>
      <c r="D122" s="128" t="str">
        <f t="shared" si="26"/>
        <v/>
      </c>
      <c r="E122" s="127" t="str">
        <f t="shared" si="27"/>
        <v/>
      </c>
      <c r="F122" s="129" t="str">
        <f t="shared" si="28"/>
        <v/>
      </c>
      <c r="G122" s="129" t="str">
        <f t="shared" si="29"/>
        <v/>
      </c>
      <c r="H122" s="127" t="str">
        <f t="shared" si="30"/>
        <v/>
      </c>
      <c r="I122" s="127" t="str">
        <f t="shared" si="31"/>
        <v/>
      </c>
    </row>
    <row r="123" spans="1:9" s="130" customFormat="1" ht="15" x14ac:dyDescent="0.25">
      <c r="A123" s="127">
        <v>121</v>
      </c>
      <c r="B123" s="121" t="str">
        <f t="shared" si="24"/>
        <v>X</v>
      </c>
      <c r="C123" s="121" t="str">
        <f t="shared" si="25"/>
        <v/>
      </c>
      <c r="D123" s="128" t="str">
        <f t="shared" si="26"/>
        <v/>
      </c>
      <c r="E123" s="127" t="str">
        <f t="shared" si="27"/>
        <v/>
      </c>
      <c r="F123" s="129" t="str">
        <f t="shared" si="28"/>
        <v/>
      </c>
      <c r="G123" s="129" t="str">
        <f t="shared" si="29"/>
        <v/>
      </c>
      <c r="H123" s="127" t="str">
        <f t="shared" si="30"/>
        <v/>
      </c>
      <c r="I123" s="127" t="str">
        <f t="shared" si="31"/>
        <v/>
      </c>
    </row>
    <row r="124" spans="1:9" s="130" customFormat="1" ht="15" x14ac:dyDescent="0.25">
      <c r="A124" s="127">
        <v>122</v>
      </c>
      <c r="B124" s="121" t="str">
        <f t="shared" si="24"/>
        <v>X</v>
      </c>
      <c r="C124" s="121" t="str">
        <f t="shared" si="25"/>
        <v/>
      </c>
      <c r="D124" s="128" t="str">
        <f t="shared" si="26"/>
        <v/>
      </c>
      <c r="E124" s="127" t="str">
        <f t="shared" si="27"/>
        <v/>
      </c>
      <c r="F124" s="129" t="str">
        <f t="shared" si="28"/>
        <v/>
      </c>
      <c r="G124" s="129" t="str">
        <f t="shared" si="29"/>
        <v/>
      </c>
      <c r="H124" s="127" t="str">
        <f t="shared" si="30"/>
        <v/>
      </c>
      <c r="I124" s="127" t="str">
        <f t="shared" si="31"/>
        <v/>
      </c>
    </row>
    <row r="125" spans="1:9" s="130" customFormat="1" ht="15" x14ac:dyDescent="0.25">
      <c r="A125" s="127">
        <v>123</v>
      </c>
      <c r="B125" s="121" t="str">
        <f t="shared" si="24"/>
        <v>X</v>
      </c>
      <c r="C125" s="121" t="str">
        <f t="shared" si="25"/>
        <v/>
      </c>
      <c r="D125" s="128" t="str">
        <f t="shared" si="26"/>
        <v/>
      </c>
      <c r="E125" s="127" t="str">
        <f t="shared" si="27"/>
        <v/>
      </c>
      <c r="F125" s="129" t="str">
        <f t="shared" si="28"/>
        <v/>
      </c>
      <c r="G125" s="129" t="str">
        <f t="shared" si="29"/>
        <v/>
      </c>
      <c r="H125" s="127" t="str">
        <f t="shared" si="30"/>
        <v/>
      </c>
      <c r="I125" s="127" t="str">
        <f t="shared" si="31"/>
        <v/>
      </c>
    </row>
    <row r="126" spans="1:9" s="130" customFormat="1" ht="15" x14ac:dyDescent="0.25">
      <c r="A126" s="127">
        <v>124</v>
      </c>
      <c r="B126" s="121" t="str">
        <f t="shared" si="24"/>
        <v>X</v>
      </c>
      <c r="C126" s="121" t="str">
        <f t="shared" si="25"/>
        <v/>
      </c>
      <c r="D126" s="128" t="str">
        <f t="shared" si="26"/>
        <v/>
      </c>
      <c r="E126" s="127" t="str">
        <f t="shared" si="27"/>
        <v/>
      </c>
      <c r="F126" s="129" t="str">
        <f t="shared" si="28"/>
        <v/>
      </c>
      <c r="G126" s="129" t="str">
        <f t="shared" si="29"/>
        <v/>
      </c>
      <c r="H126" s="127" t="str">
        <f t="shared" si="30"/>
        <v/>
      </c>
      <c r="I126" s="127" t="str">
        <f t="shared" si="31"/>
        <v/>
      </c>
    </row>
    <row r="127" spans="1:9" s="130" customFormat="1" ht="15" x14ac:dyDescent="0.25">
      <c r="A127" s="127">
        <v>125</v>
      </c>
      <c r="B127" s="121" t="str">
        <f t="shared" si="24"/>
        <v>X</v>
      </c>
      <c r="C127" s="121" t="str">
        <f t="shared" si="25"/>
        <v/>
      </c>
      <c r="D127" s="128" t="str">
        <f t="shared" si="26"/>
        <v/>
      </c>
      <c r="E127" s="127" t="str">
        <f t="shared" si="27"/>
        <v/>
      </c>
      <c r="F127" s="129" t="str">
        <f t="shared" si="28"/>
        <v/>
      </c>
      <c r="G127" s="129" t="str">
        <f t="shared" si="29"/>
        <v/>
      </c>
      <c r="H127" s="127" t="str">
        <f t="shared" si="30"/>
        <v/>
      </c>
      <c r="I127" s="127" t="str">
        <f t="shared" si="31"/>
        <v/>
      </c>
    </row>
    <row r="128" spans="1:9" s="130" customFormat="1" ht="15" x14ac:dyDescent="0.25">
      <c r="A128" s="127">
        <v>126</v>
      </c>
      <c r="B128" s="121" t="str">
        <f t="shared" si="24"/>
        <v>X</v>
      </c>
      <c r="C128" s="121" t="str">
        <f t="shared" si="25"/>
        <v/>
      </c>
      <c r="D128" s="128" t="str">
        <f t="shared" si="26"/>
        <v/>
      </c>
      <c r="E128" s="127" t="str">
        <f t="shared" si="27"/>
        <v/>
      </c>
      <c r="F128" s="129" t="str">
        <f t="shared" si="28"/>
        <v/>
      </c>
      <c r="G128" s="129" t="str">
        <f t="shared" si="29"/>
        <v/>
      </c>
      <c r="H128" s="127" t="str">
        <f t="shared" si="30"/>
        <v/>
      </c>
      <c r="I128" s="127" t="str">
        <f t="shared" si="31"/>
        <v/>
      </c>
    </row>
    <row r="129" spans="1:9" s="130" customFormat="1" ht="15" x14ac:dyDescent="0.25">
      <c r="A129" s="127">
        <v>127</v>
      </c>
      <c r="B129" s="121" t="str">
        <f t="shared" si="24"/>
        <v>X</v>
      </c>
      <c r="C129" s="121" t="str">
        <f t="shared" si="25"/>
        <v/>
      </c>
      <c r="D129" s="128" t="str">
        <f t="shared" si="26"/>
        <v/>
      </c>
      <c r="E129" s="127" t="str">
        <f t="shared" si="27"/>
        <v/>
      </c>
      <c r="F129" s="129" t="str">
        <f t="shared" si="28"/>
        <v/>
      </c>
      <c r="G129" s="129" t="str">
        <f t="shared" si="29"/>
        <v/>
      </c>
      <c r="H129" s="127" t="str">
        <f t="shared" si="30"/>
        <v/>
      </c>
      <c r="I129" s="127" t="str">
        <f t="shared" si="31"/>
        <v/>
      </c>
    </row>
    <row r="130" spans="1:9" s="130" customFormat="1" ht="15" x14ac:dyDescent="0.25">
      <c r="A130" s="127">
        <v>128</v>
      </c>
      <c r="B130" s="121" t="str">
        <f t="shared" si="24"/>
        <v>X</v>
      </c>
      <c r="C130" s="121" t="str">
        <f t="shared" si="25"/>
        <v/>
      </c>
      <c r="D130" s="128" t="str">
        <f t="shared" si="26"/>
        <v/>
      </c>
      <c r="E130" s="127" t="str">
        <f t="shared" si="27"/>
        <v/>
      </c>
      <c r="F130" s="129" t="str">
        <f t="shared" si="28"/>
        <v/>
      </c>
      <c r="G130" s="129" t="str">
        <f t="shared" si="29"/>
        <v/>
      </c>
      <c r="H130" s="127" t="str">
        <f t="shared" si="30"/>
        <v/>
      </c>
      <c r="I130" s="127" t="str">
        <f t="shared" si="31"/>
        <v/>
      </c>
    </row>
    <row r="131" spans="1:9" s="130" customFormat="1" ht="15" x14ac:dyDescent="0.25">
      <c r="A131" s="127">
        <v>129</v>
      </c>
      <c r="B131" s="121" t="str">
        <f t="shared" ref="B131:B152" si="32">IF(VLOOKUP(A131,liste_location,2)="","X",VLOOKUP(A131,liste_location,2))</f>
        <v>X</v>
      </c>
      <c r="C131" s="121" t="str">
        <f t="shared" ref="C131:C152" si="33">IF(VLOOKUP(A131,liste_location,3)="","",VLOOKUP(A131,liste_location,3))</f>
        <v/>
      </c>
      <c r="D131" s="128" t="str">
        <f t="shared" ref="D131:D152" si="34">IF(VLOOKUP(A131,liste_location,4)="","",VLOOKUP(A131,liste_location,4))</f>
        <v/>
      </c>
      <c r="E131" s="127" t="str">
        <f t="shared" ref="E131:E152" si="35">IF(VLOOKUP(A131,liste_location,5)="","",VLOOKUP(A131,liste_location,5))</f>
        <v/>
      </c>
      <c r="F131" s="129" t="str">
        <f t="shared" ref="F131:F152" si="36">IF(VLOOKUP(A131,liste_location,10)="","",VLOOKUP(A131,liste_location,10))</f>
        <v/>
      </c>
      <c r="G131" s="129" t="str">
        <f t="shared" ref="G131:G152" si="37">IF(VLOOKUP(A131,liste_location,11)="","",VLOOKUP(A131,liste_location,11))</f>
        <v/>
      </c>
      <c r="H131" s="127" t="str">
        <f t="shared" ref="H131:H152" si="38">IF(VLOOKUP(A131,liste_location,67)="","",VLOOKUP(A131,liste_location,67))</f>
        <v/>
      </c>
      <c r="I131" s="127" t="str">
        <f t="shared" ref="I131:I152" si="39">IF(VLOOKUP(A131,liste_location,71)="","",VLOOKUP(A131,liste_location,71))</f>
        <v/>
      </c>
    </row>
    <row r="132" spans="1:9" s="130" customFormat="1" ht="15" x14ac:dyDescent="0.25">
      <c r="A132" s="127">
        <v>130</v>
      </c>
      <c r="B132" s="121" t="str">
        <f t="shared" si="32"/>
        <v>X</v>
      </c>
      <c r="C132" s="121" t="str">
        <f t="shared" si="33"/>
        <v/>
      </c>
      <c r="D132" s="128" t="str">
        <f t="shared" si="34"/>
        <v/>
      </c>
      <c r="E132" s="127" t="str">
        <f t="shared" si="35"/>
        <v/>
      </c>
      <c r="F132" s="129" t="str">
        <f t="shared" si="36"/>
        <v/>
      </c>
      <c r="G132" s="129" t="str">
        <f t="shared" si="37"/>
        <v/>
      </c>
      <c r="H132" s="127" t="str">
        <f t="shared" si="38"/>
        <v/>
      </c>
      <c r="I132" s="127" t="str">
        <f t="shared" si="39"/>
        <v/>
      </c>
    </row>
    <row r="133" spans="1:9" s="130" customFormat="1" ht="15" x14ac:dyDescent="0.25">
      <c r="A133" s="127">
        <v>131</v>
      </c>
      <c r="B133" s="121" t="str">
        <f t="shared" si="32"/>
        <v>X</v>
      </c>
      <c r="C133" s="121" t="str">
        <f t="shared" si="33"/>
        <v/>
      </c>
      <c r="D133" s="128" t="str">
        <f t="shared" si="34"/>
        <v/>
      </c>
      <c r="E133" s="127" t="str">
        <f t="shared" si="35"/>
        <v/>
      </c>
      <c r="F133" s="129" t="str">
        <f t="shared" si="36"/>
        <v/>
      </c>
      <c r="G133" s="129" t="str">
        <f t="shared" si="37"/>
        <v/>
      </c>
      <c r="H133" s="127" t="str">
        <f t="shared" si="38"/>
        <v/>
      </c>
      <c r="I133" s="127" t="str">
        <f t="shared" si="39"/>
        <v/>
      </c>
    </row>
    <row r="134" spans="1:9" s="130" customFormat="1" ht="15" x14ac:dyDescent="0.25">
      <c r="A134" s="127">
        <v>132</v>
      </c>
      <c r="B134" s="121" t="str">
        <f t="shared" si="32"/>
        <v>X</v>
      </c>
      <c r="C134" s="121" t="str">
        <f t="shared" si="33"/>
        <v/>
      </c>
      <c r="D134" s="128" t="str">
        <f t="shared" si="34"/>
        <v/>
      </c>
      <c r="E134" s="127" t="str">
        <f t="shared" si="35"/>
        <v/>
      </c>
      <c r="F134" s="129" t="str">
        <f t="shared" si="36"/>
        <v/>
      </c>
      <c r="G134" s="129" t="str">
        <f t="shared" si="37"/>
        <v/>
      </c>
      <c r="H134" s="127" t="str">
        <f t="shared" si="38"/>
        <v/>
      </c>
      <c r="I134" s="127" t="str">
        <f t="shared" si="39"/>
        <v/>
      </c>
    </row>
    <row r="135" spans="1:9" s="130" customFormat="1" ht="15" x14ac:dyDescent="0.25">
      <c r="A135" s="127">
        <v>133</v>
      </c>
      <c r="B135" s="121" t="str">
        <f t="shared" si="32"/>
        <v>X</v>
      </c>
      <c r="C135" s="121" t="str">
        <f t="shared" si="33"/>
        <v/>
      </c>
      <c r="D135" s="128" t="str">
        <f t="shared" si="34"/>
        <v/>
      </c>
      <c r="E135" s="127" t="str">
        <f t="shared" si="35"/>
        <v/>
      </c>
      <c r="F135" s="129" t="str">
        <f t="shared" si="36"/>
        <v/>
      </c>
      <c r="G135" s="129" t="str">
        <f t="shared" si="37"/>
        <v/>
      </c>
      <c r="H135" s="127" t="str">
        <f t="shared" si="38"/>
        <v/>
      </c>
      <c r="I135" s="127" t="str">
        <f t="shared" si="39"/>
        <v/>
      </c>
    </row>
    <row r="136" spans="1:9" s="130" customFormat="1" ht="15" x14ac:dyDescent="0.25">
      <c r="A136" s="127">
        <v>134</v>
      </c>
      <c r="B136" s="121" t="str">
        <f t="shared" si="32"/>
        <v>X</v>
      </c>
      <c r="C136" s="121" t="str">
        <f t="shared" si="33"/>
        <v/>
      </c>
      <c r="D136" s="128" t="str">
        <f t="shared" si="34"/>
        <v/>
      </c>
      <c r="E136" s="127" t="str">
        <f t="shared" si="35"/>
        <v/>
      </c>
      <c r="F136" s="129" t="str">
        <f t="shared" si="36"/>
        <v/>
      </c>
      <c r="G136" s="129" t="str">
        <f t="shared" si="37"/>
        <v/>
      </c>
      <c r="H136" s="127" t="str">
        <f t="shared" si="38"/>
        <v/>
      </c>
      <c r="I136" s="127" t="str">
        <f t="shared" si="39"/>
        <v/>
      </c>
    </row>
    <row r="137" spans="1:9" s="130" customFormat="1" ht="15" x14ac:dyDescent="0.25">
      <c r="A137" s="127">
        <v>135</v>
      </c>
      <c r="B137" s="121" t="str">
        <f t="shared" si="32"/>
        <v>X</v>
      </c>
      <c r="C137" s="121" t="str">
        <f t="shared" si="33"/>
        <v/>
      </c>
      <c r="D137" s="128" t="str">
        <f t="shared" si="34"/>
        <v/>
      </c>
      <c r="E137" s="127" t="str">
        <f t="shared" si="35"/>
        <v/>
      </c>
      <c r="F137" s="129" t="str">
        <f t="shared" si="36"/>
        <v/>
      </c>
      <c r="G137" s="129" t="str">
        <f t="shared" si="37"/>
        <v/>
      </c>
      <c r="H137" s="127" t="str">
        <f t="shared" si="38"/>
        <v/>
      </c>
      <c r="I137" s="127" t="str">
        <f t="shared" si="39"/>
        <v/>
      </c>
    </row>
    <row r="138" spans="1:9" s="130" customFormat="1" ht="15" x14ac:dyDescent="0.25">
      <c r="A138" s="127">
        <v>136</v>
      </c>
      <c r="B138" s="121" t="str">
        <f t="shared" si="32"/>
        <v>X</v>
      </c>
      <c r="C138" s="121" t="str">
        <f t="shared" si="33"/>
        <v/>
      </c>
      <c r="D138" s="128" t="str">
        <f t="shared" si="34"/>
        <v/>
      </c>
      <c r="E138" s="127" t="str">
        <f t="shared" si="35"/>
        <v/>
      </c>
      <c r="F138" s="129" t="str">
        <f t="shared" si="36"/>
        <v/>
      </c>
      <c r="G138" s="129" t="str">
        <f t="shared" si="37"/>
        <v/>
      </c>
      <c r="H138" s="127" t="str">
        <f t="shared" si="38"/>
        <v/>
      </c>
      <c r="I138" s="127" t="str">
        <f t="shared" si="39"/>
        <v/>
      </c>
    </row>
    <row r="139" spans="1:9" s="130" customFormat="1" ht="15" x14ac:dyDescent="0.25">
      <c r="A139" s="127">
        <v>137</v>
      </c>
      <c r="B139" s="121" t="str">
        <f t="shared" si="32"/>
        <v>X</v>
      </c>
      <c r="C139" s="121" t="str">
        <f t="shared" si="33"/>
        <v/>
      </c>
      <c r="D139" s="128" t="str">
        <f t="shared" si="34"/>
        <v/>
      </c>
      <c r="E139" s="127" t="str">
        <f t="shared" si="35"/>
        <v/>
      </c>
      <c r="F139" s="129" t="str">
        <f t="shared" si="36"/>
        <v/>
      </c>
      <c r="G139" s="129" t="str">
        <f t="shared" si="37"/>
        <v/>
      </c>
      <c r="H139" s="127" t="str">
        <f t="shared" si="38"/>
        <v/>
      </c>
      <c r="I139" s="127" t="str">
        <f t="shared" si="39"/>
        <v/>
      </c>
    </row>
    <row r="140" spans="1:9" s="130" customFormat="1" ht="15" x14ac:dyDescent="0.25">
      <c r="A140" s="127">
        <v>138</v>
      </c>
      <c r="B140" s="121" t="str">
        <f t="shared" si="32"/>
        <v>X</v>
      </c>
      <c r="C140" s="121" t="str">
        <f t="shared" si="33"/>
        <v/>
      </c>
      <c r="D140" s="128" t="str">
        <f t="shared" si="34"/>
        <v/>
      </c>
      <c r="E140" s="127" t="str">
        <f t="shared" si="35"/>
        <v/>
      </c>
      <c r="F140" s="129" t="str">
        <f t="shared" si="36"/>
        <v/>
      </c>
      <c r="G140" s="129" t="str">
        <f t="shared" si="37"/>
        <v/>
      </c>
      <c r="H140" s="127" t="str">
        <f t="shared" si="38"/>
        <v/>
      </c>
      <c r="I140" s="127" t="str">
        <f t="shared" si="39"/>
        <v/>
      </c>
    </row>
    <row r="141" spans="1:9" s="130" customFormat="1" ht="15" x14ac:dyDescent="0.25">
      <c r="A141" s="127">
        <v>139</v>
      </c>
      <c r="B141" s="121" t="str">
        <f t="shared" si="32"/>
        <v>X</v>
      </c>
      <c r="C141" s="121" t="str">
        <f t="shared" si="33"/>
        <v/>
      </c>
      <c r="D141" s="128" t="str">
        <f t="shared" si="34"/>
        <v/>
      </c>
      <c r="E141" s="127" t="str">
        <f t="shared" si="35"/>
        <v/>
      </c>
      <c r="F141" s="129" t="str">
        <f t="shared" si="36"/>
        <v/>
      </c>
      <c r="G141" s="129" t="str">
        <f t="shared" si="37"/>
        <v/>
      </c>
      <c r="H141" s="127" t="str">
        <f t="shared" si="38"/>
        <v/>
      </c>
      <c r="I141" s="127" t="str">
        <f t="shared" si="39"/>
        <v/>
      </c>
    </row>
    <row r="142" spans="1:9" s="130" customFormat="1" ht="15" x14ac:dyDescent="0.25">
      <c r="A142" s="127">
        <v>140</v>
      </c>
      <c r="B142" s="121" t="str">
        <f t="shared" si="32"/>
        <v>X</v>
      </c>
      <c r="C142" s="121" t="str">
        <f t="shared" si="33"/>
        <v/>
      </c>
      <c r="D142" s="128" t="str">
        <f t="shared" si="34"/>
        <v/>
      </c>
      <c r="E142" s="127" t="str">
        <f t="shared" si="35"/>
        <v/>
      </c>
      <c r="F142" s="129" t="str">
        <f t="shared" si="36"/>
        <v/>
      </c>
      <c r="G142" s="129" t="str">
        <f t="shared" si="37"/>
        <v/>
      </c>
      <c r="H142" s="127" t="str">
        <f t="shared" si="38"/>
        <v/>
      </c>
      <c r="I142" s="127" t="str">
        <f t="shared" si="39"/>
        <v/>
      </c>
    </row>
    <row r="143" spans="1:9" s="130" customFormat="1" ht="15" x14ac:dyDescent="0.25">
      <c r="A143" s="127">
        <v>141</v>
      </c>
      <c r="B143" s="121" t="str">
        <f t="shared" si="32"/>
        <v>X</v>
      </c>
      <c r="C143" s="121" t="str">
        <f t="shared" si="33"/>
        <v/>
      </c>
      <c r="D143" s="128" t="str">
        <f t="shared" si="34"/>
        <v/>
      </c>
      <c r="E143" s="127" t="str">
        <f t="shared" si="35"/>
        <v/>
      </c>
      <c r="F143" s="129" t="str">
        <f t="shared" si="36"/>
        <v/>
      </c>
      <c r="G143" s="129" t="str">
        <f t="shared" si="37"/>
        <v/>
      </c>
      <c r="H143" s="127" t="str">
        <f t="shared" si="38"/>
        <v/>
      </c>
      <c r="I143" s="127" t="str">
        <f t="shared" si="39"/>
        <v/>
      </c>
    </row>
    <row r="144" spans="1:9" s="130" customFormat="1" ht="15" x14ac:dyDescent="0.25">
      <c r="A144" s="127">
        <v>142</v>
      </c>
      <c r="B144" s="121" t="str">
        <f t="shared" si="32"/>
        <v>X</v>
      </c>
      <c r="C144" s="121" t="str">
        <f t="shared" si="33"/>
        <v/>
      </c>
      <c r="D144" s="128" t="str">
        <f t="shared" si="34"/>
        <v/>
      </c>
      <c r="E144" s="127" t="str">
        <f t="shared" si="35"/>
        <v/>
      </c>
      <c r="F144" s="129" t="str">
        <f t="shared" si="36"/>
        <v/>
      </c>
      <c r="G144" s="129" t="str">
        <f t="shared" si="37"/>
        <v/>
      </c>
      <c r="H144" s="127" t="str">
        <f t="shared" si="38"/>
        <v/>
      </c>
      <c r="I144" s="127" t="str">
        <f t="shared" si="39"/>
        <v/>
      </c>
    </row>
    <row r="145" spans="1:9" s="130" customFormat="1" ht="15" x14ac:dyDescent="0.25">
      <c r="A145" s="127">
        <v>143</v>
      </c>
      <c r="B145" s="121" t="str">
        <f t="shared" si="32"/>
        <v>X</v>
      </c>
      <c r="C145" s="121" t="str">
        <f t="shared" si="33"/>
        <v/>
      </c>
      <c r="D145" s="128" t="str">
        <f t="shared" si="34"/>
        <v/>
      </c>
      <c r="E145" s="127" t="str">
        <f t="shared" si="35"/>
        <v/>
      </c>
      <c r="F145" s="129" t="str">
        <f t="shared" si="36"/>
        <v/>
      </c>
      <c r="G145" s="129" t="str">
        <f t="shared" si="37"/>
        <v/>
      </c>
      <c r="H145" s="127" t="str">
        <f t="shared" si="38"/>
        <v/>
      </c>
      <c r="I145" s="127" t="str">
        <f t="shared" si="39"/>
        <v/>
      </c>
    </row>
    <row r="146" spans="1:9" s="130" customFormat="1" ht="15" x14ac:dyDescent="0.25">
      <c r="A146" s="127">
        <v>144</v>
      </c>
      <c r="B146" s="121" t="str">
        <f t="shared" si="32"/>
        <v>X</v>
      </c>
      <c r="C146" s="121" t="str">
        <f t="shared" si="33"/>
        <v/>
      </c>
      <c r="D146" s="128" t="str">
        <f t="shared" si="34"/>
        <v/>
      </c>
      <c r="E146" s="127" t="str">
        <f t="shared" si="35"/>
        <v/>
      </c>
      <c r="F146" s="129" t="str">
        <f t="shared" si="36"/>
        <v/>
      </c>
      <c r="G146" s="129" t="str">
        <f t="shared" si="37"/>
        <v/>
      </c>
      <c r="H146" s="127" t="str">
        <f t="shared" si="38"/>
        <v/>
      </c>
      <c r="I146" s="127" t="str">
        <f t="shared" si="39"/>
        <v/>
      </c>
    </row>
    <row r="147" spans="1:9" s="130" customFormat="1" ht="15" x14ac:dyDescent="0.25">
      <c r="A147" s="127">
        <v>145</v>
      </c>
      <c r="B147" s="121" t="str">
        <f t="shared" si="32"/>
        <v>X</v>
      </c>
      <c r="C147" s="121" t="str">
        <f t="shared" si="33"/>
        <v/>
      </c>
      <c r="D147" s="128" t="str">
        <f t="shared" si="34"/>
        <v/>
      </c>
      <c r="E147" s="127" t="str">
        <f t="shared" si="35"/>
        <v/>
      </c>
      <c r="F147" s="129" t="str">
        <f t="shared" si="36"/>
        <v/>
      </c>
      <c r="G147" s="129" t="str">
        <f t="shared" si="37"/>
        <v/>
      </c>
      <c r="H147" s="127" t="str">
        <f t="shared" si="38"/>
        <v/>
      </c>
      <c r="I147" s="127" t="str">
        <f t="shared" si="39"/>
        <v/>
      </c>
    </row>
    <row r="148" spans="1:9" s="130" customFormat="1" ht="15" x14ac:dyDescent="0.25">
      <c r="A148" s="127">
        <v>146</v>
      </c>
      <c r="B148" s="121" t="str">
        <f t="shared" si="32"/>
        <v>X</v>
      </c>
      <c r="C148" s="121" t="str">
        <f t="shared" si="33"/>
        <v/>
      </c>
      <c r="D148" s="128" t="str">
        <f t="shared" si="34"/>
        <v/>
      </c>
      <c r="E148" s="127" t="str">
        <f t="shared" si="35"/>
        <v/>
      </c>
      <c r="F148" s="129" t="str">
        <f t="shared" si="36"/>
        <v/>
      </c>
      <c r="G148" s="129" t="str">
        <f t="shared" si="37"/>
        <v/>
      </c>
      <c r="H148" s="127" t="str">
        <f t="shared" si="38"/>
        <v/>
      </c>
      <c r="I148" s="127" t="str">
        <f t="shared" si="39"/>
        <v/>
      </c>
    </row>
    <row r="149" spans="1:9" s="130" customFormat="1" ht="15" x14ac:dyDescent="0.25">
      <c r="A149" s="127">
        <v>147</v>
      </c>
      <c r="B149" s="121" t="str">
        <f t="shared" si="32"/>
        <v>X</v>
      </c>
      <c r="C149" s="121" t="str">
        <f t="shared" si="33"/>
        <v/>
      </c>
      <c r="D149" s="128" t="str">
        <f t="shared" si="34"/>
        <v/>
      </c>
      <c r="E149" s="127" t="str">
        <f t="shared" si="35"/>
        <v/>
      </c>
      <c r="F149" s="129" t="str">
        <f t="shared" si="36"/>
        <v/>
      </c>
      <c r="G149" s="129" t="str">
        <f t="shared" si="37"/>
        <v/>
      </c>
      <c r="H149" s="127" t="str">
        <f t="shared" si="38"/>
        <v/>
      </c>
      <c r="I149" s="127" t="str">
        <f t="shared" si="39"/>
        <v/>
      </c>
    </row>
    <row r="150" spans="1:9" s="130" customFormat="1" ht="15" x14ac:dyDescent="0.25">
      <c r="A150" s="127">
        <v>148</v>
      </c>
      <c r="B150" s="121" t="str">
        <f t="shared" si="32"/>
        <v>X</v>
      </c>
      <c r="C150" s="121" t="str">
        <f t="shared" si="33"/>
        <v/>
      </c>
      <c r="D150" s="128" t="str">
        <f t="shared" si="34"/>
        <v/>
      </c>
      <c r="E150" s="127" t="str">
        <f t="shared" si="35"/>
        <v/>
      </c>
      <c r="F150" s="129" t="str">
        <f t="shared" si="36"/>
        <v/>
      </c>
      <c r="G150" s="129" t="str">
        <f t="shared" si="37"/>
        <v/>
      </c>
      <c r="H150" s="127" t="str">
        <f t="shared" si="38"/>
        <v/>
      </c>
      <c r="I150" s="127" t="str">
        <f t="shared" si="39"/>
        <v/>
      </c>
    </row>
    <row r="151" spans="1:9" s="130" customFormat="1" ht="15" x14ac:dyDescent="0.25">
      <c r="A151" s="127">
        <v>149</v>
      </c>
      <c r="B151" s="121" t="str">
        <f t="shared" si="32"/>
        <v>X</v>
      </c>
      <c r="C151" s="121" t="str">
        <f t="shared" si="33"/>
        <v/>
      </c>
      <c r="D151" s="128" t="str">
        <f t="shared" si="34"/>
        <v/>
      </c>
      <c r="E151" s="127" t="str">
        <f t="shared" si="35"/>
        <v/>
      </c>
      <c r="F151" s="129" t="str">
        <f t="shared" si="36"/>
        <v/>
      </c>
      <c r="G151" s="129" t="str">
        <f t="shared" si="37"/>
        <v/>
      </c>
      <c r="H151" s="127" t="str">
        <f t="shared" si="38"/>
        <v/>
      </c>
      <c r="I151" s="127" t="str">
        <f t="shared" si="39"/>
        <v/>
      </c>
    </row>
    <row r="152" spans="1:9" s="130" customFormat="1" ht="15" x14ac:dyDescent="0.25">
      <c r="A152" s="127">
        <v>150</v>
      </c>
      <c r="B152" s="121" t="str">
        <f t="shared" si="32"/>
        <v>X</v>
      </c>
      <c r="C152" s="121" t="str">
        <f t="shared" si="33"/>
        <v/>
      </c>
      <c r="D152" s="128" t="str">
        <f t="shared" si="34"/>
        <v/>
      </c>
      <c r="E152" s="127" t="str">
        <f t="shared" si="35"/>
        <v/>
      </c>
      <c r="F152" s="129" t="str">
        <f t="shared" si="36"/>
        <v/>
      </c>
      <c r="G152" s="129" t="str">
        <f t="shared" si="37"/>
        <v/>
      </c>
      <c r="H152" s="127" t="str">
        <f t="shared" si="38"/>
        <v/>
      </c>
      <c r="I152" s="127" t="str">
        <f t="shared" si="39"/>
        <v/>
      </c>
    </row>
  </sheetData>
  <sortState xmlns:xlrd2="http://schemas.microsoft.com/office/spreadsheetml/2017/richdata2" ref="A3:I152">
    <sortCondition ref="B3:B152"/>
  </sortState>
  <mergeCells count="1">
    <mergeCell ref="B1:I1"/>
  </mergeCells>
  <pageMargins left="0.25" right="0.25"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818BC-CCFE-4627-BEA7-F6D2B70B47A5}">
  <sheetPr>
    <pageSetUpPr fitToPage="1"/>
  </sheetPr>
  <dimension ref="A1:S285"/>
  <sheetViews>
    <sheetView topLeftCell="C1" workbookViewId="0">
      <pane ySplit="9" topLeftCell="A19" activePane="bottomLeft" state="frozenSplit"/>
      <selection activeCell="C1" sqref="C1"/>
      <selection pane="bottomLeft" activeCell="F8" sqref="F8"/>
    </sheetView>
  </sheetViews>
  <sheetFormatPr baseColWidth="10" defaultColWidth="11" defaultRowHeight="16.2" x14ac:dyDescent="0.3"/>
  <cols>
    <col min="1" max="1" width="4.59765625" style="40" customWidth="1"/>
    <col min="2" max="2" width="15.09765625" style="40" customWidth="1"/>
    <col min="3" max="3" width="11.59765625" style="40" customWidth="1"/>
    <col min="4" max="4" width="8.69921875" style="40" customWidth="1"/>
    <col min="5" max="5" width="25.19921875" style="42" customWidth="1"/>
    <col min="6" max="6" width="23.69921875" style="42" customWidth="1"/>
    <col min="7" max="7" width="9.8984375" style="42" customWidth="1"/>
    <col min="8" max="8" width="9.69921875" style="42" customWidth="1"/>
    <col min="9" max="9" width="10.59765625" style="42" customWidth="1"/>
    <col min="10" max="10" width="9.19921875" style="42" customWidth="1"/>
    <col min="11" max="11" width="7.3984375" style="42" customWidth="1"/>
    <col min="12" max="12" width="7.19921875" style="42" customWidth="1"/>
    <col min="13" max="13" width="7" style="41" customWidth="1"/>
    <col min="14" max="14" width="7.69921875" style="41" customWidth="1"/>
    <col min="15" max="15" width="8.19921875" style="41" customWidth="1"/>
    <col min="16" max="16" width="11" style="41" customWidth="1"/>
    <col min="17" max="17" width="9.69921875" style="41" customWidth="1"/>
    <col min="18" max="18" width="10.59765625" style="41" customWidth="1"/>
    <col min="19" max="19" width="11" style="41" customWidth="1"/>
    <col min="20" max="16384" width="11" style="41"/>
  </cols>
  <sheetData>
    <row r="1" spans="1:19" s="43" customFormat="1" ht="19.8" x14ac:dyDescent="0.3">
      <c r="A1" s="265"/>
      <c r="B1" s="838" t="s">
        <v>632</v>
      </c>
      <c r="C1" s="838"/>
      <c r="D1" s="838"/>
      <c r="E1" s="838"/>
      <c r="F1" s="838"/>
      <c r="G1" s="838"/>
      <c r="H1" s="838"/>
      <c r="I1" s="838"/>
      <c r="J1" s="838"/>
      <c r="K1" s="838"/>
      <c r="L1" s="838"/>
      <c r="M1" s="838"/>
      <c r="N1" s="838"/>
      <c r="O1" s="838"/>
      <c r="P1" s="838"/>
      <c r="Q1" s="838"/>
      <c r="R1" s="838"/>
      <c r="S1" s="838"/>
    </row>
    <row r="2" spans="1:19" ht="19.8" x14ac:dyDescent="0.3">
      <c r="B2" s="839">
        <f ca="1">TODAY()</f>
        <v>44871</v>
      </c>
      <c r="C2" s="839"/>
      <c r="D2" s="287"/>
      <c r="E2" s="65" t="s">
        <v>297</v>
      </c>
      <c r="F2" s="66">
        <f>SUM(LISTE!AF9:AF200)</f>
        <v>0</v>
      </c>
      <c r="G2" s="66"/>
      <c r="H2" s="851" t="s">
        <v>860</v>
      </c>
      <c r="I2" s="851"/>
      <c r="J2" s="851"/>
      <c r="K2" s="852">
        <v>73.92</v>
      </c>
      <c r="L2" s="853"/>
      <c r="M2" s="849"/>
      <c r="N2" s="849"/>
      <c r="O2" s="849"/>
      <c r="P2" s="849"/>
      <c r="Q2" s="850"/>
      <c r="R2" s="850"/>
    </row>
    <row r="3" spans="1:19" ht="19.8" x14ac:dyDescent="0.3">
      <c r="B3" s="152"/>
      <c r="C3" s="152"/>
      <c r="D3" s="287"/>
      <c r="E3" s="65" t="s">
        <v>298</v>
      </c>
      <c r="F3" s="66">
        <f>SUM(LISTE!AG9:AG200)</f>
        <v>0</v>
      </c>
      <c r="G3" s="66"/>
      <c r="H3" s="851" t="s">
        <v>861</v>
      </c>
      <c r="I3" s="851"/>
      <c r="J3" s="851"/>
      <c r="K3" s="852">
        <v>61.38</v>
      </c>
      <c r="L3" s="853"/>
      <c r="M3" s="849" t="s">
        <v>208</v>
      </c>
      <c r="N3" s="849"/>
      <c r="O3" s="849"/>
      <c r="P3" s="849"/>
      <c r="Q3" s="850">
        <f>SUM(LISTE!AL9:AL200)</f>
        <v>30.360000000000003</v>
      </c>
      <c r="R3" s="850"/>
    </row>
    <row r="4" spans="1:19" ht="25.2" x14ac:dyDescent="0.3">
      <c r="B4" s="377" t="s">
        <v>69</v>
      </c>
      <c r="C4" s="379" t="s">
        <v>633</v>
      </c>
      <c r="D4" s="287"/>
      <c r="E4" s="65" t="s">
        <v>299</v>
      </c>
      <c r="F4" s="66">
        <f>SUM(LISTE!AH9:AH200)</f>
        <v>9.9</v>
      </c>
      <c r="G4" s="66"/>
      <c r="H4" s="851" t="s">
        <v>862</v>
      </c>
      <c r="I4" s="851"/>
      <c r="J4" s="851"/>
      <c r="K4" s="852">
        <f>F2+F3+F4+F5+F6+F7</f>
        <v>43.56</v>
      </c>
      <c r="L4" s="853"/>
      <c r="M4" s="849" t="s">
        <v>209</v>
      </c>
      <c r="N4" s="849"/>
      <c r="O4" s="849"/>
      <c r="P4" s="849"/>
      <c r="Q4" s="850">
        <f>SUM(LISTE!AM9:AM200)</f>
        <v>46.199999999999996</v>
      </c>
      <c r="R4" s="850"/>
    </row>
    <row r="5" spans="1:19" ht="17.399999999999999" x14ac:dyDescent="0.3">
      <c r="B5" s="378" t="s">
        <v>631</v>
      </c>
      <c r="C5" s="380">
        <v>0.66</v>
      </c>
      <c r="D5" s="566">
        <v>24.42</v>
      </c>
      <c r="E5" s="65" t="s">
        <v>300</v>
      </c>
      <c r="F5" s="66">
        <f>SUM(LISTE!AI9:AI200)</f>
        <v>24.42</v>
      </c>
      <c r="G5" s="66"/>
      <c r="H5" s="851"/>
      <c r="I5" s="851"/>
      <c r="J5" s="851"/>
      <c r="K5" s="854"/>
      <c r="L5" s="855"/>
      <c r="M5" s="849" t="s">
        <v>211</v>
      </c>
      <c r="N5" s="849"/>
      <c r="O5" s="849"/>
      <c r="P5" s="849"/>
      <c r="Q5" s="850">
        <f>SUM(LISTE!AN9:AN200)</f>
        <v>5.28</v>
      </c>
      <c r="R5" s="850"/>
    </row>
    <row r="6" spans="1:19" ht="19.8" x14ac:dyDescent="0.3">
      <c r="B6" s="62"/>
      <c r="C6" s="62"/>
      <c r="D6" s="287"/>
      <c r="E6" s="65" t="s">
        <v>301</v>
      </c>
      <c r="F6" s="66">
        <f>SUM(LISTE!AJ9:AJ200)</f>
        <v>6.6000000000000005</v>
      </c>
      <c r="G6" s="66"/>
      <c r="H6" s="851"/>
      <c r="I6" s="851"/>
      <c r="J6" s="851"/>
      <c r="K6" s="854"/>
      <c r="L6" s="855"/>
      <c r="M6" s="849" t="s">
        <v>212</v>
      </c>
      <c r="N6" s="849"/>
      <c r="O6" s="849"/>
      <c r="P6" s="849"/>
      <c r="Q6" s="850">
        <f>SUM(LISTE!AO9:AO200)</f>
        <v>18.48</v>
      </c>
      <c r="R6" s="850"/>
    </row>
    <row r="7" spans="1:19" ht="20.399999999999999" thickBot="1" x14ac:dyDescent="0.35">
      <c r="B7" s="67" t="s">
        <v>210</v>
      </c>
      <c r="C7" s="62"/>
      <c r="D7" s="287"/>
      <c r="E7" s="65" t="s">
        <v>207</v>
      </c>
      <c r="F7" s="66">
        <f>SUM(LISTE!AK9:AK200)</f>
        <v>2.64</v>
      </c>
      <c r="G7" s="66"/>
      <c r="H7" s="851"/>
      <c r="I7" s="851"/>
      <c r="J7" s="851"/>
      <c r="K7" s="854"/>
      <c r="L7" s="855"/>
      <c r="M7" s="849" t="s">
        <v>213</v>
      </c>
      <c r="N7" s="849"/>
      <c r="O7" s="849"/>
      <c r="P7" s="849"/>
      <c r="Q7" s="850">
        <f>SUM(LISTE!AP9:AP200)</f>
        <v>0</v>
      </c>
      <c r="R7" s="850"/>
    </row>
    <row r="8" spans="1:19" ht="18.600000000000001" thickTop="1" thickBot="1" x14ac:dyDescent="0.35">
      <c r="B8" s="67"/>
      <c r="C8" s="846" t="s">
        <v>215</v>
      </c>
      <c r="D8" s="847"/>
      <c r="E8" s="848"/>
      <c r="F8" s="69">
        <f>F2+F3+F4+F5+F6+F7+Q3+Q4+Q5+Q6+Q7+Q8</f>
        <v>143.88</v>
      </c>
      <c r="G8" s="567"/>
      <c r="H8" s="851"/>
      <c r="I8" s="851"/>
      <c r="J8" s="851"/>
      <c r="K8" s="854"/>
      <c r="L8" s="855"/>
      <c r="M8" s="849" t="s">
        <v>214</v>
      </c>
      <c r="N8" s="849"/>
      <c r="O8" s="849"/>
      <c r="P8" s="849"/>
      <c r="Q8" s="850">
        <f>SUM(LISTE!AQ9:AQ200)</f>
        <v>0</v>
      </c>
      <c r="R8" s="850"/>
    </row>
    <row r="9" spans="1:19" s="64" customFormat="1" ht="72" customHeight="1" thickTop="1" x14ac:dyDescent="0.25">
      <c r="A9" s="63" t="s">
        <v>385</v>
      </c>
      <c r="B9" s="63" t="s">
        <v>0</v>
      </c>
      <c r="C9" s="68" t="s">
        <v>1</v>
      </c>
      <c r="D9" s="68" t="s">
        <v>404</v>
      </c>
      <c r="E9" s="68" t="s">
        <v>4</v>
      </c>
      <c r="F9" s="68" t="s">
        <v>5</v>
      </c>
      <c r="G9" s="63" t="s">
        <v>885</v>
      </c>
      <c r="H9" s="63" t="s">
        <v>292</v>
      </c>
      <c r="I9" s="63" t="s">
        <v>293</v>
      </c>
      <c r="J9" s="63" t="s">
        <v>294</v>
      </c>
      <c r="K9" s="63" t="s">
        <v>295</v>
      </c>
      <c r="L9" s="63" t="s">
        <v>296</v>
      </c>
      <c r="M9" s="63" t="s">
        <v>200</v>
      </c>
      <c r="N9" s="63" t="s">
        <v>201</v>
      </c>
      <c r="O9" s="63" t="s">
        <v>202</v>
      </c>
      <c r="P9" s="63" t="s">
        <v>203</v>
      </c>
      <c r="Q9" s="63" t="s">
        <v>204</v>
      </c>
      <c r="R9" s="63" t="s">
        <v>205</v>
      </c>
      <c r="S9" s="63" t="s">
        <v>206</v>
      </c>
    </row>
    <row r="10" spans="1:19" ht="13.05" customHeight="1" x14ac:dyDescent="0.3">
      <c r="A10" s="56">
        <f>IF(OR(LISTE!B27="",LISTE!B27="MADORRE",LISTE!B27="ROBIN",LISTE!B27="FREYSS",LISTE!B27="HENNION",LISTE!B27="BENARD",LISTE!I27="X",LISTE!I27="A",LISTE!B27="HUMBERT",LISTE!B27="BARRET",LISTE!B27="AUZAN",LISTE!B27="BOURDEAU"),"",LISTE!A27)</f>
        <v>19</v>
      </c>
      <c r="B10" s="70" t="str">
        <f>IF(OR(LISTE!B27="",LISTE!B27="MADORRE",LISTE!B27="ROBIN",LISTE!B27="FREYSS",LISTE!B27="HENNION",LISTE!B27="BENARD",LISTE!I27="X",LISTE!I27="A",LISTE!B27="HUMBERT",LISTE!B27="BARRET",LISTE!B27="AUZAN",LISTE!B27="BOURDEAU"),"",LISTE!B27)</f>
        <v>DE PALACIO</v>
      </c>
      <c r="C10" s="70" t="str">
        <f>IF(OR(LISTE!B27="",LISTE!B27="MADORRE",LISTE!B27="ROBIN",LISTE!B27="FREYSS",LISTE!B27="HENNION",LISTE!B27="BENARD",LISTE!I27="X",LISTE!I27="A",LISTE!B27="HUMBERT",LISTE!B27="BARRET",LISTE!B27="AUZAN",LISTE!B27="BOURDEAU"),"",LISTE!C27)</f>
        <v>Axelle</v>
      </c>
      <c r="D10" s="70">
        <f>IF(OR(LISTE!B27="",LISTE!B27="MADORRE",LISTE!B27="ROBIN",LISTE!B27="FREYSS",LISTE!B27="HENNION",LISTE!B27="BENARD",LISTE!I27="X",LISTE!I27="A",LISTE!B27="HUMBERT",LISTE!B27="BARRET",LISTE!B27="AUZAN",LISTE!B27="BOURDEAU"),"",LISTE!H27)</f>
        <v>3</v>
      </c>
      <c r="E10" s="71">
        <f>IF(OR(LISTE!B27="",LISTE!B27="MADORRE",LISTE!B27="ROBIN",LISTE!B27="FREYSS",LISTE!B27="HENNION",LISTE!B27="BENARD",LISTE!I27="X",LISTE!I27="A",LISTE!B27="HUMBERT",LISTE!B27="BARRET",LISTE!B27="AUZAN",LISTE!B27="BOURDEAU"),"",LISTE!J27)</f>
        <v>44658</v>
      </c>
      <c r="F10" s="71">
        <f>IF(OR(LISTE!B27="",LISTE!B27="MADORRE",LISTE!B27="ROBIN",LISTE!B27="FREYSS",LISTE!B27="HENNION",LISTE!B27="BENARD",LISTE!I27="X",LISTE!I27="A",LISTE!B27="HUMBERT",LISTE!B27="BARRET",LISTE!B27="AUZAN",LISTE!B27="BOURDEAU"),"",LISTE!K27)</f>
        <v>44665</v>
      </c>
      <c r="G10" s="568">
        <f>IF(OR(E10="",F10=""),0,F10-E10)</f>
        <v>7</v>
      </c>
      <c r="H10" s="72">
        <f>IF(OR(LISTE!B27="",LISTE!B27="MADORRE",LISTE!B27="ROBIN",LISTE!B27="FREYSS",LISTE!B27="HENNION",LISTE!B27="BENARD",LISTE!I27="X",LISTE!I27="A",LISTE!B27="HUMBERT",LISTE!B27="BARRET",LISTE!B27="AUZAN",LISTE!B27="BOURDEAU"),"",LISTE!AF27)</f>
        <v>0</v>
      </c>
      <c r="I10" s="72">
        <f>IF(OR(LISTE!B27="",LISTE!B27="MADORRE",LISTE!B27="ROBIN",LISTE!B27="FREYSS",LISTE!B27="HENNION",LISTE!B27="BENARD",LISTE!I27="X",LISTE!I27="A",LISTE!B27="HUMBERT",LISTE!B27="BARRET",LISTE!B27="AUZAN",LISTE!B27="BOURDEAU"),"",LISTE!AG27)</f>
        <v>0</v>
      </c>
      <c r="J10" s="72">
        <f>IF(OR(LISTE!B27="",LISTE!B27="MADORRE",LISTE!B27="ROBIN",LISTE!B27="FREYSS",LISTE!B27="HENNION",LISTE!B27="BENARD",LISTE!I27="X",LISTE!I27="A",LISTE!B27="HUMBERT",LISTE!B27="BARRET",LISTE!B27="AUZAN",LISTE!B27="BOURDEAU"),"",LISTE!AH27)</f>
        <v>0</v>
      </c>
      <c r="K10" s="72">
        <f>IF(OR(LISTE!B27="",LISTE!B27="MADORRE",LISTE!B27="ROBIN",LISTE!B27="FREYSS",LISTE!B27="HENNION",LISTE!B27="BENARD",LISTE!I27="X",LISTE!I27="A",LISTE!B27="HUMBERT",LISTE!B27="BARRET",LISTE!B27="AUZAN",LISTE!B27="BOURDEAU"),"",LISTE!AI27)</f>
        <v>13.860000000000001</v>
      </c>
      <c r="L10" s="72">
        <f>IF(OR(LISTE!B27="",LISTE!B27="MADORRE",LISTE!B27="ROBIN",LISTE!B27="FREYSS",LISTE!B27="HENNION",LISTE!B27="BENARD",LISTE!I27="X",LISTE!I27="A",LISTE!B27="HUMBERT",LISTE!B27="BARRET",LISTE!B27="AUZAN",LISTE!B27="BOURDEAU"),"",LISTE!AJ27)</f>
        <v>0</v>
      </c>
      <c r="M10" s="72">
        <f>IF(OR(LISTE!B27="",LISTE!B27="MADORRE",LISTE!B27="ROBIN",LISTE!B27="FREYSS",LISTE!B27="HENNION",LISTE!B27="BENARD",LISTE!I27="X",LISTE!I27="A",LISTE!B27="HUMBERT",LISTE!B27="BARRET",LISTE!B27="AUZAN",LISTE!B27="BOURDEAU"),"",LISTE!AK27)</f>
        <v>0</v>
      </c>
      <c r="N10" s="72">
        <f>IF(OR(LISTE!B27="",LISTE!B27="MADORRE",LISTE!B27="ROBIN",LISTE!B27="FREYSS",LISTE!B27="HENNION",LISTE!B27="BENARD",LISTE!I27="X",LISTE!I27="A",LISTE!B27="HUMBERT",LISTE!B27="BARRET",LISTE!B27="AUZAN",LISTE!B27="BOURDEAU"),"",LISTE!AL27)</f>
        <v>0</v>
      </c>
      <c r="O10" s="72">
        <f>IF(OR(LISTE!B27="",LISTE!B27="MADORRE",LISTE!B27="ROBIN",LISTE!B27="FREYSS",LISTE!B27="HENNION",LISTE!B27="BENARD",LISTE!I27="X",LISTE!I27="A",LISTE!B27="HUMBERT",LISTE!B27="BARRET",LISTE!B27="AUZAN",LISTE!B27="BOURDEAU"),"",LISTE!AM27)</f>
        <v>0</v>
      </c>
      <c r="P10" s="72">
        <f>IF(OR(LISTE!B27="",LISTE!B27="MADORRE",LISTE!B27="ROBIN",LISTE!B27="FREYSS",LISTE!B27="HENNION",LISTE!B27="BENARD",LISTE!I27="X",LISTE!I27="A",LISTE!B27="HUMBERT",LISTE!B27="BARRET",LISTE!B27="AUZAN",LISTE!B27="BOURDEAU"),"",LISTE!AN27)</f>
        <v>0</v>
      </c>
      <c r="Q10" s="72">
        <f>IF(OR(LISTE!B27="",LISTE!B27="MADORRE",LISTE!B27="ROBIN",LISTE!B27="FREYSS",LISTE!B27="HENNION",LISTE!B27="BENARD",LISTE!I27="X",LISTE!I27="A",LISTE!B27="HUMBERT",LISTE!B27="BARRET",LISTE!B27="AUZAN",LISTE!B27="BOURDEAU"),"",LISTE!AO27)</f>
        <v>0</v>
      </c>
      <c r="R10" s="72">
        <f>IF(OR(LISTE!B27="",LISTE!B27="MADORRE",LISTE!B27="ROBIN",LISTE!B27="FREYSS",LISTE!B27="HENNION",LISTE!B27="BENARD",LISTE!I27="X",LISTE!I27="A",LISTE!B27="HUMBERT",LISTE!B27="BARRET",LISTE!B27="AUZAN",LISTE!B27="BOURDEAU"),"",LISTE!AP27)</f>
        <v>0</v>
      </c>
      <c r="S10" s="72">
        <f>IF(OR(LISTE!B27="",LISTE!B27="MADORRE",LISTE!B27="ROBIN",LISTE!B27="FREYSS",LISTE!B27="HENNION",LISTE!B27="BENARD",LISTE!I27="X",LISTE!I27="A",LISTE!B27="HUMBERT",LISTE!B27="BARRET",LISTE!B27="AUZAN",LISTE!B27="BOURDEAU"),"",LISTE!AQ27)</f>
        <v>0</v>
      </c>
    </row>
    <row r="11" spans="1:19" ht="13.05" customHeight="1" x14ac:dyDescent="0.3">
      <c r="A11" s="56">
        <f>IF(OR(LISTE!B28="",LISTE!B28="MADORRE",LISTE!B28="ROBIN",LISTE!B28="FREYSS",LISTE!B28="HENNION",LISTE!B28="BENARD",LISTE!I28="X",LISTE!I28="A",LISTE!B28="HUMBERT",LISTE!B28="BARRET",LISTE!B28="AUZAN",LISTE!B28="BOURDEAU"),"",LISTE!A28)</f>
        <v>20</v>
      </c>
      <c r="B11" s="70" t="str">
        <f>IF(OR(LISTE!B28="",LISTE!B28="MADORRE",LISTE!B28="ROBIN",LISTE!B28="FREYSS",LISTE!B28="HENNION",LISTE!B28="BENARD",LISTE!I28="X",LISTE!I28="A",LISTE!B28="HUMBERT",LISTE!B28="BARRET",LISTE!B28="AUZAN",LISTE!B28="BOURDEAU"),"",LISTE!B28)</f>
        <v>DE PALACIO</v>
      </c>
      <c r="C11" s="70" t="str">
        <f>IF(OR(LISTE!B28="",LISTE!B28="MADORRE",LISTE!B28="ROBIN",LISTE!B28="FREYSS",LISTE!B28="HENNION",LISTE!B28="BENARD",LISTE!I28="X",LISTE!I28="A",LISTE!B28="HUMBERT",LISTE!B28="BARRET",LISTE!B28="AUZAN",LISTE!B28="BOURDEAU"),"",LISTE!C28)</f>
        <v>Axelle</v>
      </c>
      <c r="D11" s="70">
        <f>IF(OR(LISTE!B28="",LISTE!B28="MADORRE",LISTE!B28="ROBIN",LISTE!B28="FREYSS",LISTE!B28="HENNION",LISTE!B28="BENARD",LISTE!I28="X",LISTE!I28="A",LISTE!B28="HUMBERT",LISTE!B28="BARRET",LISTE!B28="AUZAN",LISTE!B28="BOURDEAU"),"",LISTE!H28)</f>
        <v>0</v>
      </c>
      <c r="E11" s="71">
        <f>IF(OR(LISTE!B28="",LISTE!B28="MADORRE",LISTE!B28="ROBIN",LISTE!B28="FREYSS",LISTE!B28="HENNION",LISTE!B28="BENARD",LISTE!I28="X",LISTE!I28="A",LISTE!B28="HUMBERT",LISTE!B28="BARRET",LISTE!B28="AUZAN",LISTE!B28="BOURDEAU"),"",LISTE!J28)</f>
        <v>44658</v>
      </c>
      <c r="F11" s="71">
        <f>IF(OR(LISTE!B28="",LISTE!B28="MADORRE",LISTE!B28="ROBIN",LISTE!B28="FREYSS",LISTE!B28="HENNION",LISTE!B28="BENARD",LISTE!I28="X",LISTE!I28="A",LISTE!B28="HUMBERT",LISTE!B28="BARRET",LISTE!B28="AUZAN",LISTE!B28="BOURDEAU"),"",LISTE!K28)</f>
        <v>44665</v>
      </c>
      <c r="G11" s="568">
        <f t="shared" ref="G11:G74" si="0">IF(OR(E11="",F11=""),0,F11-E11)</f>
        <v>7</v>
      </c>
      <c r="H11" s="72">
        <f>IF(OR(LISTE!B28="",LISTE!B28="MADORRE",LISTE!B28="ROBIN",LISTE!B28="FREYSS",LISTE!B28="HENNION",LISTE!B28="BENARD",LISTE!I28="X",LISTE!I28="A",LISTE!B28="HUMBERT",LISTE!B28="BARRET",LISTE!B28="AUZAN",LISTE!B28="BOURDEAU"),"",LISTE!AF28)</f>
        <v>0</v>
      </c>
      <c r="I11" s="72">
        <f>IF(OR(LISTE!B28="",LISTE!B28="MADORRE",LISTE!B28="ROBIN",LISTE!B28="FREYSS",LISTE!B28="HENNION",LISTE!B28="BENARD",LISTE!I28="X",LISTE!I28="A",LISTE!B28="HUMBERT",LISTE!B28="BARRET",LISTE!B28="AUZAN",LISTE!B28="BOURDEAU"),"",LISTE!AG28)</f>
        <v>0</v>
      </c>
      <c r="J11" s="72">
        <f>IF(OR(LISTE!B28="",LISTE!B28="MADORRE",LISTE!B28="ROBIN",LISTE!B28="FREYSS",LISTE!B28="HENNION",LISTE!B28="BENARD",LISTE!I28="X",LISTE!I28="A",LISTE!B28="HUMBERT",LISTE!B28="BARRET",LISTE!B28="AUZAN",LISTE!B28="BOURDEAU"),"",LISTE!AH28)</f>
        <v>0</v>
      </c>
      <c r="K11" s="72">
        <f>IF(OR(LISTE!B28="",LISTE!B28="MADORRE",LISTE!B28="ROBIN",LISTE!B28="FREYSS",LISTE!B28="HENNION",LISTE!B28="BENARD",LISTE!I28="X",LISTE!I28="A",LISTE!B28="HUMBERT",LISTE!B28="BARRET",LISTE!B28="AUZAN",LISTE!B28="BOURDEAU"),"",LISTE!AI28)</f>
        <v>0</v>
      </c>
      <c r="L11" s="72">
        <f>IF(OR(LISTE!B28="",LISTE!B28="MADORRE",LISTE!B28="ROBIN",LISTE!B28="FREYSS",LISTE!B28="HENNION",LISTE!B28="BENARD",LISTE!I28="X",LISTE!I28="A",LISTE!B28="HUMBERT",LISTE!B28="BARRET",LISTE!B28="AUZAN",LISTE!B28="BOURDEAU"),"",LISTE!AJ28)</f>
        <v>0</v>
      </c>
      <c r="M11" s="72">
        <f>IF(OR(LISTE!B28="",LISTE!B28="MADORRE",LISTE!B28="ROBIN",LISTE!B28="FREYSS",LISTE!B28="HENNION",LISTE!B28="BENARD",LISTE!I28="X",LISTE!I28="A",LISTE!B28="HUMBERT",LISTE!B28="BARRET",LISTE!B28="AUZAN",LISTE!B28="BOURDEAU"),"",LISTE!AK28)</f>
        <v>0</v>
      </c>
      <c r="N11" s="72">
        <f>IF(OR(LISTE!B28="",LISTE!B28="MADORRE",LISTE!B28="ROBIN",LISTE!B28="FREYSS",LISTE!B28="HENNION",LISTE!B28="BENARD",LISTE!I28="X",LISTE!I28="A",LISTE!B28="HUMBERT",LISTE!B28="BARRET",LISTE!B28="AUZAN",LISTE!B28="BOURDEAU"),"",LISTE!AL28)</f>
        <v>0</v>
      </c>
      <c r="O11" s="72">
        <f>IF(OR(LISTE!B28="",LISTE!B28="MADORRE",LISTE!B28="ROBIN",LISTE!B28="FREYSS",LISTE!B28="HENNION",LISTE!B28="BENARD",LISTE!I28="X",LISTE!I28="A",LISTE!B28="HUMBERT",LISTE!B28="BARRET",LISTE!B28="AUZAN",LISTE!B28="BOURDEAU"),"",LISTE!AM28)</f>
        <v>0</v>
      </c>
      <c r="P11" s="72">
        <f>IF(OR(LISTE!B28="",LISTE!B28="MADORRE",LISTE!B28="ROBIN",LISTE!B28="FREYSS",LISTE!B28="HENNION",LISTE!B28="BENARD",LISTE!I28="X",LISTE!I28="A",LISTE!B28="HUMBERT",LISTE!B28="BARRET",LISTE!B28="AUZAN",LISTE!B28="BOURDEAU"),"",LISTE!AN28)</f>
        <v>0</v>
      </c>
      <c r="Q11" s="72">
        <f>IF(OR(LISTE!B28="",LISTE!B28="MADORRE",LISTE!B28="ROBIN",LISTE!B28="FREYSS",LISTE!B28="HENNION",LISTE!B28="BENARD",LISTE!I28="X",LISTE!I28="A",LISTE!B28="HUMBERT",LISTE!B28="BARRET",LISTE!B28="AUZAN",LISTE!B28="BOURDEAU"),"",LISTE!AO28)</f>
        <v>0</v>
      </c>
      <c r="R11" s="72">
        <f>IF(OR(LISTE!B28="",LISTE!B28="MADORRE",LISTE!B28="ROBIN",LISTE!B28="FREYSS",LISTE!B28="HENNION",LISTE!B28="BENARD",LISTE!I28="X",LISTE!I28="A",LISTE!B28="HUMBERT",LISTE!B28="BARRET",LISTE!B28="AUZAN",LISTE!B28="BOURDEAU"),"",LISTE!AP28)</f>
        <v>0</v>
      </c>
      <c r="S11" s="72">
        <f>IF(OR(LISTE!B28="",LISTE!B28="MADORRE",LISTE!B28="ROBIN",LISTE!B28="FREYSS",LISTE!B28="HENNION",LISTE!B28="BENARD",LISTE!I28="X",LISTE!I28="A",LISTE!B28="HUMBERT",LISTE!B28="BARRET",LISTE!B28="AUZAN",LISTE!B28="BOURDEAU"),"",LISTE!AQ28)</f>
        <v>0</v>
      </c>
    </row>
    <row r="12" spans="1:19" ht="13.05" customHeight="1" x14ac:dyDescent="0.3">
      <c r="A12" s="56">
        <f>IF(OR(LISTE!B30="",LISTE!B30="MADORRE",LISTE!B30="ROBIN",LISTE!B30="FREYSS",LISTE!B30="HENNION",LISTE!B30="BENARD",LISTE!I30="X",LISTE!I30="A",LISTE!B30="HUMBERT",LISTE!B30="BARRET",LISTE!B30="AUZAN",LISTE!B30="BOURDEAU"),"",LISTE!A30)</f>
        <v>22</v>
      </c>
      <c r="B12" s="70" t="str">
        <f>IF(OR(LISTE!B30="",LISTE!B30="MADORRE",LISTE!B30="ROBIN",LISTE!B30="FREYSS",LISTE!B30="HENNION",LISTE!B30="BENARD",LISTE!I30="X",LISTE!I30="A",LISTE!B30="HUMBERT",LISTE!B30="BARRET",LISTE!B30="AUZAN",LISTE!B30="BOURDEAU"),"",LISTE!B30)</f>
        <v>DE PALACIO</v>
      </c>
      <c r="C12" s="70" t="str">
        <f>IF(OR(LISTE!B30="",LISTE!B30="MADORRE",LISTE!B30="ROBIN",LISTE!B30="FREYSS",LISTE!B30="HENNION",LISTE!B30="BENARD",LISTE!I30="X",LISTE!I30="A",LISTE!B30="HUMBERT",LISTE!B30="BARRET",LISTE!B30="AUZAN",LISTE!B30="BOURDEAU"),"",LISTE!C30)</f>
        <v>Jean Luc</v>
      </c>
      <c r="D12" s="70">
        <f>IF(OR(LISTE!B30="",LISTE!B30="MADORRE",LISTE!B30="ROBIN",LISTE!B30="FREYSS",LISTE!B30="HENNION",LISTE!B30="BENARD",LISTE!I30="X",LISTE!I30="A",LISTE!B30="HUMBERT",LISTE!B30="BARRET",LISTE!B30="AUZAN",LISTE!B30="BOURDEAU"),"",LISTE!H30)</f>
        <v>1</v>
      </c>
      <c r="E12" s="71">
        <f>IF(OR(LISTE!B30="",LISTE!B30="MADORRE",LISTE!B30="ROBIN",LISTE!B30="FREYSS",LISTE!B30="HENNION",LISTE!B30="BENARD",LISTE!I30="X",LISTE!I30="A",LISTE!B30="HUMBERT",LISTE!B30="BARRET",LISTE!B30="AUZAN",LISTE!B30="BOURDEAU"),"",LISTE!J30)</f>
        <v>44658</v>
      </c>
      <c r="F12" s="71">
        <f>IF(OR(LISTE!B30="",LISTE!B30="MADORRE",LISTE!B30="ROBIN",LISTE!B30="FREYSS",LISTE!B30="HENNION",LISTE!B30="BENARD",LISTE!I30="X",LISTE!I30="A",LISTE!B30="HUMBERT",LISTE!B30="BARRET",LISTE!B30="AUZAN",LISTE!B30="BOURDEAU"),"",LISTE!K30)</f>
        <v>44665</v>
      </c>
      <c r="G12" s="568">
        <f t="shared" si="0"/>
        <v>7</v>
      </c>
      <c r="H12" s="72">
        <f>IF(OR(LISTE!B30="",LISTE!B30="MADORRE",LISTE!B30="ROBIN",LISTE!B30="FREYSS",LISTE!B30="HENNION",LISTE!B30="BENARD",LISTE!I30="X",LISTE!I30="A",LISTE!B30="HUMBERT",LISTE!B30="BARRET",LISTE!B30="AUZAN",LISTE!B30="BOURDEAU"),"",LISTE!AF30)</f>
        <v>0</v>
      </c>
      <c r="I12" s="72">
        <f>IF(OR(LISTE!B30="",LISTE!B30="MADORRE",LISTE!B30="ROBIN",LISTE!B30="FREYSS",LISTE!B30="HENNION",LISTE!B30="BENARD",LISTE!I30="X",LISTE!I30="A",LISTE!B30="HUMBERT",LISTE!B30="BARRET",LISTE!B30="AUZAN",LISTE!B30="BOURDEAU"),"",LISTE!AG30)</f>
        <v>0</v>
      </c>
      <c r="J12" s="72">
        <f>IF(OR(LISTE!B30="",LISTE!B30="MADORRE",LISTE!B30="ROBIN",LISTE!B30="FREYSS",LISTE!B30="HENNION",LISTE!B30="BENARD",LISTE!I30="X",LISTE!I30="A",LISTE!B30="HUMBERT",LISTE!B30="BARRET",LISTE!B30="AUZAN",LISTE!B30="BOURDEAU"),"",LISTE!AH30)</f>
        <v>0</v>
      </c>
      <c r="K12" s="72">
        <f>IF(OR(LISTE!B30="",LISTE!B30="MADORRE",LISTE!B30="ROBIN",LISTE!B30="FREYSS",LISTE!B30="HENNION",LISTE!B30="BENARD",LISTE!I30="X",LISTE!I30="A",LISTE!B30="HUMBERT",LISTE!B30="BARRET",LISTE!B30="AUZAN",LISTE!B30="BOURDEAU"),"",LISTE!AI30)</f>
        <v>4.62</v>
      </c>
      <c r="L12" s="72">
        <f>IF(OR(LISTE!B30="",LISTE!B30="MADORRE",LISTE!B30="ROBIN",LISTE!B30="FREYSS",LISTE!B30="HENNION",LISTE!B30="BENARD",LISTE!I30="X",LISTE!I30="A",LISTE!B30="HUMBERT",LISTE!B30="BARRET",LISTE!B30="AUZAN",LISTE!B30="BOURDEAU"),"",LISTE!AJ30)</f>
        <v>0</v>
      </c>
      <c r="M12" s="72">
        <f>IF(OR(LISTE!B30="",LISTE!B30="MADORRE",LISTE!B30="ROBIN",LISTE!B30="FREYSS",LISTE!B30="HENNION",LISTE!B30="BENARD",LISTE!I30="X",LISTE!I30="A",LISTE!B30="HUMBERT",LISTE!B30="BARRET",LISTE!B30="AUZAN",LISTE!B30="BOURDEAU"),"",LISTE!AK30)</f>
        <v>0</v>
      </c>
      <c r="N12" s="72">
        <f>IF(OR(LISTE!B30="",LISTE!B30="MADORRE",LISTE!B30="ROBIN",LISTE!B30="FREYSS",LISTE!B30="HENNION",LISTE!B30="BENARD",LISTE!I30="X",LISTE!I30="A",LISTE!B30="HUMBERT",LISTE!B30="BARRET",LISTE!B30="AUZAN",LISTE!B30="BOURDEAU"),"",LISTE!AL30)</f>
        <v>0</v>
      </c>
      <c r="O12" s="72">
        <f>IF(OR(LISTE!B30="",LISTE!B30="MADORRE",LISTE!B30="ROBIN",LISTE!B30="FREYSS",LISTE!B30="HENNION",LISTE!B30="BENARD",LISTE!I30="X",LISTE!I30="A",LISTE!B30="HUMBERT",LISTE!B30="BARRET",LISTE!B30="AUZAN",LISTE!B30="BOURDEAU"),"",LISTE!AM30)</f>
        <v>0</v>
      </c>
      <c r="P12" s="72">
        <f>IF(OR(LISTE!B30="",LISTE!B30="MADORRE",LISTE!B30="ROBIN",LISTE!B30="FREYSS",LISTE!B30="HENNION",LISTE!B30="BENARD",LISTE!I30="X",LISTE!I30="A",LISTE!B30="HUMBERT",LISTE!B30="BARRET",LISTE!B30="AUZAN",LISTE!B30="BOURDEAU"),"",LISTE!AN30)</f>
        <v>0</v>
      </c>
      <c r="Q12" s="72">
        <f>IF(OR(LISTE!B30="",LISTE!B30="MADORRE",LISTE!B30="ROBIN",LISTE!B30="FREYSS",LISTE!B30="HENNION",LISTE!B30="BENARD",LISTE!I30="X",LISTE!I30="A",LISTE!B30="HUMBERT",LISTE!B30="BARRET",LISTE!B30="AUZAN",LISTE!B30="BOURDEAU"),"",LISTE!AO30)</f>
        <v>0</v>
      </c>
      <c r="R12" s="72">
        <f>IF(OR(LISTE!B30="",LISTE!B30="MADORRE",LISTE!B30="ROBIN",LISTE!B30="FREYSS",LISTE!B30="HENNION",LISTE!B30="BENARD",LISTE!I30="X",LISTE!I30="A",LISTE!B30="HUMBERT",LISTE!B30="BARRET",LISTE!B30="AUZAN",LISTE!B30="BOURDEAU"),"",LISTE!AP30)</f>
        <v>0</v>
      </c>
      <c r="S12" s="72">
        <f>IF(OR(LISTE!B30="",LISTE!B30="MADORRE",LISTE!B30="ROBIN",LISTE!B30="FREYSS",LISTE!B30="HENNION",LISTE!B30="BENARD",LISTE!I30="X",LISTE!I30="A",LISTE!B30="HUMBERT",LISTE!B30="BARRET",LISTE!B30="AUZAN",LISTE!B30="BOURDEAU"),"",LISTE!AQ30)</f>
        <v>0</v>
      </c>
    </row>
    <row r="13" spans="1:19" ht="13.05" customHeight="1" x14ac:dyDescent="0.3">
      <c r="A13" s="56">
        <f>IF(OR(LISTE!B31="",LISTE!B31="MADORRE",LISTE!B31="ROBIN",LISTE!B31="FREYSS",LISTE!B31="HENNION",LISTE!B31="BENARD",LISTE!I31="X",LISTE!I31="A",LISTE!B31="HUMBERT",LISTE!B31="BARRET",LISTE!B31="AUZAN",LISTE!B31="BOURDEAU"),"",LISTE!A31)</f>
        <v>23</v>
      </c>
      <c r="B13" s="70" t="str">
        <f>IF(OR(LISTE!B31="",LISTE!B31="MADORRE",LISTE!B31="ROBIN",LISTE!B31="FREYSS",LISTE!B31="HENNION",LISTE!B31="BENARD",LISTE!I31="X",LISTE!I31="A",LISTE!B31="HUMBERT",LISTE!B31="BARRET",LISTE!B31="AUZAN",LISTE!B31="BOURDEAU"),"",LISTE!B31)</f>
        <v>Roulois</v>
      </c>
      <c r="C13" s="70" t="str">
        <f>IF(OR(LISTE!B31="",LISTE!B31="MADORRE",LISTE!B31="ROBIN",LISTE!B31="FREYSS",LISTE!B31="HENNION",LISTE!B31="BENARD",LISTE!I31="X",LISTE!I31="A",LISTE!B31="HUMBERT",LISTE!B31="BARRET",LISTE!B31="AUZAN",LISTE!B31="BOURDEAU"),"",LISTE!C31)</f>
        <v>Guillaume</v>
      </c>
      <c r="D13" s="70">
        <f>IF(OR(LISTE!B31="",LISTE!B31="MADORRE",LISTE!B31="ROBIN",LISTE!B31="FREYSS",LISTE!B31="HENNION",LISTE!B31="BENARD",LISTE!I31="X",LISTE!I31="A",LISTE!B31="HUMBERT",LISTE!B31="BARRET",LISTE!B31="AUZAN",LISTE!B31="BOURDEAU"),"",LISTE!H31)</f>
        <v>7</v>
      </c>
      <c r="E13" s="71">
        <f>IF(OR(LISTE!B31="",LISTE!B31="MADORRE",LISTE!B31="ROBIN",LISTE!B31="FREYSS",LISTE!B31="HENNION",LISTE!B31="BENARD",LISTE!I31="X",LISTE!I31="A",LISTE!B31="HUMBERT",LISTE!B31="BARRET",LISTE!B31="AUZAN",LISTE!B31="BOURDEAU"),"",LISTE!J31)</f>
        <v>44779</v>
      </c>
      <c r="F13" s="71">
        <f>IF(OR(LISTE!B31="",LISTE!B31="MADORRE",LISTE!B31="ROBIN",LISTE!B31="FREYSS",LISTE!B31="HENNION",LISTE!B31="BENARD",LISTE!I31="X",LISTE!I31="A",LISTE!B31="HUMBERT",LISTE!B31="BARRET",LISTE!B31="AUZAN",LISTE!B31="BOURDEAU"),"",LISTE!K31)</f>
        <v>44783</v>
      </c>
      <c r="G13" s="568">
        <f t="shared" si="0"/>
        <v>4</v>
      </c>
      <c r="H13" s="72">
        <f>IF(OR(LISTE!B31="",LISTE!B31="MADORRE",LISTE!B31="ROBIN",LISTE!B31="FREYSS",LISTE!B31="HENNION",LISTE!B31="BENARD",LISTE!I31="X",LISTE!I31="A",LISTE!B31="HUMBERT",LISTE!B31="BARRET",LISTE!B31="AUZAN",LISTE!B31="BOURDEAU"),"",LISTE!AF31)</f>
        <v>0</v>
      </c>
      <c r="I13" s="72">
        <f>IF(OR(LISTE!B31="",LISTE!B31="MADORRE",LISTE!B31="ROBIN",LISTE!B31="FREYSS",LISTE!B31="HENNION",LISTE!B31="BENARD",LISTE!I31="X",LISTE!I31="A",LISTE!B31="HUMBERT",LISTE!B31="BARRET",LISTE!B31="AUZAN",LISTE!B31="BOURDEAU"),"",LISTE!AG31)</f>
        <v>0</v>
      </c>
      <c r="J13" s="72">
        <f>IF(OR(LISTE!B31="",LISTE!B31="MADORRE",LISTE!B31="ROBIN",LISTE!B31="FREYSS",LISTE!B31="HENNION",LISTE!B31="BENARD",LISTE!I31="X",LISTE!I31="A",LISTE!B31="HUMBERT",LISTE!B31="BARRET",LISTE!B31="AUZAN",LISTE!B31="BOURDEAU"),"",LISTE!AH31)</f>
        <v>0</v>
      </c>
      <c r="K13" s="72">
        <f>IF(OR(LISTE!B31="",LISTE!B31="MADORRE",LISTE!B31="ROBIN",LISTE!B31="FREYSS",LISTE!B31="HENNION",LISTE!B31="BENARD",LISTE!I31="X",LISTE!I31="A",LISTE!B31="HUMBERT",LISTE!B31="BARRET",LISTE!B31="AUZAN",LISTE!B31="BOURDEAU"),"",LISTE!AI31)</f>
        <v>0</v>
      </c>
      <c r="L13" s="72">
        <f>IF(OR(LISTE!B31="",LISTE!B31="MADORRE",LISTE!B31="ROBIN",LISTE!B31="FREYSS",LISTE!B31="HENNION",LISTE!B31="BENARD",LISTE!I31="X",LISTE!I31="A",LISTE!B31="HUMBERT",LISTE!B31="BARRET",LISTE!B31="AUZAN",LISTE!B31="BOURDEAU"),"",LISTE!AJ31)</f>
        <v>0</v>
      </c>
      <c r="M13" s="72">
        <f>IF(OR(LISTE!B31="",LISTE!B31="MADORRE",LISTE!B31="ROBIN",LISTE!B31="FREYSS",LISTE!B31="HENNION",LISTE!B31="BENARD",LISTE!I31="X",LISTE!I31="A",LISTE!B31="HUMBERT",LISTE!B31="BARRET",LISTE!B31="AUZAN",LISTE!B31="BOURDEAU"),"",LISTE!AK31)</f>
        <v>0</v>
      </c>
      <c r="N13" s="72">
        <f>IF(OR(LISTE!B31="",LISTE!B31="MADORRE",LISTE!B31="ROBIN",LISTE!B31="FREYSS",LISTE!B31="HENNION",LISTE!B31="BENARD",LISTE!I31="X",LISTE!I31="A",LISTE!B31="HUMBERT",LISTE!B31="BARRET",LISTE!B31="AUZAN",LISTE!B31="BOURDEAU"),"",LISTE!AL31)</f>
        <v>0</v>
      </c>
      <c r="O13" s="72">
        <f>IF(OR(LISTE!B31="",LISTE!B31="MADORRE",LISTE!B31="ROBIN",LISTE!B31="FREYSS",LISTE!B31="HENNION",LISTE!B31="BENARD",LISTE!I31="X",LISTE!I31="A",LISTE!B31="HUMBERT",LISTE!B31="BARRET",LISTE!B31="AUZAN",LISTE!B31="BOURDEAU"),"",LISTE!AM31)</f>
        <v>18.48</v>
      </c>
      <c r="P13" s="72">
        <f>IF(OR(LISTE!B31="",LISTE!B31="MADORRE",LISTE!B31="ROBIN",LISTE!B31="FREYSS",LISTE!B31="HENNION",LISTE!B31="BENARD",LISTE!I31="X",LISTE!I31="A",LISTE!B31="HUMBERT",LISTE!B31="BARRET",LISTE!B31="AUZAN",LISTE!B31="BOURDEAU"),"",LISTE!AN31)</f>
        <v>0</v>
      </c>
      <c r="Q13" s="72">
        <f>IF(OR(LISTE!B31="",LISTE!B31="MADORRE",LISTE!B31="ROBIN",LISTE!B31="FREYSS",LISTE!B31="HENNION",LISTE!B31="BENARD",LISTE!I31="X",LISTE!I31="A",LISTE!B31="HUMBERT",LISTE!B31="BARRET",LISTE!B31="AUZAN",LISTE!B31="BOURDEAU"),"",LISTE!AO31)</f>
        <v>0</v>
      </c>
      <c r="R13" s="72">
        <f>IF(OR(LISTE!B31="",LISTE!B31="MADORRE",LISTE!B31="ROBIN",LISTE!B31="FREYSS",LISTE!B31="HENNION",LISTE!B31="BENARD",LISTE!I31="X",LISTE!I31="A",LISTE!B31="HUMBERT",LISTE!B31="BARRET",LISTE!B31="AUZAN",LISTE!B31="BOURDEAU"),"",LISTE!AP31)</f>
        <v>0</v>
      </c>
      <c r="S13" s="72">
        <f>IF(OR(LISTE!B31="",LISTE!B31="MADORRE",LISTE!B31="ROBIN",LISTE!B31="FREYSS",LISTE!B31="HENNION",LISTE!B31="BENARD",LISTE!I31="X",LISTE!I31="A",LISTE!B31="HUMBERT",LISTE!B31="BARRET",LISTE!B31="AUZAN",LISTE!B31="BOURDEAU"),"",LISTE!AQ31)</f>
        <v>0</v>
      </c>
    </row>
    <row r="14" spans="1:19" ht="13.05" customHeight="1" x14ac:dyDescent="0.3">
      <c r="A14" s="56">
        <f>IF(OR(LISTE!B32="",LISTE!B32="MADORRE",LISTE!B32="ROBIN",LISTE!B32="FREYSS",LISTE!B32="HENNION",LISTE!B32="BENARD",LISTE!I32="X",LISTE!I32="A",LISTE!B32="HUMBERT",LISTE!B32="BARRET",LISTE!B32="AUZAN",LISTE!B32="BOURDEAU"),"",LISTE!A32)</f>
        <v>24</v>
      </c>
      <c r="B14" s="70" t="str">
        <f>IF(OR(LISTE!B32="",LISTE!B32="MADORRE",LISTE!B32="ROBIN",LISTE!B32="FREYSS",LISTE!B32="HENNION",LISTE!B32="BENARD",LISTE!I32="X",LISTE!I32="A",LISTE!B32="HUMBERT",LISTE!B32="BARRET",LISTE!B32="AUZAN",LISTE!B32="BOURDEAU"),"",LISTE!B32)</f>
        <v>Roulois</v>
      </c>
      <c r="C14" s="70" t="str">
        <f>IF(OR(LISTE!B32="",LISTE!B32="MADORRE",LISTE!B32="ROBIN",LISTE!B32="FREYSS",LISTE!B32="HENNION",LISTE!B32="BENARD",LISTE!I32="X",LISTE!I32="A",LISTE!B32="HUMBERT",LISTE!B32="BARRET",LISTE!B32="AUZAN",LISTE!B32="BOURDEAU"),"",LISTE!C32)</f>
        <v>Guillaume</v>
      </c>
      <c r="D14" s="70">
        <f>IF(OR(LISTE!B32="",LISTE!B32="MADORRE",LISTE!B32="ROBIN",LISTE!B32="FREYSS",LISTE!B32="HENNION",LISTE!B32="BENARD",LISTE!I32="X",LISTE!I32="A",LISTE!B32="HUMBERT",LISTE!B32="BARRET",LISTE!B32="AUZAN",LISTE!B32="BOURDEAU"),"",LISTE!H32)</f>
        <v>0</v>
      </c>
      <c r="E14" s="71">
        <f>IF(OR(LISTE!B32="",LISTE!B32="MADORRE",LISTE!B32="ROBIN",LISTE!B32="FREYSS",LISTE!B32="HENNION",LISTE!B32="BENARD",LISTE!I32="X",LISTE!I32="A",LISTE!B32="HUMBERT",LISTE!B32="BARRET",LISTE!B32="AUZAN",LISTE!B32="BOURDEAU"),"",LISTE!J32)</f>
        <v>44779</v>
      </c>
      <c r="F14" s="71">
        <f>IF(OR(LISTE!B32="",LISTE!B32="MADORRE",LISTE!B32="ROBIN",LISTE!B32="FREYSS",LISTE!B32="HENNION",LISTE!B32="BENARD",LISTE!I32="X",LISTE!I32="A",LISTE!B32="HUMBERT",LISTE!B32="BARRET",LISTE!B32="AUZAN",LISTE!B32="BOURDEAU"),"",LISTE!K32)</f>
        <v>44783</v>
      </c>
      <c r="G14" s="568">
        <f t="shared" si="0"/>
        <v>4</v>
      </c>
      <c r="H14" s="72">
        <f>IF(OR(LISTE!B32="",LISTE!B32="MADORRE",LISTE!B32="ROBIN",LISTE!B32="FREYSS",LISTE!B32="HENNION",LISTE!B32="BENARD",LISTE!I32="X",LISTE!I32="A",LISTE!B32="HUMBERT",LISTE!B32="BARRET",LISTE!B32="AUZAN",LISTE!B32="BOURDEAU"),"",LISTE!AF32)</f>
        <v>0</v>
      </c>
      <c r="I14" s="72">
        <f>IF(OR(LISTE!B32="",LISTE!B32="MADORRE",LISTE!B32="ROBIN",LISTE!B32="FREYSS",LISTE!B32="HENNION",LISTE!B32="BENARD",LISTE!I32="X",LISTE!I32="A",LISTE!B32="HUMBERT",LISTE!B32="BARRET",LISTE!B32="AUZAN",LISTE!B32="BOURDEAU"),"",LISTE!AG32)</f>
        <v>0</v>
      </c>
      <c r="J14" s="72">
        <f>IF(OR(LISTE!B32="",LISTE!B32="MADORRE",LISTE!B32="ROBIN",LISTE!B32="FREYSS",LISTE!B32="HENNION",LISTE!B32="BENARD",LISTE!I32="X",LISTE!I32="A",LISTE!B32="HUMBERT",LISTE!B32="BARRET",LISTE!B32="AUZAN",LISTE!B32="BOURDEAU"),"",LISTE!AH32)</f>
        <v>0</v>
      </c>
      <c r="K14" s="72">
        <f>IF(OR(LISTE!B32="",LISTE!B32="MADORRE",LISTE!B32="ROBIN",LISTE!B32="FREYSS",LISTE!B32="HENNION",LISTE!B32="BENARD",LISTE!I32="X",LISTE!I32="A",LISTE!B32="HUMBERT",LISTE!B32="BARRET",LISTE!B32="AUZAN",LISTE!B32="BOURDEAU"),"",LISTE!AI32)</f>
        <v>0</v>
      </c>
      <c r="L14" s="72">
        <f>IF(OR(LISTE!B32="",LISTE!B32="MADORRE",LISTE!B32="ROBIN",LISTE!B32="FREYSS",LISTE!B32="HENNION",LISTE!B32="BENARD",LISTE!I32="X",LISTE!I32="A",LISTE!B32="HUMBERT",LISTE!B32="BARRET",LISTE!B32="AUZAN",LISTE!B32="BOURDEAU"),"",LISTE!AJ32)</f>
        <v>0</v>
      </c>
      <c r="M14" s="72">
        <f>IF(OR(LISTE!B32="",LISTE!B32="MADORRE",LISTE!B32="ROBIN",LISTE!B32="FREYSS",LISTE!B32="HENNION",LISTE!B32="BENARD",LISTE!I32="X",LISTE!I32="A",LISTE!B32="HUMBERT",LISTE!B32="BARRET",LISTE!B32="AUZAN",LISTE!B32="BOURDEAU"),"",LISTE!AK32)</f>
        <v>0</v>
      </c>
      <c r="N14" s="72">
        <f>IF(OR(LISTE!B32="",LISTE!B32="MADORRE",LISTE!B32="ROBIN",LISTE!B32="FREYSS",LISTE!B32="HENNION",LISTE!B32="BENARD",LISTE!I32="X",LISTE!I32="A",LISTE!B32="HUMBERT",LISTE!B32="BARRET",LISTE!B32="AUZAN",LISTE!B32="BOURDEAU"),"",LISTE!AL32)</f>
        <v>0</v>
      </c>
      <c r="O14" s="72">
        <f>IF(OR(LISTE!B32="",LISTE!B32="MADORRE",LISTE!B32="ROBIN",LISTE!B32="FREYSS",LISTE!B32="HENNION",LISTE!B32="BENARD",LISTE!I32="X",LISTE!I32="A",LISTE!B32="HUMBERT",LISTE!B32="BARRET",LISTE!B32="AUZAN",LISTE!B32="BOURDEAU"),"",LISTE!AM32)</f>
        <v>0</v>
      </c>
      <c r="P14" s="72">
        <f>IF(OR(LISTE!B32="",LISTE!B32="MADORRE",LISTE!B32="ROBIN",LISTE!B32="FREYSS",LISTE!B32="HENNION",LISTE!B32="BENARD",LISTE!I32="X",LISTE!I32="A",LISTE!B32="HUMBERT",LISTE!B32="BARRET",LISTE!B32="AUZAN",LISTE!B32="BOURDEAU"),"",LISTE!AN32)</f>
        <v>0</v>
      </c>
      <c r="Q14" s="72">
        <f>IF(OR(LISTE!B32="",LISTE!B32="MADORRE",LISTE!B32="ROBIN",LISTE!B32="FREYSS",LISTE!B32="HENNION",LISTE!B32="BENARD",LISTE!I32="X",LISTE!I32="A",LISTE!B32="HUMBERT",LISTE!B32="BARRET",LISTE!B32="AUZAN",LISTE!B32="BOURDEAU"),"",LISTE!AO32)</f>
        <v>0</v>
      </c>
      <c r="R14" s="72">
        <f>IF(OR(LISTE!B32="",LISTE!B32="MADORRE",LISTE!B32="ROBIN",LISTE!B32="FREYSS",LISTE!B32="HENNION",LISTE!B32="BENARD",LISTE!I32="X",LISTE!I32="A",LISTE!B32="HUMBERT",LISTE!B32="BARRET",LISTE!B32="AUZAN",LISTE!B32="BOURDEAU"),"",LISTE!AP32)</f>
        <v>0</v>
      </c>
      <c r="S14" s="72">
        <f>IF(OR(LISTE!B32="",LISTE!B32="MADORRE",LISTE!B32="ROBIN",LISTE!B32="FREYSS",LISTE!B32="HENNION",LISTE!B32="BENARD",LISTE!I32="X",LISTE!I32="A",LISTE!B32="HUMBERT",LISTE!B32="BARRET",LISTE!B32="AUZAN",LISTE!B32="BOURDEAU"),"",LISTE!AQ32)</f>
        <v>0</v>
      </c>
    </row>
    <row r="15" spans="1:19" ht="13.05" customHeight="1" x14ac:dyDescent="0.3">
      <c r="A15" s="56">
        <f>IF(OR(LISTE!B33="",LISTE!B33="MADORRE",LISTE!B33="ROBIN",LISTE!B33="FREYSS",LISTE!B33="HENNION",LISTE!B33="BENARD",LISTE!I33="X",LISTE!I33="A",LISTE!B33="HUMBERT",LISTE!B33="BARRET",LISTE!B33="AUZAN",LISTE!B33="BOURDEAU"),"",LISTE!A33)</f>
        <v>25</v>
      </c>
      <c r="B15" s="70" t="str">
        <f>IF(OR(LISTE!B33="",LISTE!B33="MADORRE",LISTE!B33="ROBIN",LISTE!B33="FREYSS",LISTE!B33="HENNION",LISTE!B33="BENARD",LISTE!I33="X",LISTE!I33="A",LISTE!B33="HUMBERT",LISTE!B33="BARRET",LISTE!B33="AUZAN",LISTE!B33="BOURDEAU"),"",LISTE!B33)</f>
        <v>Roulois</v>
      </c>
      <c r="C15" s="70" t="str">
        <f>IF(OR(LISTE!B33="",LISTE!B33="MADORRE",LISTE!B33="ROBIN",LISTE!B33="FREYSS",LISTE!B33="HENNION",LISTE!B33="BENARD",LISTE!I33="X",LISTE!I33="A",LISTE!B33="HUMBERT",LISTE!B33="BARRET",LISTE!B33="AUZAN",LISTE!B33="BOURDEAU"),"",LISTE!C33)</f>
        <v>Guillaume</v>
      </c>
      <c r="D15" s="70">
        <f>IF(OR(LISTE!B33="",LISTE!B33="MADORRE",LISTE!B33="ROBIN",LISTE!B33="FREYSS",LISTE!B33="HENNION",LISTE!B33="BENARD",LISTE!I33="X",LISTE!I33="A",LISTE!B33="HUMBERT",LISTE!B33="BARRET",LISTE!B33="AUZAN",LISTE!B33="BOURDEAU"),"",LISTE!H33)</f>
        <v>0</v>
      </c>
      <c r="E15" s="71">
        <f>IF(OR(LISTE!B33="",LISTE!B33="MADORRE",LISTE!B33="ROBIN",LISTE!B33="FREYSS",LISTE!B33="HENNION",LISTE!B33="BENARD",LISTE!I33="X",LISTE!I33="A",LISTE!B33="HUMBERT",LISTE!B33="BARRET",LISTE!B33="AUZAN",LISTE!B33="BOURDEAU"),"",LISTE!J33)</f>
        <v>44779</v>
      </c>
      <c r="F15" s="71">
        <f>IF(OR(LISTE!B33="",LISTE!B33="MADORRE",LISTE!B33="ROBIN",LISTE!B33="FREYSS",LISTE!B33="HENNION",LISTE!B33="BENARD",LISTE!I33="X",LISTE!I33="A",LISTE!B33="HUMBERT",LISTE!B33="BARRET",LISTE!B33="AUZAN",LISTE!B33="BOURDEAU"),"",LISTE!K33)</f>
        <v>44783</v>
      </c>
      <c r="G15" s="568">
        <f t="shared" si="0"/>
        <v>4</v>
      </c>
      <c r="H15" s="72">
        <f>IF(OR(LISTE!B33="",LISTE!B33="MADORRE",LISTE!B33="ROBIN",LISTE!B33="FREYSS",LISTE!B33="HENNION",LISTE!B33="BENARD",LISTE!I33="X",LISTE!I33="A",LISTE!B33="HUMBERT",LISTE!B33="BARRET",LISTE!B33="AUZAN",LISTE!B33="BOURDEAU"),"",LISTE!AF33)</f>
        <v>0</v>
      </c>
      <c r="I15" s="72">
        <f>IF(OR(LISTE!B33="",LISTE!B33="MADORRE",LISTE!B33="ROBIN",LISTE!B33="FREYSS",LISTE!B33="HENNION",LISTE!B33="BENARD",LISTE!I33="X",LISTE!I33="A",LISTE!B33="HUMBERT",LISTE!B33="BARRET",LISTE!B33="AUZAN",LISTE!B33="BOURDEAU"),"",LISTE!AG33)</f>
        <v>0</v>
      </c>
      <c r="J15" s="72">
        <f>IF(OR(LISTE!B33="",LISTE!B33="MADORRE",LISTE!B33="ROBIN",LISTE!B33="FREYSS",LISTE!B33="HENNION",LISTE!B33="BENARD",LISTE!I33="X",LISTE!I33="A",LISTE!B33="HUMBERT",LISTE!B33="BARRET",LISTE!B33="AUZAN",LISTE!B33="BOURDEAU"),"",LISTE!AH33)</f>
        <v>0</v>
      </c>
      <c r="K15" s="72">
        <f>IF(OR(LISTE!B33="",LISTE!B33="MADORRE",LISTE!B33="ROBIN",LISTE!B33="FREYSS",LISTE!B33="HENNION",LISTE!B33="BENARD",LISTE!I33="X",LISTE!I33="A",LISTE!B33="HUMBERT",LISTE!B33="BARRET",LISTE!B33="AUZAN",LISTE!B33="BOURDEAU"),"",LISTE!AI33)</f>
        <v>0</v>
      </c>
      <c r="L15" s="72">
        <f>IF(OR(LISTE!B33="",LISTE!B33="MADORRE",LISTE!B33="ROBIN",LISTE!B33="FREYSS",LISTE!B33="HENNION",LISTE!B33="BENARD",LISTE!I33="X",LISTE!I33="A",LISTE!B33="HUMBERT",LISTE!B33="BARRET",LISTE!B33="AUZAN",LISTE!B33="BOURDEAU"),"",LISTE!AJ33)</f>
        <v>0</v>
      </c>
      <c r="M15" s="72">
        <f>IF(OR(LISTE!B33="",LISTE!B33="MADORRE",LISTE!B33="ROBIN",LISTE!B33="FREYSS",LISTE!B33="HENNION",LISTE!B33="BENARD",LISTE!I33="X",LISTE!I33="A",LISTE!B33="HUMBERT",LISTE!B33="BARRET",LISTE!B33="AUZAN",LISTE!B33="BOURDEAU"),"",LISTE!AK33)</f>
        <v>0</v>
      </c>
      <c r="N15" s="72">
        <f>IF(OR(LISTE!B33="",LISTE!B33="MADORRE",LISTE!B33="ROBIN",LISTE!B33="FREYSS",LISTE!B33="HENNION",LISTE!B33="BENARD",LISTE!I33="X",LISTE!I33="A",LISTE!B33="HUMBERT",LISTE!B33="BARRET",LISTE!B33="AUZAN",LISTE!B33="BOURDEAU"),"",LISTE!AL33)</f>
        <v>0</v>
      </c>
      <c r="O15" s="72">
        <f>IF(OR(LISTE!B33="",LISTE!B33="MADORRE",LISTE!B33="ROBIN",LISTE!B33="FREYSS",LISTE!B33="HENNION",LISTE!B33="BENARD",LISTE!I33="X",LISTE!I33="A",LISTE!B33="HUMBERT",LISTE!B33="BARRET",LISTE!B33="AUZAN",LISTE!B33="BOURDEAU"),"",LISTE!AM33)</f>
        <v>0</v>
      </c>
      <c r="P15" s="72">
        <f>IF(OR(LISTE!B33="",LISTE!B33="MADORRE",LISTE!B33="ROBIN",LISTE!B33="FREYSS",LISTE!B33="HENNION",LISTE!B33="BENARD",LISTE!I33="X",LISTE!I33="A",LISTE!B33="HUMBERT",LISTE!B33="BARRET",LISTE!B33="AUZAN",LISTE!B33="BOURDEAU"),"",LISTE!AN33)</f>
        <v>0</v>
      </c>
      <c r="Q15" s="72">
        <f>IF(OR(LISTE!B33="",LISTE!B33="MADORRE",LISTE!B33="ROBIN",LISTE!B33="FREYSS",LISTE!B33="HENNION",LISTE!B33="BENARD",LISTE!I33="X",LISTE!I33="A",LISTE!B33="HUMBERT",LISTE!B33="BARRET",LISTE!B33="AUZAN",LISTE!B33="BOURDEAU"),"",LISTE!AO33)</f>
        <v>0</v>
      </c>
      <c r="R15" s="72">
        <f>IF(OR(LISTE!B33="",LISTE!B33="MADORRE",LISTE!B33="ROBIN",LISTE!B33="FREYSS",LISTE!B33="HENNION",LISTE!B33="BENARD",LISTE!I33="X",LISTE!I33="A",LISTE!B33="HUMBERT",LISTE!B33="BARRET",LISTE!B33="AUZAN",LISTE!B33="BOURDEAU"),"",LISTE!AP33)</f>
        <v>0</v>
      </c>
      <c r="S15" s="72">
        <f>IF(OR(LISTE!B33="",LISTE!B33="MADORRE",LISTE!B33="ROBIN",LISTE!B33="FREYSS",LISTE!B33="HENNION",LISTE!B33="BENARD",LISTE!I33="X",LISTE!I33="A",LISTE!B33="HUMBERT",LISTE!B33="BARRET",LISTE!B33="AUZAN",LISTE!B33="BOURDEAU"),"",LISTE!AQ33)</f>
        <v>0</v>
      </c>
    </row>
    <row r="16" spans="1:19" ht="13.05" customHeight="1" x14ac:dyDescent="0.3">
      <c r="A16" s="56">
        <f>IF(OR(LISTE!B36="",LISTE!B36="MADORRE",LISTE!B36="ROBIN",LISTE!B36="FREYSS",LISTE!B36="HENNION",LISTE!B36="BENARD",LISTE!I36="X",LISTE!I36="A",LISTE!B36="HUMBERT",LISTE!B36="BARRET",LISTE!B36="AUZAN",LISTE!B36="BOURDEAU"),"",LISTE!A36)</f>
        <v>28</v>
      </c>
      <c r="B16" s="70" t="str">
        <f>IF(OR(LISTE!B36="",LISTE!B36="MADORRE",LISTE!B36="ROBIN",LISTE!B36="FREYSS",LISTE!B36="HENNION",LISTE!B36="BENARD",LISTE!I36="X",LISTE!I36="A",LISTE!B36="HUMBERT",LISTE!B36="BARRET",LISTE!B36="AUZAN",LISTE!B36="BOURDEAU"),"",LISTE!B36)</f>
        <v>Caminade</v>
      </c>
      <c r="C16" s="70" t="str">
        <f>IF(OR(LISTE!B36="",LISTE!B36="MADORRE",LISTE!B36="ROBIN",LISTE!B36="FREYSS",LISTE!B36="HENNION",LISTE!B36="BENARD",LISTE!I36="X",LISTE!I36="A",LISTE!B36="HUMBERT",LISTE!B36="BARRET",LISTE!B36="AUZAN",LISTE!B36="BOURDEAU"),"",LISTE!C36)</f>
        <v>Charles</v>
      </c>
      <c r="D16" s="70">
        <f>IF(OR(LISTE!B36="",LISTE!B36="MADORRE",LISTE!B36="ROBIN",LISTE!B36="FREYSS",LISTE!B36="HENNION",LISTE!B36="BENARD",LISTE!I36="X",LISTE!I36="A",LISTE!B36="HUMBERT",LISTE!B36="BARRET",LISTE!B36="AUZAN",LISTE!B36="BOURDEAU"),"",LISTE!H36)</f>
        <v>2</v>
      </c>
      <c r="E16" s="71">
        <f>IF(OR(LISTE!B36="",LISTE!B36="MADORRE",LISTE!B36="ROBIN",LISTE!B36="FREYSS",LISTE!B36="HENNION",LISTE!B36="BENARD",LISTE!I36="X",LISTE!I36="A",LISTE!B36="HUMBERT",LISTE!B36="BARRET",LISTE!B36="AUZAN",LISTE!B36="BOURDEAU"),"",LISTE!J36)</f>
        <v>44667</v>
      </c>
      <c r="F16" s="71">
        <f>IF(OR(LISTE!B36="",LISTE!B36="MADORRE",LISTE!B36="ROBIN",LISTE!B36="FREYSS",LISTE!B36="HENNION",LISTE!B36="BENARD",LISTE!I36="X",LISTE!I36="A",LISTE!B36="HUMBERT",LISTE!B36="BARRET",LISTE!B36="AUZAN",LISTE!B36="BOURDEAU"),"",LISTE!K36)</f>
        <v>44669</v>
      </c>
      <c r="G16" s="568">
        <f t="shared" si="0"/>
        <v>2</v>
      </c>
      <c r="H16" s="72">
        <f>IF(OR(LISTE!B36="",LISTE!B36="MADORRE",LISTE!B36="ROBIN",LISTE!B36="FREYSS",LISTE!B36="HENNION",LISTE!B36="BENARD",LISTE!I36="X",LISTE!I36="A",LISTE!B36="HUMBERT",LISTE!B36="BARRET",LISTE!B36="AUZAN",LISTE!B36="BOURDEAU"),"",LISTE!AF36)</f>
        <v>0</v>
      </c>
      <c r="I16" s="72">
        <f>IF(OR(LISTE!B36="",LISTE!B36="MADORRE",LISTE!B36="ROBIN",LISTE!B36="FREYSS",LISTE!B36="HENNION",LISTE!B36="BENARD",LISTE!I36="X",LISTE!I36="A",LISTE!B36="HUMBERT",LISTE!B36="BARRET",LISTE!B36="AUZAN",LISTE!B36="BOURDEAU"),"",LISTE!AG36)</f>
        <v>0</v>
      </c>
      <c r="J16" s="72">
        <f>IF(OR(LISTE!B36="",LISTE!B36="MADORRE",LISTE!B36="ROBIN",LISTE!B36="FREYSS",LISTE!B36="HENNION",LISTE!B36="BENARD",LISTE!I36="X",LISTE!I36="A",LISTE!B36="HUMBERT",LISTE!B36="BARRET",LISTE!B36="AUZAN",LISTE!B36="BOURDEAU"),"",LISTE!AH36)</f>
        <v>0</v>
      </c>
      <c r="K16" s="72">
        <f>IF(OR(LISTE!B36="",LISTE!B36="MADORRE",LISTE!B36="ROBIN",LISTE!B36="FREYSS",LISTE!B36="HENNION",LISTE!B36="BENARD",LISTE!I36="X",LISTE!I36="A",LISTE!B36="HUMBERT",LISTE!B36="BARRET",LISTE!B36="AUZAN",LISTE!B36="BOURDEAU"),"",LISTE!AI36)</f>
        <v>2.64</v>
      </c>
      <c r="L16" s="72">
        <f>IF(OR(LISTE!B36="",LISTE!B36="MADORRE",LISTE!B36="ROBIN",LISTE!B36="FREYSS",LISTE!B36="HENNION",LISTE!B36="BENARD",LISTE!I36="X",LISTE!I36="A",LISTE!B36="HUMBERT",LISTE!B36="BARRET",LISTE!B36="AUZAN",LISTE!B36="BOURDEAU"),"",LISTE!AJ36)</f>
        <v>0</v>
      </c>
      <c r="M16" s="72">
        <f>IF(OR(LISTE!B36="",LISTE!B36="MADORRE",LISTE!B36="ROBIN",LISTE!B36="FREYSS",LISTE!B36="HENNION",LISTE!B36="BENARD",LISTE!I36="X",LISTE!I36="A",LISTE!B36="HUMBERT",LISTE!B36="BARRET",LISTE!B36="AUZAN",LISTE!B36="BOURDEAU"),"",LISTE!AK36)</f>
        <v>0</v>
      </c>
      <c r="N16" s="72">
        <f>IF(OR(LISTE!B36="",LISTE!B36="MADORRE",LISTE!B36="ROBIN",LISTE!B36="FREYSS",LISTE!B36="HENNION",LISTE!B36="BENARD",LISTE!I36="X",LISTE!I36="A",LISTE!B36="HUMBERT",LISTE!B36="BARRET",LISTE!B36="AUZAN",LISTE!B36="BOURDEAU"),"",LISTE!AL36)</f>
        <v>0</v>
      </c>
      <c r="O16" s="72">
        <f>IF(OR(LISTE!B36="",LISTE!B36="MADORRE",LISTE!B36="ROBIN",LISTE!B36="FREYSS",LISTE!B36="HENNION",LISTE!B36="BENARD",LISTE!I36="X",LISTE!I36="A",LISTE!B36="HUMBERT",LISTE!B36="BARRET",LISTE!B36="AUZAN",LISTE!B36="BOURDEAU"),"",LISTE!AM36)</f>
        <v>0</v>
      </c>
      <c r="P16" s="72">
        <f>IF(OR(LISTE!B36="",LISTE!B36="MADORRE",LISTE!B36="ROBIN",LISTE!B36="FREYSS",LISTE!B36="HENNION",LISTE!B36="BENARD",LISTE!I36="X",LISTE!I36="A",LISTE!B36="HUMBERT",LISTE!B36="BARRET",LISTE!B36="AUZAN",LISTE!B36="BOURDEAU"),"",LISTE!AN36)</f>
        <v>0</v>
      </c>
      <c r="Q16" s="72">
        <f>IF(OR(LISTE!B36="",LISTE!B36="MADORRE",LISTE!B36="ROBIN",LISTE!B36="FREYSS",LISTE!B36="HENNION",LISTE!B36="BENARD",LISTE!I36="X",LISTE!I36="A",LISTE!B36="HUMBERT",LISTE!B36="BARRET",LISTE!B36="AUZAN",LISTE!B36="BOURDEAU"),"",LISTE!AO36)</f>
        <v>0</v>
      </c>
      <c r="R16" s="72">
        <f>IF(OR(LISTE!B36="",LISTE!B36="MADORRE",LISTE!B36="ROBIN",LISTE!B36="FREYSS",LISTE!B36="HENNION",LISTE!B36="BENARD",LISTE!I36="X",LISTE!I36="A",LISTE!B36="HUMBERT",LISTE!B36="BARRET",LISTE!B36="AUZAN",LISTE!B36="BOURDEAU"),"",LISTE!AP36)</f>
        <v>0</v>
      </c>
      <c r="S16" s="72">
        <f>IF(OR(LISTE!B36="",LISTE!B36="MADORRE",LISTE!B36="ROBIN",LISTE!B36="FREYSS",LISTE!B36="HENNION",LISTE!B36="BENARD",LISTE!I36="X",LISTE!I36="A",LISTE!B36="HUMBERT",LISTE!B36="BARRET",LISTE!B36="AUZAN",LISTE!B36="BOURDEAU"),"",LISTE!AQ36)</f>
        <v>0</v>
      </c>
    </row>
    <row r="17" spans="1:19" ht="13.05" customHeight="1" x14ac:dyDescent="0.3">
      <c r="A17" s="56">
        <f>IF(OR(LISTE!B37="",LISTE!B37="MADORRE",LISTE!B37="ROBIN",LISTE!B37="FREYSS",LISTE!B37="HENNION",LISTE!B37="BENARD",LISTE!I37="X",LISTE!I37="A",LISTE!B37="HUMBERT",LISTE!B37="BARRET",LISTE!B37="AUZAN",LISTE!B37="BOURDEAU"),"",LISTE!A37)</f>
        <v>29</v>
      </c>
      <c r="B17" s="70" t="str">
        <f>IF(OR(LISTE!B37="",LISTE!B37="MADORRE",LISTE!B37="ROBIN",LISTE!B37="FREYSS",LISTE!B37="HENNION",LISTE!B37="BENARD",LISTE!I37="X",LISTE!I37="A",LISTE!B37="HUMBERT",LISTE!B37="BARRET",LISTE!B37="AUZAN",LISTE!B37="BOURDEAU"),"",LISTE!B37)</f>
        <v>Pasqualini</v>
      </c>
      <c r="C17" s="70" t="str">
        <f>IF(OR(LISTE!B37="",LISTE!B37="MADORRE",LISTE!B37="ROBIN",LISTE!B37="FREYSS",LISTE!B37="HENNION",LISTE!B37="BENARD",LISTE!I37="X",LISTE!I37="A",LISTE!B37="HUMBERT",LISTE!B37="BARRET",LISTE!B37="AUZAN",LISTE!B37="BOURDEAU"),"",LISTE!C37)</f>
        <v>Dominique</v>
      </c>
      <c r="D17" s="70">
        <f>IF(OR(LISTE!B37="",LISTE!B37="MADORRE",LISTE!B37="ROBIN",LISTE!B37="FREYSS",LISTE!B37="HENNION",LISTE!B37="BENARD",LISTE!I37="X",LISTE!I37="A",LISTE!B37="HUMBERT",LISTE!B37="BARRET",LISTE!B37="AUZAN",LISTE!B37="BOURDEAU"),"",LISTE!H37)</f>
        <v>3</v>
      </c>
      <c r="E17" s="71">
        <f>IF(OR(LISTE!B37="",LISTE!B37="MADORRE",LISTE!B37="ROBIN",LISTE!B37="FREYSS",LISTE!B37="HENNION",LISTE!B37="BENARD",LISTE!I37="X",LISTE!I37="A",LISTE!B37="HUMBERT",LISTE!B37="BARRET",LISTE!B37="AUZAN",LISTE!B37="BOURDEAU"),"",LISTE!J37)</f>
        <v>44667</v>
      </c>
      <c r="F17" s="71">
        <f>IF(OR(LISTE!B37="",LISTE!B37="MADORRE",LISTE!B37="ROBIN",LISTE!B37="FREYSS",LISTE!B37="HENNION",LISTE!B37="BENARD",LISTE!I37="X",LISTE!I37="A",LISTE!B37="HUMBERT",LISTE!B37="BARRET",LISTE!B37="AUZAN",LISTE!B37="BOURDEAU"),"",LISTE!K37)</f>
        <v>44668</v>
      </c>
      <c r="G17" s="568">
        <f t="shared" si="0"/>
        <v>1</v>
      </c>
      <c r="H17" s="72">
        <f>IF(OR(LISTE!B37="",LISTE!B37="MADORRE",LISTE!B37="ROBIN",LISTE!B37="FREYSS",LISTE!B37="HENNION",LISTE!B37="BENARD",LISTE!I37="X",LISTE!I37="A",LISTE!B37="HUMBERT",LISTE!B37="BARRET",LISTE!B37="AUZAN",LISTE!B37="BOURDEAU"),"",LISTE!AF37)</f>
        <v>0</v>
      </c>
      <c r="I17" s="72">
        <f>IF(OR(LISTE!B37="",LISTE!B37="MADORRE",LISTE!B37="ROBIN",LISTE!B37="FREYSS",LISTE!B37="HENNION",LISTE!B37="BENARD",LISTE!I37="X",LISTE!I37="A",LISTE!B37="HUMBERT",LISTE!B37="BARRET",LISTE!B37="AUZAN",LISTE!B37="BOURDEAU"),"",LISTE!AG37)</f>
        <v>0</v>
      </c>
      <c r="J17" s="72">
        <f>IF(OR(LISTE!B37="",LISTE!B37="MADORRE",LISTE!B37="ROBIN",LISTE!B37="FREYSS",LISTE!B37="HENNION",LISTE!B37="BENARD",LISTE!I37="X",LISTE!I37="A",LISTE!B37="HUMBERT",LISTE!B37="BARRET",LISTE!B37="AUZAN",LISTE!B37="BOURDEAU"),"",LISTE!AH37)</f>
        <v>0</v>
      </c>
      <c r="K17" s="72">
        <f>IF(OR(LISTE!B37="",LISTE!B37="MADORRE",LISTE!B37="ROBIN",LISTE!B37="FREYSS",LISTE!B37="HENNION",LISTE!B37="BENARD",LISTE!I37="X",LISTE!I37="A",LISTE!B37="HUMBERT",LISTE!B37="BARRET",LISTE!B37="AUZAN",LISTE!B37="BOURDEAU"),"",LISTE!AI37)</f>
        <v>1.98</v>
      </c>
      <c r="L17" s="72">
        <f>IF(OR(LISTE!B37="",LISTE!B37="MADORRE",LISTE!B37="ROBIN",LISTE!B37="FREYSS",LISTE!B37="HENNION",LISTE!B37="BENARD",LISTE!I37="X",LISTE!I37="A",LISTE!B37="HUMBERT",LISTE!B37="BARRET",LISTE!B37="AUZAN",LISTE!B37="BOURDEAU"),"",LISTE!AJ37)</f>
        <v>0</v>
      </c>
      <c r="M17" s="72">
        <f>IF(OR(LISTE!B37="",LISTE!B37="MADORRE",LISTE!B37="ROBIN",LISTE!B37="FREYSS",LISTE!B37="HENNION",LISTE!B37="BENARD",LISTE!I37="X",LISTE!I37="A",LISTE!B37="HUMBERT",LISTE!B37="BARRET",LISTE!B37="AUZAN",LISTE!B37="BOURDEAU"),"",LISTE!AK37)</f>
        <v>0</v>
      </c>
      <c r="N17" s="72">
        <f>IF(OR(LISTE!B37="",LISTE!B37="MADORRE",LISTE!B37="ROBIN",LISTE!B37="FREYSS",LISTE!B37="HENNION",LISTE!B37="BENARD",LISTE!I37="X",LISTE!I37="A",LISTE!B37="HUMBERT",LISTE!B37="BARRET",LISTE!B37="AUZAN",LISTE!B37="BOURDEAU"),"",LISTE!AL37)</f>
        <v>0</v>
      </c>
      <c r="O17" s="72">
        <f>IF(OR(LISTE!B37="",LISTE!B37="MADORRE",LISTE!B37="ROBIN",LISTE!B37="FREYSS",LISTE!B37="HENNION",LISTE!B37="BENARD",LISTE!I37="X",LISTE!I37="A",LISTE!B37="HUMBERT",LISTE!B37="BARRET",LISTE!B37="AUZAN",LISTE!B37="BOURDEAU"),"",LISTE!AM37)</f>
        <v>0</v>
      </c>
      <c r="P17" s="72">
        <f>IF(OR(LISTE!B37="",LISTE!B37="MADORRE",LISTE!B37="ROBIN",LISTE!B37="FREYSS",LISTE!B37="HENNION",LISTE!B37="BENARD",LISTE!I37="X",LISTE!I37="A",LISTE!B37="HUMBERT",LISTE!B37="BARRET",LISTE!B37="AUZAN",LISTE!B37="BOURDEAU"),"",LISTE!AN37)</f>
        <v>0</v>
      </c>
      <c r="Q17" s="72">
        <f>IF(OR(LISTE!B37="",LISTE!B37="MADORRE",LISTE!B37="ROBIN",LISTE!B37="FREYSS",LISTE!B37="HENNION",LISTE!B37="BENARD",LISTE!I37="X",LISTE!I37="A",LISTE!B37="HUMBERT",LISTE!B37="BARRET",LISTE!B37="AUZAN",LISTE!B37="BOURDEAU"),"",LISTE!AO37)</f>
        <v>0</v>
      </c>
      <c r="R17" s="72">
        <f>IF(OR(LISTE!B37="",LISTE!B37="MADORRE",LISTE!B37="ROBIN",LISTE!B37="FREYSS",LISTE!B37="HENNION",LISTE!B37="BENARD",LISTE!I37="X",LISTE!I37="A",LISTE!B37="HUMBERT",LISTE!B37="BARRET",LISTE!B37="AUZAN",LISTE!B37="BOURDEAU"),"",LISTE!AP37)</f>
        <v>0</v>
      </c>
      <c r="S17" s="72">
        <f>IF(OR(LISTE!B37="",LISTE!B37="MADORRE",LISTE!B37="ROBIN",LISTE!B37="FREYSS",LISTE!B37="HENNION",LISTE!B37="BENARD",LISTE!I37="X",LISTE!I37="A",LISTE!B37="HUMBERT",LISTE!B37="BARRET",LISTE!B37="AUZAN",LISTE!B37="BOURDEAU"),"",LISTE!AQ37)</f>
        <v>0</v>
      </c>
    </row>
    <row r="18" spans="1:19" ht="13.05" customHeight="1" x14ac:dyDescent="0.3">
      <c r="A18" s="56">
        <f>IF(OR(LISTE!B40="",LISTE!B40="MADORRE",LISTE!B40="ROBIN",LISTE!B40="FREYSS",LISTE!B40="HENNION",LISTE!B40="BENARD",LISTE!I40="X",LISTE!I40="A",LISTE!B40="HUMBERT",LISTE!B40="BARRET",LISTE!B40="AUZAN",LISTE!B40="BOURDEAU"),"",LISTE!A40)</f>
        <v>32</v>
      </c>
      <c r="B18" s="70" t="str">
        <f>IF(OR(LISTE!B40="",LISTE!B40="MADORRE",LISTE!B40="ROBIN",LISTE!B40="FREYSS",LISTE!B40="HENNION",LISTE!B40="BENARD",LISTE!I40="X",LISTE!I40="A",LISTE!B40="HUMBERT",LISTE!B40="BARRET",LISTE!B40="AUZAN",LISTE!B40="BOURDEAU"),"",LISTE!B40)</f>
        <v>Marliere</v>
      </c>
      <c r="C18" s="70" t="str">
        <f>IF(OR(LISTE!B40="",LISTE!B40="MADORRE",LISTE!B40="ROBIN",LISTE!B40="FREYSS",LISTE!B40="HENNION",LISTE!B40="BENARD",LISTE!I40="X",LISTE!I40="A",LISTE!B40="HUMBERT",LISTE!B40="BARRET",LISTE!B40="AUZAN",LISTE!B40="BOURDEAU"),"",LISTE!C40)</f>
        <v>Sylvain</v>
      </c>
      <c r="D18" s="70">
        <f>IF(OR(LISTE!B40="",LISTE!B40="MADORRE",LISTE!B40="ROBIN",LISTE!B40="FREYSS",LISTE!B40="HENNION",LISTE!B40="BENARD",LISTE!I40="X",LISTE!I40="A",LISTE!B40="HUMBERT",LISTE!B40="BARRET",LISTE!B40="AUZAN",LISTE!B40="BOURDEAU"),"",LISTE!H40)</f>
        <v>2</v>
      </c>
      <c r="E18" s="71">
        <f>IF(OR(LISTE!B40="",LISTE!B40="MADORRE",LISTE!B40="ROBIN",LISTE!B40="FREYSS",LISTE!B40="HENNION",LISTE!B40="BENARD",LISTE!I40="X",LISTE!I40="A",LISTE!B40="HUMBERT",LISTE!B40="BARRET",LISTE!B40="AUZAN",LISTE!B40="BOURDEAU"),"",LISTE!J40)</f>
        <v>44667</v>
      </c>
      <c r="F18" s="71">
        <f>IF(OR(LISTE!B40="",LISTE!B40="MADORRE",LISTE!B40="ROBIN",LISTE!B40="FREYSS",LISTE!B40="HENNION",LISTE!B40="BENARD",LISTE!I40="X",LISTE!I40="A",LISTE!B40="HUMBERT",LISTE!B40="BARRET",LISTE!B40="AUZAN",LISTE!B40="BOURDEAU"),"",LISTE!K40)</f>
        <v>44668</v>
      </c>
      <c r="G18" s="568">
        <f t="shared" si="0"/>
        <v>1</v>
      </c>
      <c r="H18" s="72">
        <f>IF(OR(LISTE!B40="",LISTE!B40="MADORRE",LISTE!B40="ROBIN",LISTE!B40="FREYSS",LISTE!B40="HENNION",LISTE!B40="BENARD",LISTE!I40="X",LISTE!I40="A",LISTE!B40="HUMBERT",LISTE!B40="BARRET",LISTE!B40="AUZAN",LISTE!B40="BOURDEAU"),"",LISTE!AF40)</f>
        <v>0</v>
      </c>
      <c r="I18" s="72">
        <f>IF(OR(LISTE!B40="",LISTE!B40="MADORRE",LISTE!B40="ROBIN",LISTE!B40="FREYSS",LISTE!B40="HENNION",LISTE!B40="BENARD",LISTE!I40="X",LISTE!I40="A",LISTE!B40="HUMBERT",LISTE!B40="BARRET",LISTE!B40="AUZAN",LISTE!B40="BOURDEAU"),"",LISTE!AG40)</f>
        <v>0</v>
      </c>
      <c r="J18" s="72">
        <f>IF(OR(LISTE!B40="",LISTE!B40="MADORRE",LISTE!B40="ROBIN",LISTE!B40="FREYSS",LISTE!B40="HENNION",LISTE!B40="BENARD",LISTE!I40="X",LISTE!I40="A",LISTE!B40="HUMBERT",LISTE!B40="BARRET",LISTE!B40="AUZAN",LISTE!B40="BOURDEAU"),"",LISTE!AH40)</f>
        <v>0</v>
      </c>
      <c r="K18" s="72">
        <f>IF(OR(LISTE!B40="",LISTE!B40="MADORRE",LISTE!B40="ROBIN",LISTE!B40="FREYSS",LISTE!B40="HENNION",LISTE!B40="BENARD",LISTE!I40="X",LISTE!I40="A",LISTE!B40="HUMBERT",LISTE!B40="BARRET",LISTE!B40="AUZAN",LISTE!B40="BOURDEAU"),"",LISTE!AI40)</f>
        <v>1.32</v>
      </c>
      <c r="L18" s="72">
        <f>IF(OR(LISTE!B40="",LISTE!B40="MADORRE",LISTE!B40="ROBIN",LISTE!B40="FREYSS",LISTE!B40="HENNION",LISTE!B40="BENARD",LISTE!I40="X",LISTE!I40="A",LISTE!B40="HUMBERT",LISTE!B40="BARRET",LISTE!B40="AUZAN",LISTE!B40="BOURDEAU"),"",LISTE!AJ40)</f>
        <v>0</v>
      </c>
      <c r="M18" s="72">
        <f>IF(OR(LISTE!B40="",LISTE!B40="MADORRE",LISTE!B40="ROBIN",LISTE!B40="FREYSS",LISTE!B40="HENNION",LISTE!B40="BENARD",LISTE!I40="X",LISTE!I40="A",LISTE!B40="HUMBERT",LISTE!B40="BARRET",LISTE!B40="AUZAN",LISTE!B40="BOURDEAU"),"",LISTE!AK40)</f>
        <v>0</v>
      </c>
      <c r="N18" s="72">
        <f>IF(OR(LISTE!B40="",LISTE!B40="MADORRE",LISTE!B40="ROBIN",LISTE!B40="FREYSS",LISTE!B40="HENNION",LISTE!B40="BENARD",LISTE!I40="X",LISTE!I40="A",LISTE!B40="HUMBERT",LISTE!B40="BARRET",LISTE!B40="AUZAN",LISTE!B40="BOURDEAU"),"",LISTE!AL40)</f>
        <v>0</v>
      </c>
      <c r="O18" s="72">
        <f>IF(OR(LISTE!B40="",LISTE!B40="MADORRE",LISTE!B40="ROBIN",LISTE!B40="FREYSS",LISTE!B40="HENNION",LISTE!B40="BENARD",LISTE!I40="X",LISTE!I40="A",LISTE!B40="HUMBERT",LISTE!B40="BARRET",LISTE!B40="AUZAN",LISTE!B40="BOURDEAU"),"",LISTE!AM40)</f>
        <v>0</v>
      </c>
      <c r="P18" s="72">
        <f>IF(OR(LISTE!B40="",LISTE!B40="MADORRE",LISTE!B40="ROBIN",LISTE!B40="FREYSS",LISTE!B40="HENNION",LISTE!B40="BENARD",LISTE!I40="X",LISTE!I40="A",LISTE!B40="HUMBERT",LISTE!B40="BARRET",LISTE!B40="AUZAN",LISTE!B40="BOURDEAU"),"",LISTE!AN40)</f>
        <v>0</v>
      </c>
      <c r="Q18" s="72">
        <f>IF(OR(LISTE!B40="",LISTE!B40="MADORRE",LISTE!B40="ROBIN",LISTE!B40="FREYSS",LISTE!B40="HENNION",LISTE!B40="BENARD",LISTE!I40="X",LISTE!I40="A",LISTE!B40="HUMBERT",LISTE!B40="BARRET",LISTE!B40="AUZAN",LISTE!B40="BOURDEAU"),"",LISTE!AO40)</f>
        <v>0</v>
      </c>
      <c r="R18" s="72">
        <f>IF(OR(LISTE!B40="",LISTE!B40="MADORRE",LISTE!B40="ROBIN",LISTE!B40="FREYSS",LISTE!B40="HENNION",LISTE!B40="BENARD",LISTE!I40="X",LISTE!I40="A",LISTE!B40="HUMBERT",LISTE!B40="BARRET",LISTE!B40="AUZAN",LISTE!B40="BOURDEAU"),"",LISTE!AP40)</f>
        <v>0</v>
      </c>
      <c r="S18" s="72">
        <f>IF(OR(LISTE!B40="",LISTE!B40="MADORRE",LISTE!B40="ROBIN",LISTE!B40="FREYSS",LISTE!B40="HENNION",LISTE!B40="BENARD",LISTE!I40="X",LISTE!I40="A",LISTE!B40="HUMBERT",LISTE!B40="BARRET",LISTE!B40="AUZAN",LISTE!B40="BOURDEAU"),"",LISTE!AQ40)</f>
        <v>0</v>
      </c>
    </row>
    <row r="19" spans="1:19" ht="13.05" customHeight="1" x14ac:dyDescent="0.3">
      <c r="A19" s="56">
        <f>IF(OR(LISTE!B44="",LISTE!B44="MADORRE",LISTE!B44="ROBIN",LISTE!B44="FREYSS",LISTE!B44="HENNION",LISTE!B44="BENARD",LISTE!I44="X",LISTE!I44="A",LISTE!B44="HUMBERT",LISTE!B44="BARRET",LISTE!B44="AUZAN",LISTE!B44="BOURDEAU"),"",LISTE!A44)</f>
        <v>36</v>
      </c>
      <c r="B19" s="70" t="str">
        <f>IF(OR(LISTE!B44="",LISTE!B44="MADORRE",LISTE!B44="ROBIN",LISTE!B44="FREYSS",LISTE!B44="HENNION",LISTE!B44="BENARD",LISTE!I44="X",LISTE!I44="A",LISTE!B44="HUMBERT",LISTE!B44="BARRET",LISTE!B44="AUZAN",LISTE!B44="BOURDEAU"),"",LISTE!B44)</f>
        <v>Versavaud</v>
      </c>
      <c r="C19" s="70" t="str">
        <f>IF(OR(LISTE!B44="",LISTE!B44="MADORRE",LISTE!B44="ROBIN",LISTE!B44="FREYSS",LISTE!B44="HENNION",LISTE!B44="BENARD",LISTE!I44="X",LISTE!I44="A",LISTE!B44="HUMBERT",LISTE!B44="BARRET",LISTE!B44="AUZAN",LISTE!B44="BOURDEAU"),"",LISTE!C44)</f>
        <v>Claude</v>
      </c>
      <c r="D19" s="70">
        <f>IF(OR(LISTE!B44="",LISTE!B44="MADORRE",LISTE!B44="ROBIN",LISTE!B44="FREYSS",LISTE!B44="HENNION",LISTE!B44="BENARD",LISTE!I44="X",LISTE!I44="A",LISTE!B44="HUMBERT",LISTE!B44="BARRET",LISTE!B44="AUZAN",LISTE!B44="BOURDEAU"),"",LISTE!H44)</f>
        <v>3</v>
      </c>
      <c r="E19" s="71">
        <f>IF(OR(LISTE!B44="",LISTE!B44="MADORRE",LISTE!B44="ROBIN",LISTE!B44="FREYSS",LISTE!B44="HENNION",LISTE!B44="BENARD",LISTE!I44="X",LISTE!I44="A",LISTE!B44="HUMBERT",LISTE!B44="BARRET",LISTE!B44="AUZAN",LISTE!B44="BOURDEAU"),"",LISTE!J44)</f>
        <v>44708</v>
      </c>
      <c r="F19" s="71">
        <f>IF(OR(LISTE!B44="",LISTE!B44="MADORRE",LISTE!B44="ROBIN",LISTE!B44="FREYSS",LISTE!B44="HENNION",LISTE!B44="BENARD",LISTE!I44="X",LISTE!I44="A",LISTE!B44="HUMBERT",LISTE!B44="BARRET",LISTE!B44="AUZAN",LISTE!B44="BOURDEAU"),"",LISTE!K44)</f>
        <v>44710</v>
      </c>
      <c r="G19" s="568">
        <f t="shared" si="0"/>
        <v>2</v>
      </c>
      <c r="H19" s="72">
        <f>IF(OR(LISTE!B44="",LISTE!B44="MADORRE",LISTE!B44="ROBIN",LISTE!B44="FREYSS",LISTE!B44="HENNION",LISTE!B44="BENARD",LISTE!I44="X",LISTE!I44="A",LISTE!B44="HUMBERT",LISTE!B44="BARRET",LISTE!B44="AUZAN",LISTE!B44="BOURDEAU"),"",LISTE!AF44)</f>
        <v>0</v>
      </c>
      <c r="I19" s="72">
        <f>IF(OR(LISTE!B44="",LISTE!B44="MADORRE",LISTE!B44="ROBIN",LISTE!B44="FREYSS",LISTE!B44="HENNION",LISTE!B44="BENARD",LISTE!I44="X",LISTE!I44="A",LISTE!B44="HUMBERT",LISTE!B44="BARRET",LISTE!B44="AUZAN",LISTE!B44="BOURDEAU"),"",LISTE!AG44)</f>
        <v>0</v>
      </c>
      <c r="J19" s="72">
        <f>IF(OR(LISTE!B44="",LISTE!B44="MADORRE",LISTE!B44="ROBIN",LISTE!B44="FREYSS",LISTE!B44="HENNION",LISTE!B44="BENARD",LISTE!I44="X",LISTE!I44="A",LISTE!B44="HUMBERT",LISTE!B44="BARRET",LISTE!B44="AUZAN",LISTE!B44="BOURDEAU"),"",LISTE!AH44)</f>
        <v>0</v>
      </c>
      <c r="K19" s="72">
        <f>IF(OR(LISTE!B44="",LISTE!B44="MADORRE",LISTE!B44="ROBIN",LISTE!B44="FREYSS",LISTE!B44="HENNION",LISTE!B44="BENARD",LISTE!I44="X",LISTE!I44="A",LISTE!B44="HUMBERT",LISTE!B44="BARRET",LISTE!B44="AUZAN",LISTE!B44="BOURDEAU"),"",LISTE!AI44)</f>
        <v>0</v>
      </c>
      <c r="L19" s="72">
        <f>IF(OR(LISTE!B44="",LISTE!B44="MADORRE",LISTE!B44="ROBIN",LISTE!B44="FREYSS",LISTE!B44="HENNION",LISTE!B44="BENARD",LISTE!I44="X",LISTE!I44="A",LISTE!B44="HUMBERT",LISTE!B44="BARRET",LISTE!B44="AUZAN",LISTE!B44="BOURDEAU"),"",LISTE!AJ44)</f>
        <v>3.96</v>
      </c>
      <c r="M19" s="72">
        <f>IF(OR(LISTE!B44="",LISTE!B44="MADORRE",LISTE!B44="ROBIN",LISTE!B44="FREYSS",LISTE!B44="HENNION",LISTE!B44="BENARD",LISTE!I44="X",LISTE!I44="A",LISTE!B44="HUMBERT",LISTE!B44="BARRET",LISTE!B44="AUZAN",LISTE!B44="BOURDEAU"),"",LISTE!AK44)</f>
        <v>0</v>
      </c>
      <c r="N19" s="72">
        <f>IF(OR(LISTE!B44="",LISTE!B44="MADORRE",LISTE!B44="ROBIN",LISTE!B44="FREYSS",LISTE!B44="HENNION",LISTE!B44="BENARD",LISTE!I44="X",LISTE!I44="A",LISTE!B44="HUMBERT",LISTE!B44="BARRET",LISTE!B44="AUZAN",LISTE!B44="BOURDEAU"),"",LISTE!AL44)</f>
        <v>0</v>
      </c>
      <c r="O19" s="72">
        <f>IF(OR(LISTE!B44="",LISTE!B44="MADORRE",LISTE!B44="ROBIN",LISTE!B44="FREYSS",LISTE!B44="HENNION",LISTE!B44="BENARD",LISTE!I44="X",LISTE!I44="A",LISTE!B44="HUMBERT",LISTE!B44="BARRET",LISTE!B44="AUZAN",LISTE!B44="BOURDEAU"),"",LISTE!AM44)</f>
        <v>0</v>
      </c>
      <c r="P19" s="72">
        <f>IF(OR(LISTE!B44="",LISTE!B44="MADORRE",LISTE!B44="ROBIN",LISTE!B44="FREYSS",LISTE!B44="HENNION",LISTE!B44="BENARD",LISTE!I44="X",LISTE!I44="A",LISTE!B44="HUMBERT",LISTE!B44="BARRET",LISTE!B44="AUZAN",LISTE!B44="BOURDEAU"),"",LISTE!AN44)</f>
        <v>0</v>
      </c>
      <c r="Q19" s="72">
        <f>IF(OR(LISTE!B44="",LISTE!B44="MADORRE",LISTE!B44="ROBIN",LISTE!B44="FREYSS",LISTE!B44="HENNION",LISTE!B44="BENARD",LISTE!I44="X",LISTE!I44="A",LISTE!B44="HUMBERT",LISTE!B44="BARRET",LISTE!B44="AUZAN",LISTE!B44="BOURDEAU"),"",LISTE!AO44)</f>
        <v>0</v>
      </c>
      <c r="R19" s="72">
        <f>IF(OR(LISTE!B44="",LISTE!B44="MADORRE",LISTE!B44="ROBIN",LISTE!B44="FREYSS",LISTE!B44="HENNION",LISTE!B44="BENARD",LISTE!I44="X",LISTE!I44="A",LISTE!B44="HUMBERT",LISTE!B44="BARRET",LISTE!B44="AUZAN",LISTE!B44="BOURDEAU"),"",LISTE!AP44)</f>
        <v>0</v>
      </c>
      <c r="S19" s="72">
        <f>IF(OR(LISTE!B44="",LISTE!B44="MADORRE",LISTE!B44="ROBIN",LISTE!B44="FREYSS",LISTE!B44="HENNION",LISTE!B44="BENARD",LISTE!I44="X",LISTE!I44="A",LISTE!B44="HUMBERT",LISTE!B44="BARRET",LISTE!B44="AUZAN",LISTE!B44="BOURDEAU"),"",LISTE!AQ44)</f>
        <v>0</v>
      </c>
    </row>
    <row r="20" spans="1:19" ht="13.05" customHeight="1" x14ac:dyDescent="0.3">
      <c r="A20" s="56">
        <f>IF(OR(LISTE!B45="",LISTE!B45="MADORRE",LISTE!B45="ROBIN",LISTE!B45="FREYSS",LISTE!B45="HENNION",LISTE!B45="BENARD",LISTE!I45="X",LISTE!I45="A",LISTE!B45="HUMBERT",LISTE!B45="BARRET",LISTE!B45="AUZAN",LISTE!B45="BOURDEAU"),"",LISTE!A45)</f>
        <v>37</v>
      </c>
      <c r="B20" s="70" t="str">
        <f>IF(OR(LISTE!B45="",LISTE!B45="MADORRE",LISTE!B45="ROBIN",LISTE!B45="FREYSS",LISTE!B45="HENNION",LISTE!B45="BENARD",LISTE!I45="X",LISTE!I45="A",LISTE!B45="HUMBERT",LISTE!B45="BARRET",LISTE!B45="AUZAN",LISTE!B45="BOURDEAU"),"",LISTE!B45)</f>
        <v>Griffon</v>
      </c>
      <c r="C20" s="70" t="str">
        <f>IF(OR(LISTE!B45="",LISTE!B45="MADORRE",LISTE!B45="ROBIN",LISTE!B45="FREYSS",LISTE!B45="HENNION",LISTE!B45="BENARD",LISTE!I45="X",LISTE!I45="A",LISTE!B45="HUMBERT",LISTE!B45="BARRET",LISTE!B45="AUZAN",LISTE!B45="BOURDEAU"),"",LISTE!C45)</f>
        <v>Gaetan</v>
      </c>
      <c r="D20" s="70">
        <f>IF(OR(LISTE!B45="",LISTE!B45="MADORRE",LISTE!B45="ROBIN",LISTE!B45="FREYSS",LISTE!B45="HENNION",LISTE!B45="BENARD",LISTE!I45="X",LISTE!I45="A",LISTE!B45="HUMBERT",LISTE!B45="BARRET",LISTE!B45="AUZAN",LISTE!B45="BOURDEAU"),"",LISTE!H45)</f>
        <v>1</v>
      </c>
      <c r="E20" s="71">
        <f>IF(OR(LISTE!B45="",LISTE!B45="MADORRE",LISTE!B45="ROBIN",LISTE!B45="FREYSS",LISTE!B45="HENNION",LISTE!B45="BENARD",LISTE!I45="X",LISTE!I45="A",LISTE!B45="HUMBERT",LISTE!B45="BARRET",LISTE!B45="AUZAN",LISTE!B45="BOURDEAU"),"",LISTE!J45)</f>
        <v>44690</v>
      </c>
      <c r="F20" s="71">
        <f>IF(OR(LISTE!B45="",LISTE!B45="MADORRE",LISTE!B45="ROBIN",LISTE!B45="FREYSS",LISTE!B45="HENNION",LISTE!B45="BENARD",LISTE!I45="X",LISTE!I45="A",LISTE!B45="HUMBERT",LISTE!B45="BARRET",LISTE!B45="AUZAN",LISTE!B45="BOURDEAU"),"",LISTE!K45)</f>
        <v>44691</v>
      </c>
      <c r="G20" s="568">
        <f t="shared" si="0"/>
        <v>1</v>
      </c>
      <c r="H20" s="72">
        <f>IF(OR(LISTE!B45="",LISTE!B45="MADORRE",LISTE!B45="ROBIN",LISTE!B45="FREYSS",LISTE!B45="HENNION",LISTE!B45="BENARD",LISTE!I45="X",LISTE!I45="A",LISTE!B45="HUMBERT",LISTE!B45="BARRET",LISTE!B45="AUZAN",LISTE!B45="BOURDEAU"),"",LISTE!AF45)</f>
        <v>0</v>
      </c>
      <c r="I20" s="72">
        <f>IF(OR(LISTE!B45="",LISTE!B45="MADORRE",LISTE!B45="ROBIN",LISTE!B45="FREYSS",LISTE!B45="HENNION",LISTE!B45="BENARD",LISTE!I45="X",LISTE!I45="A",LISTE!B45="HUMBERT",LISTE!B45="BARRET",LISTE!B45="AUZAN",LISTE!B45="BOURDEAU"),"",LISTE!AG45)</f>
        <v>0</v>
      </c>
      <c r="J20" s="72">
        <f>IF(OR(LISTE!B45="",LISTE!B45="MADORRE",LISTE!B45="ROBIN",LISTE!B45="FREYSS",LISTE!B45="HENNION",LISTE!B45="BENARD",LISTE!I45="X",LISTE!I45="A",LISTE!B45="HUMBERT",LISTE!B45="BARRET",LISTE!B45="AUZAN",LISTE!B45="BOURDEAU"),"",LISTE!AH45)</f>
        <v>0</v>
      </c>
      <c r="K20" s="72">
        <f>IF(OR(LISTE!B45="",LISTE!B45="MADORRE",LISTE!B45="ROBIN",LISTE!B45="FREYSS",LISTE!B45="HENNION",LISTE!B45="BENARD",LISTE!I45="X",LISTE!I45="A",LISTE!B45="HUMBERT",LISTE!B45="BARRET",LISTE!B45="AUZAN",LISTE!B45="BOURDEAU"),"",LISTE!AI45)</f>
        <v>0</v>
      </c>
      <c r="L20" s="72">
        <f>IF(OR(LISTE!B45="",LISTE!B45="MADORRE",LISTE!B45="ROBIN",LISTE!B45="FREYSS",LISTE!B45="HENNION",LISTE!B45="BENARD",LISTE!I45="X",LISTE!I45="A",LISTE!B45="HUMBERT",LISTE!B45="BARRET",LISTE!B45="AUZAN",LISTE!B45="BOURDEAU"),"",LISTE!AJ45)</f>
        <v>0.66</v>
      </c>
      <c r="M20" s="72">
        <f>IF(OR(LISTE!B45="",LISTE!B45="MADORRE",LISTE!B45="ROBIN",LISTE!B45="FREYSS",LISTE!B45="HENNION",LISTE!B45="BENARD",LISTE!I45="X",LISTE!I45="A",LISTE!B45="HUMBERT",LISTE!B45="BARRET",LISTE!B45="AUZAN",LISTE!B45="BOURDEAU"),"",LISTE!AK45)</f>
        <v>0</v>
      </c>
      <c r="N20" s="72">
        <f>IF(OR(LISTE!B45="",LISTE!B45="MADORRE",LISTE!B45="ROBIN",LISTE!B45="FREYSS",LISTE!B45="HENNION",LISTE!B45="BENARD",LISTE!I45="X",LISTE!I45="A",LISTE!B45="HUMBERT",LISTE!B45="BARRET",LISTE!B45="AUZAN",LISTE!B45="BOURDEAU"),"",LISTE!AL45)</f>
        <v>0</v>
      </c>
      <c r="O20" s="72">
        <f>IF(OR(LISTE!B45="",LISTE!B45="MADORRE",LISTE!B45="ROBIN",LISTE!B45="FREYSS",LISTE!B45="HENNION",LISTE!B45="BENARD",LISTE!I45="X",LISTE!I45="A",LISTE!B45="HUMBERT",LISTE!B45="BARRET",LISTE!B45="AUZAN",LISTE!B45="BOURDEAU"),"",LISTE!AM45)</f>
        <v>0</v>
      </c>
      <c r="P20" s="72">
        <f>IF(OR(LISTE!B45="",LISTE!B45="MADORRE",LISTE!B45="ROBIN",LISTE!B45="FREYSS",LISTE!B45="HENNION",LISTE!B45="BENARD",LISTE!I45="X",LISTE!I45="A",LISTE!B45="HUMBERT",LISTE!B45="BARRET",LISTE!B45="AUZAN",LISTE!B45="BOURDEAU"),"",LISTE!AN45)</f>
        <v>0</v>
      </c>
      <c r="Q20" s="72">
        <f>IF(OR(LISTE!B45="",LISTE!B45="MADORRE",LISTE!B45="ROBIN",LISTE!B45="FREYSS",LISTE!B45="HENNION",LISTE!B45="BENARD",LISTE!I45="X",LISTE!I45="A",LISTE!B45="HUMBERT",LISTE!B45="BARRET",LISTE!B45="AUZAN",LISTE!B45="BOURDEAU"),"",LISTE!AO45)</f>
        <v>0</v>
      </c>
      <c r="R20" s="72">
        <f>IF(OR(LISTE!B45="",LISTE!B45="MADORRE",LISTE!B45="ROBIN",LISTE!B45="FREYSS",LISTE!B45="HENNION",LISTE!B45="BENARD",LISTE!I45="X",LISTE!I45="A",LISTE!B45="HUMBERT",LISTE!B45="BARRET",LISTE!B45="AUZAN",LISTE!B45="BOURDEAU"),"",LISTE!AP45)</f>
        <v>0</v>
      </c>
      <c r="S20" s="72">
        <f>IF(OR(LISTE!B45="",LISTE!B45="MADORRE",LISTE!B45="ROBIN",LISTE!B45="FREYSS",LISTE!B45="HENNION",LISTE!B45="BENARD",LISTE!I45="X",LISTE!I45="A",LISTE!B45="HUMBERT",LISTE!B45="BARRET",LISTE!B45="AUZAN",LISTE!B45="BOURDEAU"),"",LISTE!AQ45)</f>
        <v>0</v>
      </c>
    </row>
    <row r="21" spans="1:19" ht="13.05" customHeight="1" x14ac:dyDescent="0.3">
      <c r="A21" s="56">
        <f>IF(OR(LISTE!B46="",LISTE!B46="MADORRE",LISTE!B46="ROBIN",LISTE!B46="FREYSS",LISTE!B46="HENNION",LISTE!B46="BENARD",LISTE!I46="X",LISTE!I46="A",LISTE!B46="HUMBERT",LISTE!B46="BARRET",LISTE!B46="AUZAN",LISTE!B46="BOURDEAU"),"",LISTE!A46)</f>
        <v>38</v>
      </c>
      <c r="B21" s="70" t="str">
        <f>IF(OR(LISTE!B46="",LISTE!B46="MADORRE",LISTE!B46="ROBIN",LISTE!B46="FREYSS",LISTE!B46="HENNION",LISTE!B46="BENARD",LISTE!I46="X",LISTE!I46="A",LISTE!B46="HUMBERT",LISTE!B46="BARRET",LISTE!B46="AUZAN",LISTE!B46="BOURDEAU"),"",LISTE!B46)</f>
        <v>Bisschop</v>
      </c>
      <c r="C21" s="70" t="str">
        <f>IF(OR(LISTE!B46="",LISTE!B46="MADORRE",LISTE!B46="ROBIN",LISTE!B46="FREYSS",LISTE!B46="HENNION",LISTE!B46="BENARD",LISTE!I46="X",LISTE!I46="A",LISTE!B46="HUMBERT",LISTE!B46="BARRET",LISTE!B46="AUZAN",LISTE!B46="BOURDEAU"),"",LISTE!C46)</f>
        <v>Mikael</v>
      </c>
      <c r="D21" s="70">
        <f>IF(OR(LISTE!B46="",LISTE!B46="MADORRE",LISTE!B46="ROBIN",LISTE!B46="FREYSS",LISTE!B46="HENNION",LISTE!B46="BENARD",LISTE!I46="X",LISTE!I46="A",LISTE!B46="HUMBERT",LISTE!B46="BARRET",LISTE!B46="AUZAN",LISTE!B46="BOURDEAU"),"",LISTE!H46)</f>
        <v>1</v>
      </c>
      <c r="E21" s="71">
        <f>IF(OR(LISTE!B46="",LISTE!B46="MADORRE",LISTE!B46="ROBIN",LISTE!B46="FREYSS",LISTE!B46="HENNION",LISTE!B46="BENARD",LISTE!I46="X",LISTE!I46="A",LISTE!B46="HUMBERT",LISTE!B46="BARRET",LISTE!B46="AUZAN",LISTE!B46="BOURDEAU"),"",LISTE!J46)</f>
        <v>44695</v>
      </c>
      <c r="F21" s="71">
        <f>IF(OR(LISTE!B46="",LISTE!B46="MADORRE",LISTE!B46="ROBIN",LISTE!B46="FREYSS",LISTE!B46="HENNION",LISTE!B46="BENARD",LISTE!I46="X",LISTE!I46="A",LISTE!B46="HUMBERT",LISTE!B46="BARRET",LISTE!B46="AUZAN",LISTE!B46="BOURDEAU"),"",LISTE!K46)</f>
        <v>44696</v>
      </c>
      <c r="G21" s="568">
        <f t="shared" si="0"/>
        <v>1</v>
      </c>
      <c r="H21" s="72">
        <f>IF(OR(LISTE!B46="",LISTE!B46="MADORRE",LISTE!B46="ROBIN",LISTE!B46="FREYSS",LISTE!B46="HENNION",LISTE!B46="BENARD",LISTE!I46="X",LISTE!I46="A",LISTE!B46="HUMBERT",LISTE!B46="BARRET",LISTE!B46="AUZAN",LISTE!B46="BOURDEAU"),"",LISTE!AF46)</f>
        <v>0</v>
      </c>
      <c r="I21" s="72">
        <f>IF(OR(LISTE!B46="",LISTE!B46="MADORRE",LISTE!B46="ROBIN",LISTE!B46="FREYSS",LISTE!B46="HENNION",LISTE!B46="BENARD",LISTE!I46="X",LISTE!I46="A",LISTE!B46="HUMBERT",LISTE!B46="BARRET",LISTE!B46="AUZAN",LISTE!B46="BOURDEAU"),"",LISTE!AG46)</f>
        <v>0</v>
      </c>
      <c r="J21" s="72">
        <f>IF(OR(LISTE!B46="",LISTE!B46="MADORRE",LISTE!B46="ROBIN",LISTE!B46="FREYSS",LISTE!B46="HENNION",LISTE!B46="BENARD",LISTE!I46="X",LISTE!I46="A",LISTE!B46="HUMBERT",LISTE!B46="BARRET",LISTE!B46="AUZAN",LISTE!B46="BOURDEAU"),"",LISTE!AH46)</f>
        <v>0</v>
      </c>
      <c r="K21" s="72">
        <f>IF(OR(LISTE!B46="",LISTE!B46="MADORRE",LISTE!B46="ROBIN",LISTE!B46="FREYSS",LISTE!B46="HENNION",LISTE!B46="BENARD",LISTE!I46="X",LISTE!I46="A",LISTE!B46="HUMBERT",LISTE!B46="BARRET",LISTE!B46="AUZAN",LISTE!B46="BOURDEAU"),"",LISTE!AI46)</f>
        <v>0</v>
      </c>
      <c r="L21" s="72">
        <f>IF(OR(LISTE!B46="",LISTE!B46="MADORRE",LISTE!B46="ROBIN",LISTE!B46="FREYSS",LISTE!B46="HENNION",LISTE!B46="BENARD",LISTE!I46="X",LISTE!I46="A",LISTE!B46="HUMBERT",LISTE!B46="BARRET",LISTE!B46="AUZAN",LISTE!B46="BOURDEAU"),"",LISTE!AJ46)</f>
        <v>0.66</v>
      </c>
      <c r="M21" s="72">
        <f>IF(OR(LISTE!B46="",LISTE!B46="MADORRE",LISTE!B46="ROBIN",LISTE!B46="FREYSS",LISTE!B46="HENNION",LISTE!B46="BENARD",LISTE!I46="X",LISTE!I46="A",LISTE!B46="HUMBERT",LISTE!B46="BARRET",LISTE!B46="AUZAN",LISTE!B46="BOURDEAU"),"",LISTE!AK46)</f>
        <v>0</v>
      </c>
      <c r="N21" s="72">
        <f>IF(OR(LISTE!B46="",LISTE!B46="MADORRE",LISTE!B46="ROBIN",LISTE!B46="FREYSS",LISTE!B46="HENNION",LISTE!B46="BENARD",LISTE!I46="X",LISTE!I46="A",LISTE!B46="HUMBERT",LISTE!B46="BARRET",LISTE!B46="AUZAN",LISTE!B46="BOURDEAU"),"",LISTE!AL46)</f>
        <v>0</v>
      </c>
      <c r="O21" s="72">
        <f>IF(OR(LISTE!B46="",LISTE!B46="MADORRE",LISTE!B46="ROBIN",LISTE!B46="FREYSS",LISTE!B46="HENNION",LISTE!B46="BENARD",LISTE!I46="X",LISTE!I46="A",LISTE!B46="HUMBERT",LISTE!B46="BARRET",LISTE!B46="AUZAN",LISTE!B46="BOURDEAU"),"",LISTE!AM46)</f>
        <v>0</v>
      </c>
      <c r="P21" s="72">
        <f>IF(OR(LISTE!B46="",LISTE!B46="MADORRE",LISTE!B46="ROBIN",LISTE!B46="FREYSS",LISTE!B46="HENNION",LISTE!B46="BENARD",LISTE!I46="X",LISTE!I46="A",LISTE!B46="HUMBERT",LISTE!B46="BARRET",LISTE!B46="AUZAN",LISTE!B46="BOURDEAU"),"",LISTE!AN46)</f>
        <v>0</v>
      </c>
      <c r="Q21" s="72">
        <f>IF(OR(LISTE!B46="",LISTE!B46="MADORRE",LISTE!B46="ROBIN",LISTE!B46="FREYSS",LISTE!B46="HENNION",LISTE!B46="BENARD",LISTE!I46="X",LISTE!I46="A",LISTE!B46="HUMBERT",LISTE!B46="BARRET",LISTE!B46="AUZAN",LISTE!B46="BOURDEAU"),"",LISTE!AO46)</f>
        <v>0</v>
      </c>
      <c r="R21" s="72">
        <f>IF(OR(LISTE!B46="",LISTE!B46="MADORRE",LISTE!B46="ROBIN",LISTE!B46="FREYSS",LISTE!B46="HENNION",LISTE!B46="BENARD",LISTE!I46="X",LISTE!I46="A",LISTE!B46="HUMBERT",LISTE!B46="BARRET",LISTE!B46="AUZAN",LISTE!B46="BOURDEAU"),"",LISTE!AP46)</f>
        <v>0</v>
      </c>
      <c r="S21" s="72">
        <f>IF(OR(LISTE!B46="",LISTE!B46="MADORRE",LISTE!B46="ROBIN",LISTE!B46="FREYSS",LISTE!B46="HENNION",LISTE!B46="BENARD",LISTE!I46="X",LISTE!I46="A",LISTE!B46="HUMBERT",LISTE!B46="BARRET",LISTE!B46="AUZAN",LISTE!B46="BOURDEAU"),"",LISTE!AQ46)</f>
        <v>0</v>
      </c>
    </row>
    <row r="22" spans="1:19" ht="13.05" customHeight="1" x14ac:dyDescent="0.3">
      <c r="A22" s="56">
        <f>IF(OR(LISTE!B51="",LISTE!B51="MADORRE",LISTE!B51="ROBIN",LISTE!B51="FREYSS",LISTE!B51="HENNION",LISTE!B51="BENARD",LISTE!I51="X",LISTE!I51="A",LISTE!B51="HUMBERT",LISTE!B51="BARRET",LISTE!B51="AUZAN",LISTE!B51="BOURDEAU"),"",LISTE!A51)</f>
        <v>43</v>
      </c>
      <c r="B22" s="70" t="str">
        <f>IF(OR(LISTE!B51="",LISTE!B51="MADORRE",LISTE!B51="ROBIN",LISTE!B51="FREYSS",LISTE!B51="HENNION",LISTE!B51="BENARD",LISTE!I51="X",LISTE!I51="A",LISTE!B51="HUMBERT",LISTE!B51="BARRET",LISTE!B51="AUZAN",LISTE!B51="BOURDEAU"),"",LISTE!B51)</f>
        <v>Fleureau</v>
      </c>
      <c r="C22" s="70" t="str">
        <f>IF(OR(LISTE!B51="",LISTE!B51="MADORRE",LISTE!B51="ROBIN",LISTE!B51="FREYSS",LISTE!B51="HENNION",LISTE!B51="BENARD",LISTE!I51="X",LISTE!I51="A",LISTE!B51="HUMBERT",LISTE!B51="BARRET",LISTE!B51="AUZAN",LISTE!B51="BOURDEAU"),"",LISTE!C51)</f>
        <v>Christophe</v>
      </c>
      <c r="D22" s="70">
        <f>IF(OR(LISTE!B51="",LISTE!B51="MADORRE",LISTE!B51="ROBIN",LISTE!B51="FREYSS",LISTE!B51="HENNION",LISTE!B51="BENARD",LISTE!I51="X",LISTE!I61="A",LISTE!B51="HUMBERT",LISTE!B51="BARRET",LISTE!B51="AUZAN",LISTE!B51="BOURDEAU"),"",LISTE!H51)</f>
        <v>1</v>
      </c>
      <c r="E22" s="71">
        <f>IF(OR(LISTE!B51="",LISTE!B51="MADORRE",LISTE!B51="ROBIN",LISTE!B51="FREYSS",LISTE!B51="HENNION",LISTE!B51="BENARD",LISTE!I51="X",LISTE!I51="A",LISTE!B51="HUMBERT",LISTE!B51="BARRET",LISTE!B51="AUZAN",LISTE!B51="BOURDEAU"),"",LISTE!J51)</f>
        <v>44699</v>
      </c>
      <c r="F22" s="71">
        <f>IF(OR(LISTE!B51="",LISTE!B51="MADORRE",LISTE!B51="ROBIN",LISTE!B51="FREYSS",LISTE!B51="HENNION",LISTE!B51="BENARD",LISTE!I51="X",LISTE!I51="A",LISTE!B51="HUMBERT",LISTE!B51="BARRET",LISTE!B51="AUZAN",LISTE!B51="BOURDEAU"),"",LISTE!K51)</f>
        <v>44701</v>
      </c>
      <c r="G22" s="568">
        <f t="shared" si="0"/>
        <v>2</v>
      </c>
      <c r="H22" s="72">
        <f>IF(OR(LISTE!B51="",LISTE!B51="MADORRE",LISTE!B51="ROBIN",LISTE!B51="FREYSS",LISTE!B51="HENNION",LISTE!B51="BENARD",LISTE!I51="X",LISTE!I51="A",LISTE!B51="HUMBERT",LISTE!B51="BARRET",LISTE!B51="AUZAN",LISTE!B51="BOURDEAU"),"",LISTE!AF51)</f>
        <v>0</v>
      </c>
      <c r="I22" s="72">
        <f>IF(OR(LISTE!B51="",LISTE!B51="MADORRE",LISTE!B51="ROBIN",LISTE!B51="FREYSS",LISTE!B51="HENNION",LISTE!B51="BENARD",LISTE!I51="X",LISTE!I51="A",LISTE!B51="HUMBERT",LISTE!B51="BARRET",LISTE!B51="AUZAN",LISTE!B51="BOURDEAU"),"",LISTE!AG51)</f>
        <v>0</v>
      </c>
      <c r="J22" s="72">
        <f>IF(OR(LISTE!B51="",LISTE!B51="MADORRE",LISTE!B51="ROBIN",LISTE!B51="FREYSS",LISTE!B51="HENNION",LISTE!B51="BENARD",LISTE!I51="X",LISTE!I51="A",LISTE!B51="HUMBERT",LISTE!B51="BARRET",LISTE!B51="AUZAN",LISTE!B51="BOURDEAU"),"",LISTE!AH51)</f>
        <v>0</v>
      </c>
      <c r="K22" s="72">
        <f>IF(OR(LISTE!B51="",LISTE!B51="MADORRE",LISTE!B51="ROBIN",LISTE!B51="FREYSS",LISTE!B51="HENNION",LISTE!B51="BENARD",LISTE!I51="X",LISTE!I51="A",LISTE!B51="HUMBERT",LISTE!B51="BARRET",LISTE!B51="AUZAN",LISTE!B51="BOURDEAU"),"",LISTE!AI51)</f>
        <v>0</v>
      </c>
      <c r="L22" s="72">
        <f>IF(OR(LISTE!B51="",LISTE!B51="MADORRE",LISTE!B51="ROBIN",LISTE!B51="FREYSS",LISTE!B51="HENNION",LISTE!B51="BENARD",LISTE!I51="X",LISTE!I51="A",LISTE!B51="HUMBERT",LISTE!B51="BARRET",LISTE!B51="AUZAN",LISTE!B51="BOURDEAU"),"",LISTE!AJ51)</f>
        <v>1.32</v>
      </c>
      <c r="M22" s="72">
        <f>IF(OR(LISTE!B51="",LISTE!B51="MADORRE",LISTE!B51="ROBIN",LISTE!B51="FREYSS",LISTE!B51="HENNION",LISTE!B51="BENARD",LISTE!I51="X",LISTE!I51="A",LISTE!B51="HUMBERT",LISTE!B51="BARRET",LISTE!B51="AUZAN",LISTE!B51="BOURDEAU"),"",LISTE!AK51)</f>
        <v>0</v>
      </c>
      <c r="N22" s="72">
        <f>IF(OR(LISTE!B51="",LISTE!B51="MADORRE",LISTE!B51="ROBIN",LISTE!B51="FREYSS",LISTE!B51="HENNION",LISTE!B51="BENARD",LISTE!I51="X",LISTE!I51="A",LISTE!B51="HUMBERT",LISTE!B51="BARRET",LISTE!B51="AUZAN",LISTE!B51="BOURDEAU"),"",LISTE!AL51)</f>
        <v>0</v>
      </c>
      <c r="O22" s="72">
        <f>IF(OR(LISTE!B51="",LISTE!B51="MADORRE",LISTE!B51="ROBIN",LISTE!B51="FREYSS",LISTE!B51="HENNION",LISTE!B51="BENARD",LISTE!I51="X",LISTE!I51="A",LISTE!B51="HUMBERT",LISTE!B51="BARRET",LISTE!B51="AUZAN",LISTE!B51="BOURDEAU"),"",LISTE!AM51)</f>
        <v>0</v>
      </c>
      <c r="P22" s="72">
        <f>IF(OR(LISTE!B51="",LISTE!B51="MADORRE",LISTE!B51="ROBIN",LISTE!B51="FREYSS",LISTE!B51="HENNION",LISTE!B51="BENARD",LISTE!I51="X",LISTE!I51="A",LISTE!B51="HUMBERT",LISTE!B51="BARRET",LISTE!B51="AUZAN",LISTE!B51="BOURDEAU"),"",LISTE!AN51)</f>
        <v>0</v>
      </c>
      <c r="Q22" s="72">
        <f>IF(OR(LISTE!B51="",LISTE!B51="MADORRE",LISTE!B51="ROBIN",LISTE!B51="FREYSS",LISTE!B51="HENNION",LISTE!B51="BENARD",LISTE!I51="X",LISTE!I51="A",LISTE!B51="HUMBERT",LISTE!B51="BARRET",LISTE!B51="AUZAN",LISTE!B51="BOURDEAU"),"",LISTE!AO51)</f>
        <v>0</v>
      </c>
      <c r="R22" s="72">
        <f>IF(OR(LISTE!B51="",LISTE!B51="MADORRE",LISTE!B51="ROBIN",LISTE!B51="FREYSS",LISTE!B51="HENNION",LISTE!B51="BENARD",LISTE!I51="X",LISTE!I51="A",LISTE!B51="HUMBERT",LISTE!B51="BARRET",LISTE!B51="AUZAN",LISTE!B51="BOURDEAU"),"",LISTE!AP51)</f>
        <v>0</v>
      </c>
      <c r="S22" s="72">
        <f>IF(OR(LISTE!B51="",LISTE!B51="MADORRE",LISTE!B51="ROBIN",LISTE!B51="FREYSS",LISTE!B51="HENNION",LISTE!B51="BENARD",LISTE!I51="X",LISTE!I51="A",LISTE!B51="HUMBERT",LISTE!B51="BARRET",LISTE!B51="AUZAN",LISTE!B51="BOURDEAU"),"",LISTE!AQ51)</f>
        <v>0</v>
      </c>
    </row>
    <row r="23" spans="1:19" ht="13.05" customHeight="1" x14ac:dyDescent="0.3">
      <c r="A23" s="56">
        <f>IF(OR(LISTE!B62="",LISTE!B62="MADORRE",LISTE!B62="ROBIN",LISTE!B62="FREYSS",LISTE!B62="HENNION",LISTE!B62="BENARD",LISTE!I62="X",LISTE!I62="A",LISTE!B62="HUMBERT",LISTE!B62="BARRET",LISTE!B62="AUZAN",LISTE!B62="BOURDEAU"),"",LISTE!A62)</f>
        <v>54</v>
      </c>
      <c r="B23" s="70" t="str">
        <f>IF(OR(LISTE!B62="",LISTE!B62="MADORRE",LISTE!B62="ROBIN",LISTE!B62="FREYSS",LISTE!B62="HENNION",LISTE!B62="BENARD",LISTE!I62="X",LISTE!I62="A",LISTE!B62="HUMBERT",LISTE!B62="BARRET",LISTE!B62="AUZAN",LISTE!B62="BOURDEAU"),"",LISTE!B62)</f>
        <v>Veil</v>
      </c>
      <c r="C23" s="70" t="str">
        <f>IF(OR(LISTE!B62="",LISTE!B62="MADORRE",LISTE!B62="ROBIN",LISTE!B62="FREYSS",LISTE!B62="HENNION",LISTE!B62="BENARD",LISTE!I62="X",LISTE!I62="A",LISTE!B62="HUMBERT",LISTE!B62="BARRET",LISTE!B62="AUZAN",LISTE!B62="BOURDEAU"),"",LISTE!C62)</f>
        <v>Mme</v>
      </c>
      <c r="D23" s="70">
        <f>IF(OR(LISTE!B62="",LISTE!B62="MADORRE",LISTE!B62="ROBIN",LISTE!B62="FREYSS",LISTE!B62="HENNION",LISTE!B62="BENARD",LISTE!I62="X",LISTE!I62="A",LISTE!B62="HUMBERT",LISTE!B62="BARRET",LISTE!B62="AUZAN",LISTE!B62="BOURDEAU"),"",LISTE!H62)</f>
        <v>3</v>
      </c>
      <c r="E23" s="71">
        <f>IF(OR(LISTE!B62="",LISTE!B62="MADORRE",LISTE!B62="ROBIN",LISTE!B62="FREYSS",LISTE!B62="HENNION",LISTE!B62="BENARD",LISTE!I62="X",LISTE!I62="A",LISTE!B62="HUMBERT",LISTE!B62="BARRET",LISTE!B62="AUZAN",LISTE!B62="BOURDEAU"),"",LISTE!J62)</f>
        <v>44756</v>
      </c>
      <c r="F23" s="71">
        <f>IF(OR(LISTE!B62="",LISTE!B62="MADORRE",LISTE!B62="ROBIN",LISTE!B62="FREYSS",LISTE!B62="HENNION",LISTE!B62="BENARD",LISTE!I62="X",LISTE!I62="A",LISTE!B62="HUMBERT",LISTE!B62="BARRET",LISTE!B62="AUZAN",LISTE!B62="BOURDEAU"),"",LISTE!K62)</f>
        <v>44758</v>
      </c>
      <c r="G23" s="568">
        <f t="shared" si="0"/>
        <v>2</v>
      </c>
      <c r="H23" s="72">
        <f>IF(OR(LISTE!B62="",LISTE!B62="MADORRE",LISTE!B62="ROBIN",LISTE!B62="FREYSS",LISTE!B62="HENNION",LISTE!B62="BENARD",LISTE!I62="X",LISTE!I62="A",LISTE!B62="HUMBERT",LISTE!B62="BARRET",LISTE!B62="AUZAN",LISTE!B62="BOURDEAU"),"",LISTE!AF62)</f>
        <v>0</v>
      </c>
      <c r="I23" s="72">
        <f>IF(OR(LISTE!B62="",LISTE!B62="MADORRE",LISTE!B62="ROBIN",LISTE!B62="FREYSS",LISTE!B62="HENNION",LISTE!B62="BENARD",LISTE!I62="X",LISTE!I62="A",LISTE!B62="HUMBERT",LISTE!B62="BARRET",LISTE!B62="AUZAN",LISTE!B62="BOURDEAU"),"",LISTE!AG62)</f>
        <v>0</v>
      </c>
      <c r="J23" s="72">
        <f>IF(OR(LISTE!B62="",LISTE!B62="MADORRE",LISTE!B62="ROBIN",LISTE!B62="FREYSS",LISTE!B62="HENNION",LISTE!B62="BENARD",LISTE!I62="X",LISTE!I62="A",LISTE!B62="HUMBERT",LISTE!B62="BARRET",LISTE!B62="AUZAN",LISTE!B62="BOURDEAU"),"",LISTE!AH62)</f>
        <v>0</v>
      </c>
      <c r="K23" s="72">
        <f>IF(OR(LISTE!B62="",LISTE!B62="MADORRE",LISTE!B62="ROBIN",LISTE!B62="FREYSS",LISTE!B62="HENNION",LISTE!B62="BENARD",LISTE!I62="X",LISTE!I62="A",LISTE!B62="HUMBERT",LISTE!B62="BARRET",LISTE!B62="AUZAN",LISTE!B62="BOURDEAU"),"",LISTE!AI62)</f>
        <v>0</v>
      </c>
      <c r="L23" s="72">
        <f>IF(OR(LISTE!B62="",LISTE!B62="MADORRE",LISTE!B62="ROBIN",LISTE!B62="FREYSS",LISTE!B62="HENNION",LISTE!B62="BENARD",LISTE!I62="X",LISTE!I62="A",LISTE!B62="HUMBERT",LISTE!B62="BARRET",LISTE!B62="AUZAN",LISTE!B62="BOURDEAU"),"",LISTE!AJ62)</f>
        <v>0</v>
      </c>
      <c r="M23" s="72">
        <f>IF(OR(LISTE!B62="",LISTE!B62="MADORRE",LISTE!B62="ROBIN",LISTE!B62="FREYSS",LISTE!B62="HENNION",LISTE!B62="BENARD",LISTE!I62="X",LISTE!I62="A",LISTE!B62="HUMBERT",LISTE!B62="BARRET",LISTE!B62="AUZAN",LISTE!B62="BOURDEAU"),"",LISTE!AK62)</f>
        <v>0</v>
      </c>
      <c r="N23" s="72">
        <f>IF(OR(LISTE!B62="",LISTE!B62="MADORRE",LISTE!B62="ROBIN",LISTE!B62="FREYSS",LISTE!B62="HENNION",LISTE!B62="BENARD",LISTE!I62="X",LISTE!I62="A",LISTE!B62="HUMBERT",LISTE!B62="BARRET",LISTE!B62="AUZAN",LISTE!B62="BOURDEAU"),"",LISTE!AL62)</f>
        <v>3.96</v>
      </c>
      <c r="O23" s="72">
        <f>IF(OR(LISTE!B62="",LISTE!B62="MADORRE",LISTE!B62="ROBIN",LISTE!B62="FREYSS",LISTE!B62="HENNION",LISTE!B62="BENARD",LISTE!I62="X",LISTE!I62="A",LISTE!B62="HUMBERT",LISTE!B62="BARRET",LISTE!B62="AUZAN",LISTE!B62="BOURDEAU"),"",LISTE!AM62)</f>
        <v>0</v>
      </c>
      <c r="P23" s="72">
        <f>IF(OR(LISTE!B62="",LISTE!B62="MADORRE",LISTE!B62="ROBIN",LISTE!B62="FREYSS",LISTE!B62="HENNION",LISTE!B62="BENARD",LISTE!I62="X",LISTE!I62="A",LISTE!B62="HUMBERT",LISTE!B62="BARRET",LISTE!B62="AUZAN",LISTE!B62="BOURDEAU"),"",LISTE!AN62)</f>
        <v>0</v>
      </c>
      <c r="Q23" s="72">
        <f>IF(OR(LISTE!B62="",LISTE!B62="MADORRE",LISTE!B62="ROBIN",LISTE!B62="FREYSS",LISTE!B62="HENNION",LISTE!B62="BENARD",LISTE!I62="X",LISTE!I62="A",LISTE!B62="HUMBERT",LISTE!B62="BARRET",LISTE!B62="AUZAN",LISTE!B62="BOURDEAU"),"",LISTE!AO62)</f>
        <v>0</v>
      </c>
      <c r="R23" s="72">
        <f>IF(OR(LISTE!B62="",LISTE!B62="MADORRE",LISTE!B62="ROBIN",LISTE!B62="FREYSS",LISTE!B62="HENNION",LISTE!B62="BENARD",LISTE!I62="X",LISTE!I62="A",LISTE!B62="HUMBERT",LISTE!B62="BARRET",LISTE!B62="AUZAN",LISTE!B62="BOURDEAU"),"",LISTE!AP62)</f>
        <v>0</v>
      </c>
      <c r="S23" s="72">
        <f>IF(OR(LISTE!B62="",LISTE!B62="MADORRE",LISTE!B62="ROBIN",LISTE!B62="FREYSS",LISTE!B62="HENNION",LISTE!B62="BENARD",LISTE!I62="X",LISTE!I62="A",LISTE!B62="HUMBERT",LISTE!B62="BARRET",LISTE!B62="AUZAN",LISTE!B62="BOURDEAU"),"",LISTE!AQ62)</f>
        <v>0</v>
      </c>
    </row>
    <row r="24" spans="1:19" ht="13.05" customHeight="1" x14ac:dyDescent="0.3">
      <c r="A24" s="56">
        <f>IF(OR(LISTE!B63="",LISTE!B63="MADORRE",LISTE!B63="ROBIN",LISTE!B63="FREYSS",LISTE!B63="HENNION",LISTE!B63="BENARD",LISTE!I63="X",LISTE!I63="A",LISTE!B63="HUMBERT",LISTE!B63="BARRET",LISTE!B63="AUZAN",LISTE!B63="BOURDEAU"),"",LISTE!A63)</f>
        <v>55</v>
      </c>
      <c r="B24" s="70" t="str">
        <f>IF(OR(LISTE!B63="",LISTE!B63="MADORRE",LISTE!B63="ROBIN",LISTE!B63="FREYSS",LISTE!B63="HENNION",LISTE!B63="BENARD",LISTE!I63="X",LISTE!I63="A",LISTE!B63="HUMBERT",LISTE!B63="BARRET",LISTE!B63="AUZAN",LISTE!B63="BOURDEAU"),"",LISTE!B63)</f>
        <v xml:space="preserve">Quenault </v>
      </c>
      <c r="C24" s="70" t="str">
        <f>IF(OR(LISTE!B63="",LISTE!B63="MADORRE",LISTE!B63="ROBIN",LISTE!B63="FREYSS",LISTE!B63="HENNION",LISTE!B63="BENARD",LISTE!I63="X",LISTE!I63="A",LISTE!B63="HUMBERT",LISTE!B63="BARRET",LISTE!B63="AUZAN",LISTE!B63="BOURDEAU"),"",LISTE!C63)</f>
        <v>Gérard</v>
      </c>
      <c r="D24" s="70">
        <f>IF(OR(LISTE!B63="",LISTE!B63="MADORRE",LISTE!B63="ROBIN",LISTE!B63="FREYSS",LISTE!B63="HENNION",LISTE!B63="BENARD",LISTE!I63="X",LISTE!I63="A",LISTE!B63="HUMBERT",LISTE!B63="BARRET",LISTE!B63="AUZAN",LISTE!B63="BOURDEAU"),"",LISTE!H63)</f>
        <v>2</v>
      </c>
      <c r="E24" s="71">
        <f>IF(OR(LISTE!B63="",LISTE!B63="MADORRE",LISTE!B63="ROBIN",LISTE!B63="FREYSS",LISTE!B63="HENNION",LISTE!B63="BENARD",LISTE!I63="X",LISTE!I63="A",LISTE!B63="HUMBERT",LISTE!B63="BARRET",LISTE!B63="AUZAN",LISTE!B63="BOURDEAU"),"",LISTE!J63)</f>
        <v>44736</v>
      </c>
      <c r="F24" s="71">
        <f>IF(OR(LISTE!B63="",LISTE!B63="MADORRE",LISTE!B63="ROBIN",LISTE!B63="FREYSS",LISTE!B63="HENNION",LISTE!B63="BENARD",LISTE!I63="X",LISTE!I63="A",LISTE!B63="HUMBERT",LISTE!B63="BARRET",LISTE!B63="AUZAN",LISTE!B63="BOURDEAU"),"",LISTE!K63)</f>
        <v>44738</v>
      </c>
      <c r="G24" s="568">
        <f t="shared" si="0"/>
        <v>2</v>
      </c>
      <c r="H24" s="72">
        <f>IF(OR(LISTE!B63="",LISTE!B63="MADORRE",LISTE!B63="ROBIN",LISTE!B63="FREYSS",LISTE!B63="HENNION",LISTE!B63="BENARD",LISTE!I63="X",LISTE!I63="A",LISTE!B63="HUMBERT",LISTE!B63="BARRET",LISTE!B63="AUZAN",LISTE!B63="BOURDEAU"),"",LISTE!AF63)</f>
        <v>0</v>
      </c>
      <c r="I24" s="72">
        <f>IF(OR(LISTE!B63="",LISTE!B63="MADORRE",LISTE!B63="ROBIN",LISTE!B63="FREYSS",LISTE!B63="HENNION",LISTE!B63="BENARD",LISTE!I63="X",LISTE!I63="A",LISTE!B63="HUMBERT",LISTE!B63="BARRET",LISTE!B63="AUZAN",LISTE!B63="BOURDEAU"),"",LISTE!AG63)</f>
        <v>0</v>
      </c>
      <c r="J24" s="72">
        <f>IF(OR(LISTE!B63="",LISTE!B63="MADORRE",LISTE!B63="ROBIN",LISTE!B63="FREYSS",LISTE!B63="HENNION",LISTE!B63="BENARD",LISTE!I63="X",LISTE!I63="A",LISTE!B63="HUMBERT",LISTE!B63="BARRET",LISTE!B63="AUZAN",LISTE!B63="BOURDEAU"),"",LISTE!AH63)</f>
        <v>0</v>
      </c>
      <c r="K24" s="72">
        <f>IF(OR(LISTE!B63="",LISTE!B63="MADORRE",LISTE!B63="ROBIN",LISTE!B63="FREYSS",LISTE!B63="HENNION",LISTE!B63="BENARD",LISTE!I63="X",LISTE!I63="A",LISTE!B63="HUMBERT",LISTE!B63="BARRET",LISTE!B63="AUZAN",LISTE!B63="BOURDEAU"),"",LISTE!AI63)</f>
        <v>0</v>
      </c>
      <c r="L24" s="72">
        <f>IF(OR(LISTE!B63="",LISTE!B63="MADORRE",LISTE!B63="ROBIN",LISTE!B63="FREYSS",LISTE!B63="HENNION",LISTE!B63="BENARD",LISTE!I63="X",LISTE!I63="A",LISTE!B63="HUMBERT",LISTE!B63="BARRET",LISTE!B63="AUZAN",LISTE!B63="BOURDEAU"),"",LISTE!AJ63)</f>
        <v>0</v>
      </c>
      <c r="M24" s="72">
        <f>IF(OR(LISTE!B63="",LISTE!B63="MADORRE",LISTE!B63="ROBIN",LISTE!B63="FREYSS",LISTE!B63="HENNION",LISTE!B63="BENARD",LISTE!I63="X",LISTE!I63="A",LISTE!B63="HUMBERT",LISTE!B63="BARRET",LISTE!B63="AUZAN",LISTE!B63="BOURDEAU"),"",LISTE!AK63)</f>
        <v>2.64</v>
      </c>
      <c r="N24" s="72">
        <f>IF(OR(LISTE!B63="",LISTE!B63="MADORRE",LISTE!B63="ROBIN",LISTE!B63="FREYSS",LISTE!B63="HENNION",LISTE!B63="BENARD",LISTE!I63="X",LISTE!I63="A",LISTE!B63="HUMBERT",LISTE!B63="BARRET",LISTE!B63="AUZAN",LISTE!B63="BOURDEAU"),"",LISTE!AL63)</f>
        <v>0</v>
      </c>
      <c r="O24" s="72">
        <f>IF(OR(LISTE!B63="",LISTE!B63="MADORRE",LISTE!B63="ROBIN",LISTE!B63="FREYSS",LISTE!B63="HENNION",LISTE!B63="BENARD",LISTE!I63="X",LISTE!I63="A",LISTE!B63="HUMBERT",LISTE!B63="BARRET",LISTE!B63="AUZAN",LISTE!B63="BOURDEAU"),"",LISTE!AM63)</f>
        <v>0</v>
      </c>
      <c r="P24" s="72">
        <f>IF(OR(LISTE!B63="",LISTE!B63="MADORRE",LISTE!B63="ROBIN",LISTE!B63="FREYSS",LISTE!B63="HENNION",LISTE!B63="BENARD",LISTE!I63="X",LISTE!I63="A",LISTE!B63="HUMBERT",LISTE!B63="BARRET",LISTE!B63="AUZAN",LISTE!B63="BOURDEAU"),"",LISTE!AN63)</f>
        <v>0</v>
      </c>
      <c r="Q24" s="72">
        <f>IF(OR(LISTE!B63="",LISTE!B63="MADORRE",LISTE!B63="ROBIN",LISTE!B63="FREYSS",LISTE!B63="HENNION",LISTE!B63="BENARD",LISTE!I63="X",LISTE!I63="A",LISTE!B63="HUMBERT",LISTE!B63="BARRET",LISTE!B63="AUZAN",LISTE!B63="BOURDEAU"),"",LISTE!AO63)</f>
        <v>0</v>
      </c>
      <c r="R24" s="72">
        <f>IF(OR(LISTE!B63="",LISTE!B63="MADORRE",LISTE!B63="ROBIN",LISTE!B63="FREYSS",LISTE!B63="HENNION",LISTE!B63="BENARD",LISTE!I63="X",LISTE!I63="A",LISTE!B63="HUMBERT",LISTE!B63="BARRET",LISTE!B63="AUZAN",LISTE!B63="BOURDEAU"),"",LISTE!AP63)</f>
        <v>0</v>
      </c>
      <c r="S24" s="72">
        <f>IF(OR(LISTE!B63="",LISTE!B63="MADORRE",LISTE!B63="ROBIN",LISTE!B63="FREYSS",LISTE!B63="HENNION",LISTE!B63="BENARD",LISTE!I63="X",LISTE!I63="A",LISTE!B63="HUMBERT",LISTE!B63="BARRET",LISTE!B63="AUZAN",LISTE!B63="BOURDEAU"),"",LISTE!AQ63)</f>
        <v>0</v>
      </c>
    </row>
    <row r="25" spans="1:19" ht="13.05" customHeight="1" x14ac:dyDescent="0.3">
      <c r="A25" s="56">
        <f>IF(OR(LISTE!B66="",LISTE!B66="MADORRE",LISTE!B66="ROBIN",LISTE!B66="FREYSS",LISTE!B66="HENNION",LISTE!B66="BENARD",LISTE!I66="X",LISTE!I66="A",LISTE!B66="HUMBERT",LISTE!B66="BARRET",LISTE!B66="AUZAN",LISTE!B66="BOURDEAU"),"",LISTE!A66)</f>
        <v>58</v>
      </c>
      <c r="B25" s="70" t="str">
        <f>IF(OR(LISTE!B66="",LISTE!B66="MADORRE",LISTE!B66="ROBIN",LISTE!B66="FREYSS",LISTE!B66="HENNION",LISTE!B66="BENARD",LISTE!I66="X",LISTE!I66="A",LISTE!B66="HUMBERT",LISTE!B66="BARRET",LISTE!B66="AUZAN",LISTE!B66="BOURDEAU"),"",LISTE!B66)</f>
        <v>Lhez</v>
      </c>
      <c r="C25" s="70" t="str">
        <f>IF(OR(LISTE!B66="",LISTE!B66="MADORRE",LISTE!B66="ROBIN",LISTE!B66="FREYSS",LISTE!B66="HENNION",LISTE!B66="BENARD",LISTE!I66="X",LISTE!I66="A",LISTE!B66="HUMBERT",LISTE!B66="BARRET",LISTE!B66="AUZAN",LISTE!B66="BOURDEAU"),"",LISTE!C66)</f>
        <v>Isabelle</v>
      </c>
      <c r="D25" s="70">
        <f>IF(OR(LISTE!B66="",LISTE!B66="MADORRE",LISTE!B66="ROBIN",LISTE!B66="FREYSS",LISTE!B66="HENNION",LISTE!B66="BENARD",LISTE!I66="X",LISTE!I66="A",LISTE!B66="HUMBERT",LISTE!B66="BARRET",LISTE!B66="AUZAN",LISTE!B66="BOURDEAU"),"",LISTE!H66)</f>
        <v>2</v>
      </c>
      <c r="E25" s="71">
        <f>IF(OR(LISTE!B66="",LISTE!B66="MADORRE",LISTE!B66="ROBIN",LISTE!B66="FREYSS",LISTE!B66="HENNION",LISTE!B66="BENARD",LISTE!I66="X",LISTE!I66="A",LISTE!B66="HUMBERT",LISTE!B66="BARRET",LISTE!B66="AUZAN",LISTE!B66="BOURDEAU"),"",LISTE!J66)</f>
        <v>44746</v>
      </c>
      <c r="F25" s="71">
        <f>IF(OR(LISTE!B66="",LISTE!B66="MADORRE",LISTE!B66="ROBIN",LISTE!B66="FREYSS",LISTE!B66="HENNION",LISTE!B66="BENARD",LISTE!I66="X",LISTE!I66="A",LISTE!B66="HUMBERT",LISTE!B66="BARRET",LISTE!B66="AUZAN",LISTE!B66="BOURDEAU"),"",LISTE!K66)</f>
        <v>44750</v>
      </c>
      <c r="G25" s="568">
        <f t="shared" si="0"/>
        <v>4</v>
      </c>
      <c r="H25" s="72">
        <f>IF(OR(LISTE!B66="",LISTE!B66="MADORRE",LISTE!B66="ROBIN",LISTE!B66="FREYSS",LISTE!B66="HENNION",LISTE!B66="BENARD",LISTE!I66="X",LISTE!I66="A",LISTE!B66="HUMBERT",LISTE!B66="BARRET",LISTE!B66="AUZAN",LISTE!B66="BOURDEAU"),"",LISTE!AF66)</f>
        <v>0</v>
      </c>
      <c r="I25" s="72">
        <f>IF(OR(LISTE!B66="",LISTE!B66="MADORRE",LISTE!B66="ROBIN",LISTE!B66="FREYSS",LISTE!B66="HENNION",LISTE!B66="BENARD",LISTE!I66="X",LISTE!I66="A",LISTE!B66="HUMBERT",LISTE!B66="BARRET",LISTE!B66="AUZAN",LISTE!B66="BOURDEAU"),"",LISTE!AG66)</f>
        <v>0</v>
      </c>
      <c r="J25" s="72">
        <f>IF(OR(LISTE!B66="",LISTE!B66="MADORRE",LISTE!B66="ROBIN",LISTE!B66="FREYSS",LISTE!B66="HENNION",LISTE!B66="BENARD",LISTE!I66="X",LISTE!I66="A",LISTE!B66="HUMBERT",LISTE!B66="BARRET",LISTE!B66="AUZAN",LISTE!B66="BOURDEAU"),"",LISTE!AH66)</f>
        <v>0</v>
      </c>
      <c r="K25" s="72">
        <f>IF(OR(LISTE!B66="",LISTE!B66="MADORRE",LISTE!B66="ROBIN",LISTE!B66="FREYSS",LISTE!B66="HENNION",LISTE!B66="BENARD",LISTE!I66="X",LISTE!I66="A",LISTE!B66="HUMBERT",LISTE!B66="BARRET",LISTE!B66="AUZAN",LISTE!B66="BOURDEAU"),"",LISTE!AI66)</f>
        <v>0</v>
      </c>
      <c r="L25" s="72">
        <f>IF(OR(LISTE!B66="",LISTE!B66="MADORRE",LISTE!B66="ROBIN",LISTE!B66="FREYSS",LISTE!B66="HENNION",LISTE!B66="BENARD",LISTE!I66="X",LISTE!I66="A",LISTE!B66="HUMBERT",LISTE!B66="BARRET",LISTE!B66="AUZAN",LISTE!B66="BOURDEAU"),"",LISTE!AJ66)</f>
        <v>0</v>
      </c>
      <c r="M25" s="72">
        <f>IF(OR(LISTE!B66="",LISTE!B66="MADORRE",LISTE!B66="ROBIN",LISTE!B66="FREYSS",LISTE!B66="HENNION",LISTE!B66="BENARD",LISTE!I66="X",LISTE!I66="A",LISTE!B66="HUMBERT",LISTE!B66="BARRET",LISTE!B66="AUZAN",LISTE!B66="BOURDEAU"),"",LISTE!AK66)</f>
        <v>0</v>
      </c>
      <c r="N25" s="72">
        <f>IF(OR(LISTE!B66="",LISTE!B66="MADORRE",LISTE!B66="ROBIN",LISTE!B66="FREYSS",LISTE!B66="HENNION",LISTE!B66="BENARD",LISTE!I66="X",LISTE!I66="A",LISTE!B66="HUMBERT",LISTE!B66="BARRET",LISTE!B66="AUZAN",LISTE!B66="BOURDEAU"),"",LISTE!AL66)</f>
        <v>5.28</v>
      </c>
      <c r="O25" s="72">
        <f>IF(OR(LISTE!B66="",LISTE!B66="MADORRE",LISTE!B66="ROBIN",LISTE!B66="FREYSS",LISTE!B66="HENNION",LISTE!B66="BENARD",LISTE!I66="X",LISTE!I66="A",LISTE!B66="HUMBERT",LISTE!B66="BARRET",LISTE!B66="AUZAN",LISTE!B66="BOURDEAU"),"",LISTE!AM66)</f>
        <v>0</v>
      </c>
      <c r="P25" s="72">
        <f>IF(OR(LISTE!B66="",LISTE!B66="MADORRE",LISTE!B66="ROBIN",LISTE!B66="FREYSS",LISTE!B66="HENNION",LISTE!B66="BENARD",LISTE!I66="X",LISTE!I66="A",LISTE!B66="HUMBERT",LISTE!B66="BARRET",LISTE!B66="AUZAN",LISTE!B66="BOURDEAU"),"",LISTE!AN66)</f>
        <v>0</v>
      </c>
      <c r="Q25" s="72">
        <f>IF(OR(LISTE!B66="",LISTE!B66="MADORRE",LISTE!B66="ROBIN",LISTE!B66="FREYSS",LISTE!B66="HENNION",LISTE!B66="BENARD",LISTE!I66="X",LISTE!I66="A",LISTE!B66="HUMBERT",LISTE!B66="BARRET",LISTE!B66="AUZAN",LISTE!B66="BOURDEAU"),"",LISTE!AO66)</f>
        <v>0</v>
      </c>
      <c r="R25" s="72">
        <f>IF(OR(LISTE!B66="",LISTE!B66="MADORRE",LISTE!B66="ROBIN",LISTE!B66="FREYSS",LISTE!B66="HENNION",LISTE!B66="BENARD",LISTE!I66="X",LISTE!I66="A",LISTE!B66="HUMBERT",LISTE!B66="BARRET",LISTE!B66="AUZAN",LISTE!B66="BOURDEAU"),"",LISTE!AP66)</f>
        <v>0</v>
      </c>
      <c r="S25" s="72">
        <f>IF(OR(LISTE!B66="",LISTE!B66="MADORRE",LISTE!B66="ROBIN",LISTE!B66="FREYSS",LISTE!B66="HENNION",LISTE!B66="BENARD",LISTE!I66="X",LISTE!I66="A",LISTE!B66="HUMBERT",LISTE!B66="BARRET",LISTE!B66="AUZAN",LISTE!B66="BOURDEAU"),"",LISTE!AQ66)</f>
        <v>0</v>
      </c>
    </row>
    <row r="26" spans="1:19" ht="13.05" customHeight="1" x14ac:dyDescent="0.3">
      <c r="A26" s="56" t="str">
        <f>IF(OR(LISTE!B67="",LISTE!B67="MADORRE",LISTE!B67="ROBIN",LISTE!B67="FREYSS",LISTE!B67="HENNION",LISTE!B67="BENARD",LISTE!I67="X",LISTE!I67="A",LISTE!B67="HUMBERT",LISTE!B67="BARRET",LISTE!B67="AUZAN",LISTE!B67="BOURDEAU"),"",LISTE!A67)</f>
        <v/>
      </c>
      <c r="B26" s="70" t="str">
        <f>IF(OR(LISTE!B67="",LISTE!B67="MADORRE",LISTE!B67="ROBIN",LISTE!B67="FREYSS",LISTE!B67="HENNION",LISTE!B67="BENARD",LISTE!I67="X",LISTE!I67="A",LISTE!B67="HUMBERT",LISTE!B67="BARRET",LISTE!B67="AUZAN",LISTE!B67="BOURDEAU"),"",LISTE!B67)</f>
        <v/>
      </c>
      <c r="C26" s="70" t="str">
        <f>IF(OR(LISTE!B67="",LISTE!B67="MADORRE",LISTE!B67="ROBIN",LISTE!B67="FREYSS",LISTE!B67="HENNION",LISTE!B67="BENARD",LISTE!I67="X",LISTE!I67="A",LISTE!B67="HUMBERT",LISTE!B67="BARRET",LISTE!B67="AUZAN",LISTE!B67="BOURDEAU"),"",LISTE!C67)</f>
        <v/>
      </c>
      <c r="D26" s="70" t="str">
        <f>IF(OR(LISTE!B67="",LISTE!B67="MADORRE",LISTE!B67="ROBIN",LISTE!B67="FREYSS",LISTE!B67="HENNION",LISTE!B67="BENARD",LISTE!I67="X",LISTE!I67="A",LISTE!B67="HUMBERT",LISTE!B67="BARRET",LISTE!B67="AUZAN",LISTE!B67="BOURDEAU"),"",LISTE!H67)</f>
        <v/>
      </c>
      <c r="E26" s="71" t="str">
        <f>IF(OR(LISTE!B67="",LISTE!B67="MADORRE",LISTE!B67="ROBIN",LISTE!B67="FREYSS",LISTE!B67="HENNION",LISTE!B67="BENARD",LISTE!I67="X",LISTE!I67="A",LISTE!B67="HUMBERT",LISTE!B67="BARRET",LISTE!B67="AUZAN",LISTE!B67="BOURDEAU"),"",LISTE!J67)</f>
        <v/>
      </c>
      <c r="F26" s="71" t="str">
        <f>IF(OR(LISTE!B67="",LISTE!B67="MADORRE",LISTE!B67="ROBIN",LISTE!B67="FREYSS",LISTE!B67="HENNION",LISTE!B67="BENARD",LISTE!I67="X",LISTE!I67="A",LISTE!B67="HUMBERT",LISTE!B67="BARRET",LISTE!B67="AUZAN",LISTE!B67="BOURDEAU"),"",LISTE!K67)</f>
        <v/>
      </c>
      <c r="G26" s="568">
        <f t="shared" si="0"/>
        <v>0</v>
      </c>
      <c r="H26" s="72" t="str">
        <f>IF(OR(LISTE!B67="",LISTE!B67="MADORRE",LISTE!B67="ROBIN",LISTE!B67="FREYSS",LISTE!B67="HENNION",LISTE!B67="BENARD",LISTE!I67="X",LISTE!I67="A",LISTE!B67="HUMBERT",LISTE!B67="BARRET",LISTE!B67="AUZAN",LISTE!B67="BOURDEAU"),"",LISTE!AF67)</f>
        <v/>
      </c>
      <c r="I26" s="72" t="str">
        <f>IF(OR(LISTE!B67="",LISTE!B67="MADORRE",LISTE!B67="ROBIN",LISTE!B67="FREYSS",LISTE!B67="HENNION",LISTE!B67="BENARD",LISTE!I67="X",LISTE!I67="A",LISTE!B67="HUMBERT",LISTE!B67="BARRET",LISTE!B67="AUZAN",LISTE!B67="BOURDEAU"),"",LISTE!AG67)</f>
        <v/>
      </c>
      <c r="J26" s="72" t="str">
        <f>IF(OR(LISTE!B67="",LISTE!B67="MADORRE",LISTE!B67="ROBIN",LISTE!B67="FREYSS",LISTE!B67="HENNION",LISTE!B67="BENARD",LISTE!I67="X",LISTE!I67="A",LISTE!B67="HUMBERT",LISTE!B67="BARRET",LISTE!B67="AUZAN",LISTE!B67="BOURDEAU"),"",LISTE!AH67)</f>
        <v/>
      </c>
      <c r="K26" s="72" t="str">
        <f>IF(OR(LISTE!B67="",LISTE!B67="MADORRE",LISTE!B67="ROBIN",LISTE!B67="FREYSS",LISTE!B67="HENNION",LISTE!B67="BENARD",LISTE!I67="X",LISTE!I67="A",LISTE!B67="HUMBERT",LISTE!B67="BARRET",LISTE!B67="AUZAN",LISTE!B67="BOURDEAU"),"",LISTE!AI67)</f>
        <v/>
      </c>
      <c r="L26" s="72" t="str">
        <f>IF(OR(LISTE!B67="",LISTE!B67="MADORRE",LISTE!B67="ROBIN",LISTE!B67="FREYSS",LISTE!B67="HENNION",LISTE!B67="BENARD",LISTE!I67="X",LISTE!I67="A",LISTE!B67="HUMBERT",LISTE!B67="BARRET",LISTE!B67="AUZAN",LISTE!B67="BOURDEAU"),"",LISTE!AJ67)</f>
        <v/>
      </c>
      <c r="M26" s="72" t="str">
        <f>IF(OR(LISTE!B67="",LISTE!B67="MADORRE",LISTE!B67="ROBIN",LISTE!B67="FREYSS",LISTE!B67="HENNION",LISTE!B67="BENARD",LISTE!I67="X",LISTE!I67="A",LISTE!B67="HUMBERT",LISTE!B67="BARRET",LISTE!B67="AUZAN",LISTE!B67="BOURDEAU"),"",LISTE!AK67)</f>
        <v/>
      </c>
      <c r="N26" s="72" t="str">
        <f>IF(OR(LISTE!B67="",LISTE!B67="MADORRE",LISTE!B67="ROBIN",LISTE!B67="FREYSS",LISTE!B67="HENNION",LISTE!B67="BENARD",LISTE!I67="X",LISTE!I67="A",LISTE!B67="HUMBERT",LISTE!B67="BARRET",LISTE!B67="AUZAN",LISTE!B67="BOURDEAU"),"",LISTE!AL67)</f>
        <v/>
      </c>
      <c r="O26" s="72" t="str">
        <f>IF(OR(LISTE!B67="",LISTE!B67="MADORRE",LISTE!B67="ROBIN",LISTE!B67="FREYSS",LISTE!B67="HENNION",LISTE!B67="BENARD",LISTE!I67="X",LISTE!I67="A",LISTE!B67="HUMBERT",LISTE!B67="BARRET",LISTE!B67="AUZAN",LISTE!B67="BOURDEAU"),"",LISTE!AM67)</f>
        <v/>
      </c>
      <c r="P26" s="72" t="str">
        <f>IF(OR(LISTE!B67="",LISTE!B67="MADORRE",LISTE!B67="ROBIN",LISTE!B67="FREYSS",LISTE!B67="HENNION",LISTE!B67="BENARD",LISTE!I67="X",LISTE!I67="A",LISTE!B67="HUMBERT",LISTE!B67="BARRET",LISTE!B67="AUZAN",LISTE!B67="BOURDEAU"),"",LISTE!AN67)</f>
        <v/>
      </c>
      <c r="Q26" s="72" t="str">
        <f>IF(OR(LISTE!B67="",LISTE!B67="MADORRE",LISTE!B67="ROBIN",LISTE!B67="FREYSS",LISTE!B67="HENNION",LISTE!B67="BENARD",LISTE!I67="X",LISTE!I67="A",LISTE!B67="HUMBERT",LISTE!B67="BARRET",LISTE!B67="AUZAN",LISTE!B67="BOURDEAU"),"",LISTE!AO67)</f>
        <v/>
      </c>
      <c r="R26" s="72" t="str">
        <f>IF(OR(LISTE!B67="",LISTE!B67="MADORRE",LISTE!B67="ROBIN",LISTE!B67="FREYSS",LISTE!B67="HENNION",LISTE!B67="BENARD",LISTE!I67="X",LISTE!I67="A",LISTE!B67="HUMBERT",LISTE!B67="BARRET",LISTE!B67="AUZAN",LISTE!B67="BOURDEAU"),"",LISTE!AP67)</f>
        <v/>
      </c>
      <c r="S26" s="72" t="str">
        <f>IF(OR(LISTE!B67="",LISTE!B67="MADORRE",LISTE!B67="ROBIN",LISTE!B67="FREYSS",LISTE!B67="HENNION",LISTE!B67="BENARD",LISTE!I67="X",LISTE!I67="A",LISTE!B67="HUMBERT",LISTE!B67="BARRET",LISTE!B67="AUZAN",LISTE!B67="BOURDEAU"),"",LISTE!AQ67)</f>
        <v/>
      </c>
    </row>
    <row r="27" spans="1:19" ht="13.05" customHeight="1" x14ac:dyDescent="0.3">
      <c r="A27" s="56">
        <f>IF(OR(LISTE!B70="",LISTE!B70="MADORRE",LISTE!B70="ROBIN",LISTE!B70="FREYSS",LISTE!B70="HENNION",LISTE!B70="BENARD",LISTE!I70="X",LISTE!I70="A",LISTE!B70="HUMBERT",LISTE!B70="BARRET",LISTE!B70="AUZAN",LISTE!B70="BOURDEAU"),"",LISTE!A70)</f>
        <v>62</v>
      </c>
      <c r="B27" s="70" t="str">
        <f>IF(OR(LISTE!B70="",LISTE!B70="MADORRE",LISTE!B70="ROBIN",LISTE!B70="FREYSS",LISTE!B70="HENNION",LISTE!B70="BENARD",LISTE!I70="X",LISTE!I70="A",LISTE!B70="HUMBERT",LISTE!B70="BARRET",LISTE!B70="AUZAN",LISTE!B70="BOURDEAU"),"",LISTE!B70)</f>
        <v>Durel</v>
      </c>
      <c r="C27" s="70" t="str">
        <f>IF(OR(LISTE!B70="",LISTE!B70="MADORRE",LISTE!B70="ROBIN",LISTE!B70="FREYSS",LISTE!B70="HENNION",LISTE!B70="BENARD",LISTE!I70="X",LISTE!I70="A",LISTE!B70="HUMBERT",LISTE!B70="BARRET",LISTE!B70="AUZAN",LISTE!B70="BOURDEAU"),"",LISTE!C70)</f>
        <v>Martine</v>
      </c>
      <c r="D27" s="70"/>
      <c r="E27" s="71">
        <f>IF(OR(LISTE!B70="",LISTE!B70="MADORRE",LISTE!B70="ROBIN",LISTE!B70="FREYSS",LISTE!B70="HENNION",LISTE!B70="BENARD",LISTE!I70="X",LISTE!I70="A",LISTE!B70="HUMBERT",LISTE!B70="BARRET",LISTE!B70="AUZAN",LISTE!B70="BOURDEAU"),"",LISTE!J70)</f>
        <v>44837</v>
      </c>
      <c r="F27" s="71">
        <f>IF(OR(LISTE!B70="",LISTE!B70="MADORRE",LISTE!B70="ROBIN",LISTE!B70="FREYSS",LISTE!B70="HENNION",LISTE!B70="BENARD",LISTE!I70="X",LISTE!I70="A",LISTE!B70="HUMBERT",LISTE!B70="BARRET",LISTE!B70="AUZAN",LISTE!B70="BOURDEAU"),"",LISTE!K70)</f>
        <v>44839</v>
      </c>
      <c r="G27" s="568">
        <f t="shared" si="0"/>
        <v>2</v>
      </c>
      <c r="H27" s="72">
        <f>IF(OR(LISTE!B70="",LISTE!B70="MADORRE",LISTE!B70="ROBIN",LISTE!B70="FREYSS",LISTE!B70="HENNION",LISTE!B70="BENARD",LISTE!I70="X",LISTE!I70="A",LISTE!B70="HUMBERT",LISTE!B70="BARRET",LISTE!B70="AUZAN",LISTE!B70="BOURDEAU"),"",LISTE!AF70)</f>
        <v>0</v>
      </c>
      <c r="I27" s="72">
        <f>IF(OR(LISTE!B70="",LISTE!B70="MADORRE",LISTE!B70="ROBIN",LISTE!B70="FREYSS",LISTE!B70="HENNION",LISTE!B70="BENARD",LISTE!I70="X",LISTE!I70="A",LISTE!B70="HUMBERT",LISTE!B70="BARRET",LISTE!B70="AUZAN",LISTE!B70="BOURDEAU"),"",LISTE!AG70)</f>
        <v>0</v>
      </c>
      <c r="J27" s="72">
        <f>IF(OR(LISTE!B70="",LISTE!B70="MADORRE",LISTE!B70="ROBIN",LISTE!B70="FREYSS",LISTE!B70="HENNION",LISTE!B70="BENARD",LISTE!I70="X",LISTE!I70="A",LISTE!B70="HUMBERT",LISTE!B70="BARRET",LISTE!B70="AUZAN",LISTE!B70="BOURDEAU"),"",LISTE!AH70)</f>
        <v>0</v>
      </c>
      <c r="K27" s="72">
        <f>IF(OR(LISTE!B70="",LISTE!B70="MADORRE",LISTE!B70="ROBIN",LISTE!B70="FREYSS",LISTE!B70="HENNION",LISTE!B70="BENARD",LISTE!I70="X",LISTE!I70="A",LISTE!B70="HUMBERT",LISTE!B70="BARRET",LISTE!B70="AUZAN",LISTE!B70="BOURDEAU"),"",LISTE!AI70)</f>
        <v>0</v>
      </c>
      <c r="L27" s="72">
        <f>IF(OR(LISTE!B70="",LISTE!B70="MADORRE",LISTE!B70="ROBIN",LISTE!B70="FREYSS",LISTE!B70="HENNION",LISTE!B70="BENARD",LISTE!I70="X",LISTE!I70="A",LISTE!B70="HUMBERT",LISTE!B70="BARRET",LISTE!B70="AUZAN",LISTE!B70="BOURDEAU"),"",LISTE!AJ70)</f>
        <v>0</v>
      </c>
      <c r="M27" s="72">
        <f>IF(OR(LISTE!B70="",LISTE!B70="MADORRE",LISTE!B70="ROBIN",LISTE!B70="FREYSS",LISTE!B70="HENNION",LISTE!B70="BENARD",LISTE!I70="X",LISTE!I70="A",LISTE!B70="HUMBERT",LISTE!B70="BARRET",LISTE!B70="AUZAN",LISTE!B70="BOURDEAU"),"",LISTE!AK70)</f>
        <v>0</v>
      </c>
      <c r="N27" s="72">
        <f>IF(OR(LISTE!B70="",LISTE!B70="MADORRE",LISTE!B70="ROBIN",LISTE!B70="FREYSS",LISTE!B70="HENNION",LISTE!B70="BENARD",LISTE!I70="X",LISTE!I70="A",LISTE!B70="HUMBERT",LISTE!B70="BARRET",LISTE!B70="AUZAN",LISTE!B70="BOURDEAU"),"",LISTE!AL70)</f>
        <v>0</v>
      </c>
      <c r="O27" s="72">
        <f>IF(OR(LISTE!B70="",LISTE!B70="MADORRE",LISTE!B70="ROBIN",LISTE!B70="FREYSS",LISTE!B70="HENNION",LISTE!B70="BENARD",LISTE!I70="X",LISTE!I70="A",LISTE!B70="HUMBERT",LISTE!B70="BARRET",LISTE!B70="AUZAN",LISTE!B70="BOURDEAU"),"",LISTE!AM70)</f>
        <v>0</v>
      </c>
      <c r="P27" s="72">
        <f>IF(OR(LISTE!B70="",LISTE!B70="MADORRE",LISTE!B70="ROBIN",LISTE!B70="FREYSS",LISTE!B70="HENNION",LISTE!B70="BENARD",LISTE!I70="X",LISTE!I70="A",LISTE!B70="HUMBERT",LISTE!B70="BARRET",LISTE!B70="AUZAN",LISTE!B70="BOURDEAU"),"",LISTE!AN70)</f>
        <v>0</v>
      </c>
      <c r="Q27" s="72">
        <f>IF(OR(LISTE!B70="",LISTE!B70="MADORRE",LISTE!B70="ROBIN",LISTE!B70="FREYSS",LISTE!B70="HENNION",LISTE!B70="BENARD",LISTE!I70="X",LISTE!I70="A",LISTE!B70="HUMBERT",LISTE!B70="BARRET",LISTE!B70="AUZAN",LISTE!B70="BOURDEAU"),"",LISTE!AO70)</f>
        <v>5.28</v>
      </c>
      <c r="R27" s="72">
        <f>IF(OR(LISTE!B70="",LISTE!B70="MADORRE",LISTE!B70="ROBIN",LISTE!B70="FREYSS",LISTE!B70="HENNION",LISTE!B70="BENARD",LISTE!I70="X",LISTE!I70="A",LISTE!B70="HUMBERT",LISTE!B70="BARRET",LISTE!B70="AUZAN",LISTE!B70="BOURDEAU"),"",LISTE!AP70)</f>
        <v>0</v>
      </c>
      <c r="S27" s="72">
        <f>IF(OR(LISTE!B70="",LISTE!B70="MADORRE",LISTE!B70="ROBIN",LISTE!B70="FREYSS",LISTE!B70="HENNION",LISTE!B70="BENARD",LISTE!I70="X",LISTE!I70="A",LISTE!B70="HUMBERT",LISTE!B70="BARRET",LISTE!B70="AUZAN",LISTE!B70="BOURDEAU"),"",LISTE!AQ70)</f>
        <v>0</v>
      </c>
    </row>
    <row r="28" spans="1:19" ht="13.05" customHeight="1" x14ac:dyDescent="0.3">
      <c r="A28" s="56">
        <f>IF(OR(LISTE!B72="",LISTE!B72="MADORRE",LISTE!B72="ROBIN",LISTE!B72="FREYSS",LISTE!B72="HENNION",LISTE!B72="BENARD",LISTE!I72="X",LISTE!I72="A",LISTE!B72="HUMBERT",LISTE!B72="BARRET",LISTE!B72="AUZAN",LISTE!B72="BOURDEAU"),"",LISTE!A72)</f>
        <v>64</v>
      </c>
      <c r="B28" s="70" t="str">
        <f>IF(OR(LISTE!B72="",LISTE!B72="MADORRE",LISTE!B72="ROBIN",LISTE!B72="FREYSS",LISTE!B72="HENNION",LISTE!B72="BENARD",LISTE!I72="X",LISTE!I72="A",LISTE!B72="HUMBERT",LISTE!B72="BARRET",LISTE!B72="AUZAN",LISTE!B72="BOURDEAU"),"",LISTE!B72)</f>
        <v>Lamotte</v>
      </c>
      <c r="C28" s="70" t="str">
        <f>IF(OR(LISTE!B72="",LISTE!B72="MADORRE",LISTE!B72="ROBIN",LISTE!B72="FREYSS",LISTE!B72="HENNION",LISTE!B72="BENARD",LISTE!I72="X",LISTE!I72="A",LISTE!B72="HUMBERT",LISTE!B72="BARRET",LISTE!B72="AUZAN",LISTE!B72="BOURDEAU"),"",LISTE!C72)</f>
        <v>Daniel</v>
      </c>
      <c r="D28" s="70"/>
      <c r="E28" s="71">
        <f>IF(OR(LISTE!B72="",LISTE!B72="MADORRE",LISTE!B72="ROBIN",LISTE!B72="FREYSS",LISTE!B72="HENNION",LISTE!B72="BENARD",LISTE!I72="X",LISTE!I72="A",LISTE!B72="HUMBERT",LISTE!B72="BARRET",LISTE!B72="AUZAN",LISTE!B72="BOURDEAU"),"",LISTE!J72)</f>
        <v>44759</v>
      </c>
      <c r="F28" s="71">
        <f>IF(OR(LISTE!B72="",LISTE!B72="MADORRE",LISTE!B72="ROBIN",LISTE!B72="FREYSS",LISTE!B72="HENNION",LISTE!B72="BENARD",LISTE!I72="X",LISTE!I72="A",LISTE!B72="HUMBERT",LISTE!B72="BARRET",LISTE!B72="AUZAN",LISTE!B72="BOURDEAU"),"",LISTE!K72)</f>
        <v>44761</v>
      </c>
      <c r="G28" s="568">
        <f t="shared" si="0"/>
        <v>2</v>
      </c>
      <c r="H28" s="72">
        <f>IF(OR(LISTE!B72="",LISTE!B72="MADORRE",LISTE!B72="ROBIN",LISTE!B72="FREYSS",LISTE!B72="HENNION",LISTE!B72="BENARD",LISTE!I72="X",LISTE!I72="A",LISTE!B72="HUMBERT",LISTE!B72="BARRET",LISTE!B72="AUZAN",LISTE!B72="BOURDEAU"),"",LISTE!AF72)</f>
        <v>0</v>
      </c>
      <c r="I28" s="72">
        <f>IF(OR(LISTE!B72="",LISTE!B72="MADORRE",LISTE!B72="ROBIN",LISTE!B72="FREYSS",LISTE!B72="HENNION",LISTE!B72="BENARD",LISTE!I72="X",LISTE!I72="A",LISTE!B72="HUMBERT",LISTE!B72="BARRET",LISTE!B72="AUZAN",LISTE!B72="BOURDEAU"),"",LISTE!AG72)</f>
        <v>0</v>
      </c>
      <c r="J28" s="72">
        <f>IF(OR(LISTE!B72="",LISTE!B72="MADORRE",LISTE!B72="ROBIN",LISTE!B72="FREYSS",LISTE!B72="HENNION",LISTE!B72="BENARD",LISTE!I72="X",LISTE!I72="A",LISTE!B72="HUMBERT",LISTE!B72="BARRET",LISTE!B72="AUZAN",LISTE!B72="BOURDEAU"),"",LISTE!AH72)</f>
        <v>0</v>
      </c>
      <c r="K28" s="72">
        <f>IF(OR(LISTE!B72="",LISTE!B72="MADORRE",LISTE!B72="ROBIN",LISTE!B72="FREYSS",LISTE!B72="HENNION",LISTE!B72="BENARD",LISTE!I72="X",LISTE!I72="A",LISTE!B72="HUMBERT",LISTE!B72="BARRET",LISTE!B72="AUZAN",LISTE!B72="BOURDEAU"),"",LISTE!AI72)</f>
        <v>0</v>
      </c>
      <c r="L28" s="72">
        <f>IF(OR(LISTE!B72="",LISTE!B72="MADORRE",LISTE!B72="ROBIN",LISTE!B72="FREYSS",LISTE!B72="HENNION",LISTE!B72="BENARD",LISTE!I72="X",LISTE!I72="A",LISTE!B72="HUMBERT",LISTE!B72="BARRET",LISTE!B72="AUZAN",LISTE!B72="BOURDEAU"),"",LISTE!AJ72)</f>
        <v>0</v>
      </c>
      <c r="M28" s="72">
        <f>IF(OR(LISTE!B72="",LISTE!B72="MADORRE",LISTE!B72="ROBIN",LISTE!B72="FREYSS",LISTE!B72="HENNION",LISTE!B72="BENARD",LISTE!I72="X",LISTE!I72="A",LISTE!B72="HUMBERT",LISTE!B72="BARRET",LISTE!B72="AUZAN",LISTE!B72="BOURDEAU"),"",LISTE!AK72)</f>
        <v>0</v>
      </c>
      <c r="N28" s="72">
        <f>IF(OR(LISTE!B72="",LISTE!B72="MADORRE",LISTE!B72="ROBIN",LISTE!B72="FREYSS",LISTE!B72="HENNION",LISTE!B72="BENARD",LISTE!I72="X",LISTE!I72="A",LISTE!B72="HUMBERT",LISTE!B72="BARRET",LISTE!B72="AUZAN",LISTE!B72="BOURDEAU"),"",LISTE!AL72)</f>
        <v>3.96</v>
      </c>
      <c r="O28" s="72">
        <f>IF(OR(LISTE!B72="",LISTE!B72="MADORRE",LISTE!B72="ROBIN",LISTE!B72="FREYSS",LISTE!B72="HENNION",LISTE!B72="BENARD",LISTE!I72="X",LISTE!I72="A",LISTE!B72="HUMBERT",LISTE!B72="BARRET",LISTE!B72="AUZAN",LISTE!B72="BOURDEAU"),"",LISTE!AM72)</f>
        <v>0</v>
      </c>
      <c r="P28" s="72">
        <f>IF(OR(LISTE!B72="",LISTE!B72="MADORRE",LISTE!B72="ROBIN",LISTE!B72="FREYSS",LISTE!B72="HENNION",LISTE!B72="BENARD",LISTE!I72="X",LISTE!I72="A",LISTE!B72="HUMBERT",LISTE!B72="BARRET",LISTE!B72="AUZAN",LISTE!B72="BOURDEAU"),"",LISTE!AN72)</f>
        <v>0</v>
      </c>
      <c r="Q28" s="72">
        <f>IF(OR(LISTE!B72="",LISTE!B72="MADORRE",LISTE!B72="ROBIN",LISTE!B72="FREYSS",LISTE!B72="HENNION",LISTE!B72="BENARD",LISTE!I72="X",LISTE!I72="A",LISTE!B72="HUMBERT",LISTE!B72="BARRET",LISTE!B72="AUZAN",LISTE!B72="BOURDEAU"),"",LISTE!AO72)</f>
        <v>0</v>
      </c>
      <c r="R28" s="72">
        <f>IF(OR(LISTE!B72="",LISTE!B72="MADORRE",LISTE!B72="ROBIN",LISTE!B72="FREYSS",LISTE!B72="HENNION",LISTE!B72="BENARD",LISTE!I72="X",LISTE!I72="A",LISTE!B72="HUMBERT",LISTE!B72="BARRET",LISTE!B72="AUZAN",LISTE!B72="BOURDEAU"),"",LISTE!AP72)</f>
        <v>0</v>
      </c>
      <c r="S28" s="72">
        <f>IF(OR(LISTE!B72="",LISTE!B72="MADORRE",LISTE!B72="ROBIN",LISTE!B72="FREYSS",LISTE!B72="HENNION",LISTE!B72="BENARD",LISTE!I72="X",LISTE!I72="A",LISTE!B72="HUMBERT",LISTE!B72="BARRET",LISTE!B72="AUZAN",LISTE!B72="BOURDEAU"),"",LISTE!AQ72)</f>
        <v>0</v>
      </c>
    </row>
    <row r="29" spans="1:19" ht="13.05" customHeight="1" x14ac:dyDescent="0.3">
      <c r="A29" s="56">
        <f>IF(OR(LISTE!B78="",LISTE!B78="MADORRE",LISTE!B78="ROBIN",LISTE!B78="FREYSS",LISTE!B78="HENNION",LISTE!B78="BENARD",LISTE!I78="X",LISTE!I78="A",LISTE!B78="HUMBERT",LISTE!B78="BARRET",LISTE!B78="AUZAN",LISTE!B78="BOURDEAU"),"",LISTE!A78)</f>
        <v>70</v>
      </c>
      <c r="B29" s="70" t="str">
        <f>IF(OR(LISTE!B78="",LISTE!B78="MADORRE",LISTE!B78="ROBIN",LISTE!B78="FREYSS",LISTE!B78="HENNION",LISTE!B78="BENARD",LISTE!I78="X",LISTE!I78="A",LISTE!B78="HUMBERT",LISTE!B78="BARRET",LISTE!B78="AUZAN",LISTE!B78="BOURDEAU"),"",LISTE!B78)</f>
        <v>Saillard</v>
      </c>
      <c r="C29" s="70" t="str">
        <f>IF(OR(LISTE!B78="",LISTE!B78="MADORRE",LISTE!B78="ROBIN",LISTE!B78="FREYSS",LISTE!B78="HENNION",LISTE!B78="BENARD",LISTE!I78="X",LISTE!I78="A",LISTE!B78="HUMBERT",LISTE!B78="BARRET",LISTE!B78="AUZAN",LISTE!B78="BOURDEAU"),"",LISTE!C78)</f>
        <v>Clement</v>
      </c>
      <c r="D29" s="70"/>
      <c r="E29" s="71">
        <f>IF(OR(LISTE!B78="",LISTE!B78="MADORRE",LISTE!B78="ROBIN",LISTE!B78="FREYSS",LISTE!B78="HENNION",LISTE!B78="BENARD",LISTE!I78="X",LISTE!I78="A",LISTE!B78="HUMBERT",LISTE!B78="BARRET",LISTE!B78="AUZAN",LISTE!B78="BOURDEAU"),"",LISTE!J78)</f>
        <v>44775</v>
      </c>
      <c r="F29" s="71">
        <f>IF(OR(LISTE!B78="",LISTE!B78="MADORRE",LISTE!B78="ROBIN",LISTE!B78="FREYSS",LISTE!B78="HENNION",LISTE!B78="BENARD",LISTE!I78="X",LISTE!I78="A",LISTE!B78="HUMBERT",LISTE!B78="BARRET",LISTE!B78="AUZAN",LISTE!B78="BOURDEAU"),"",LISTE!K78)</f>
        <v>44778</v>
      </c>
      <c r="G29" s="568">
        <f t="shared" si="0"/>
        <v>3</v>
      </c>
      <c r="H29" s="72">
        <f>IF(OR(LISTE!B78="",LISTE!B78="MADORRE",LISTE!B78="ROBIN",LISTE!B78="FREYSS",LISTE!B78="HENNION",LISTE!B78="BENARD",LISTE!I78="X",LISTE!I78="A",LISTE!B78="HUMBERT",LISTE!B78="BARRET",LISTE!B78="AUZAN",LISTE!B78="BOURDEAU"),"",LISTE!AF78)</f>
        <v>0</v>
      </c>
      <c r="I29" s="72">
        <f>IF(OR(LISTE!B78="",LISTE!B78="MADORRE",LISTE!B78="ROBIN",LISTE!B78="FREYSS",LISTE!B78="HENNION",LISTE!B78="BENARD",LISTE!I78="X",LISTE!I78="A",LISTE!B78="HUMBERT",LISTE!B78="BARRET",LISTE!B78="AUZAN",LISTE!B78="BOURDEAU"),"",LISTE!AG78)</f>
        <v>0</v>
      </c>
      <c r="J29" s="72">
        <f>IF(OR(LISTE!B78="",LISTE!B78="MADORRE",LISTE!B78="ROBIN",LISTE!B78="FREYSS",LISTE!B78="HENNION",LISTE!B78="BENARD",LISTE!I78="X",LISTE!I78="A",LISTE!B78="HUMBERT",LISTE!B78="BARRET",LISTE!B78="AUZAN",LISTE!B78="BOURDEAU"),"",LISTE!AH78)</f>
        <v>0</v>
      </c>
      <c r="K29" s="72">
        <f>IF(OR(LISTE!B78="",LISTE!B78="MADORRE",LISTE!B78="ROBIN",LISTE!B78="FREYSS",LISTE!B78="HENNION",LISTE!B78="BENARD",LISTE!I78="X",LISTE!I78="A",LISTE!B78="HUMBERT",LISTE!B78="BARRET",LISTE!B78="AUZAN",LISTE!B78="BOURDEAU"),"",LISTE!AI78)</f>
        <v>0</v>
      </c>
      <c r="L29" s="72">
        <f>IF(OR(LISTE!B78="",LISTE!B78="MADORRE",LISTE!B78="ROBIN",LISTE!B78="FREYSS",LISTE!B78="HENNION",LISTE!B78="BENARD",LISTE!I78="X",LISTE!I78="A",LISTE!B78="HUMBERT",LISTE!B78="BARRET",LISTE!B78="AUZAN",LISTE!B78="BOURDEAU"),"",LISTE!AJ78)</f>
        <v>0</v>
      </c>
      <c r="M29" s="72">
        <f>IF(OR(LISTE!B78="",LISTE!B78="MADORRE",LISTE!B78="ROBIN",LISTE!B78="FREYSS",LISTE!B78="HENNION",LISTE!B78="BENARD",LISTE!I78="X",LISTE!I78="A",LISTE!B78="HUMBERT",LISTE!B78="BARRET",LISTE!B78="AUZAN",LISTE!B78="BOURDEAU"),"",LISTE!AK78)</f>
        <v>0</v>
      </c>
      <c r="N29" s="72">
        <f>IF(OR(LISTE!B78="",LISTE!B78="MADORRE",LISTE!B78="ROBIN",LISTE!B78="FREYSS",LISTE!B78="HENNION",LISTE!B78="BENARD",LISTE!I78="X",LISTE!I78="A",LISTE!B78="HUMBERT",LISTE!B78="BARRET",LISTE!B78="AUZAN",LISTE!B78="BOURDEAU"),"",LISTE!AL78)</f>
        <v>0</v>
      </c>
      <c r="O29" s="72">
        <f>IF(OR(LISTE!B78="",LISTE!B78="MADORRE",LISTE!B78="ROBIN",LISTE!B78="FREYSS",LISTE!B78="HENNION",LISTE!B78="BENARD",LISTE!I78="X",LISTE!I78="A",LISTE!B78="HUMBERT",LISTE!B78="BARRET",LISTE!B78="AUZAN",LISTE!B78="BOURDEAU"),"",LISTE!AM78)</f>
        <v>3.96</v>
      </c>
      <c r="P29" s="72">
        <f>IF(OR(LISTE!B78="",LISTE!B78="MADORRE",LISTE!B78="ROBIN",LISTE!B78="FREYSS",LISTE!B78="HENNION",LISTE!B78="BENARD",LISTE!I78="X",LISTE!I78="A",LISTE!B78="HUMBERT",LISTE!B78="BARRET",LISTE!B78="AUZAN",LISTE!B78="BOURDEAU"),"",LISTE!AN78)</f>
        <v>0</v>
      </c>
      <c r="Q29" s="72">
        <f>IF(OR(LISTE!B78="",LISTE!B78="MADORRE",LISTE!B78="ROBIN",LISTE!B78="FREYSS",LISTE!B78="HENNION",LISTE!B78="BENARD",LISTE!I78="X",LISTE!I78="A",LISTE!B78="HUMBERT",LISTE!B78="BARRET",LISTE!B78="AUZAN",LISTE!B78="BOURDEAU"),"",LISTE!AO78)</f>
        <v>0</v>
      </c>
      <c r="R29" s="72">
        <f>IF(OR(LISTE!B78="",LISTE!B78="MADORRE",LISTE!B78="ROBIN",LISTE!B78="FREYSS",LISTE!B78="HENNION",LISTE!B78="BENARD",LISTE!I78="X",LISTE!I78="A",LISTE!B78="HUMBERT",LISTE!B78="BARRET",LISTE!B78="AUZAN",LISTE!B78="BOURDEAU"),"",LISTE!AP78)</f>
        <v>0</v>
      </c>
      <c r="S29" s="72">
        <f>IF(OR(LISTE!B78="",LISTE!B78="MADORRE",LISTE!B78="ROBIN",LISTE!B78="FREYSS",LISTE!B78="HENNION",LISTE!B78="BENARD",LISTE!I78="X",LISTE!I78="A",LISTE!B78="HUMBERT",LISTE!B78="BARRET",LISTE!B78="AUZAN",LISTE!B78="BOURDEAU"),"",LISTE!AQ78)</f>
        <v>0</v>
      </c>
    </row>
    <row r="30" spans="1:19" ht="13.05" customHeight="1" x14ac:dyDescent="0.3">
      <c r="A30" s="56">
        <f>IF(OR(LISTE!B81="",LISTE!B81="MADORRE",LISTE!B81="ROBIN",LISTE!B81="FREYSS",LISTE!B81="HENNION",LISTE!B81="BENARD",LISTE!I81="X",LISTE!I81="A",LISTE!B81="HUMBERT",LISTE!B81="BARRET",LISTE!B81="AUZAN",LISTE!B81="BOURDEAU"),"",LISTE!A81)</f>
        <v>73</v>
      </c>
      <c r="B30" s="70" t="str">
        <f>IF(OR(LISTE!B81="",LISTE!B81="MADORRE",LISTE!B81="ROBIN",LISTE!B81="FREYSS",LISTE!B81="HENNION",LISTE!B81="BENARD",LISTE!I81="X",LISTE!I81="A",LISTE!B81="HUMBERT",LISTE!B81="BARRET",LISTE!B81="AUZAN",LISTE!B81="BOURDEAU"),"",LISTE!B81)</f>
        <v>Soulat</v>
      </c>
      <c r="C30" s="70" t="str">
        <f>IF(OR(LISTE!B81="",LISTE!B81="MADORRE",LISTE!B81="ROBIN",LISTE!B81="FREYSS",LISTE!B81="HENNION",LISTE!B81="BENARD",LISTE!I81="X",LISTE!I81="A",LISTE!B81="HUMBERT",LISTE!B81="BARRET",LISTE!B81="AUZAN",LISTE!B81="BOURDEAU"),"",LISTE!C81)</f>
        <v>Severine</v>
      </c>
      <c r="D30" s="70">
        <f>IF(OR(LISTE!B81="",LISTE!B81="MADORRE",LISTE!B81="ROBIN",LISTE!B81="FREYSS",LISTE!B81="HENNION",LISTE!B81="BENARD",LISTE!I81="X",LISTE!I81="A",LISTE!B81="HUMBERT",LISTE!B81="BARRET",LISTE!B81="AUZAN",LISTE!B81="BOURDEAU"),"",LISTE!H81)</f>
        <v>0</v>
      </c>
      <c r="E30" s="71">
        <f>IF(OR(LISTE!B81="",LISTE!B81="MADORRE",LISTE!B81="ROBIN",LISTE!B81="FREYSS",LISTE!B81="HENNION",LISTE!B81="BENARD",LISTE!I81="X",LISTE!I81="A",LISTE!B81="HUMBERT",LISTE!B81="BARRET",LISTE!B81="AUZAN",LISTE!B81="BOURDEAU"),"",LISTE!J81)</f>
        <v>44765</v>
      </c>
      <c r="F30" s="71">
        <f>IF(OR(LISTE!B81="",LISTE!B81="MADORRE",LISTE!B81="ROBIN",LISTE!B81="FREYSS",LISTE!B81="HENNION",LISTE!B81="BENARD",LISTE!I81="X",LISTE!I81="A",LISTE!B81="HUMBERT",LISTE!B81="BARRET",LISTE!B81="AUZAN",LISTE!B81="BOURDEAU"),"",LISTE!K81)</f>
        <v>44767</v>
      </c>
      <c r="G30" s="568">
        <f t="shared" si="0"/>
        <v>2</v>
      </c>
      <c r="H30" s="72">
        <f>IF(OR(LISTE!B81="",LISTE!B81="MADORRE",LISTE!B81="ROBIN",LISTE!B81="FREYSS",LISTE!B81="HENNION",LISTE!B81="BENARD",LISTE!I81="X",LISTE!I81="A",LISTE!B81="HUMBERT",LISTE!B81="BARRET",LISTE!B81="AUZAN",LISTE!B81="BOURDEAU"),"",LISTE!AF81)</f>
        <v>0</v>
      </c>
      <c r="I30" s="72">
        <f>IF(OR(LISTE!B81="",LISTE!B81="MADORRE",LISTE!B81="ROBIN",LISTE!B81="FREYSS",LISTE!B81="HENNION",LISTE!B81="BENARD",LISTE!I81="X",LISTE!I81="A",LISTE!B81="HUMBERT",LISTE!B81="BARRET",LISTE!B81="AUZAN",LISTE!B81="BOURDEAU"),"",LISTE!AG81)</f>
        <v>0</v>
      </c>
      <c r="J30" s="72">
        <f>IF(OR(LISTE!B81="",LISTE!B81="MADORRE",LISTE!B81="ROBIN",LISTE!B81="FREYSS",LISTE!B81="HENNION",LISTE!B81="BENARD",LISTE!I81="X",LISTE!I81="A",LISTE!B81="HUMBERT",LISTE!B81="BARRET",LISTE!B81="AUZAN",LISTE!B81="BOURDEAU"),"",LISTE!AH81)</f>
        <v>0</v>
      </c>
      <c r="K30" s="72">
        <f>IF(OR(LISTE!B81="",LISTE!B81="MADORRE",LISTE!B81="ROBIN",LISTE!B81="FREYSS",LISTE!B81="HENNION",LISTE!B81="BENARD",LISTE!I81="X",LISTE!I81="A",LISTE!B81="HUMBERT",LISTE!B81="BARRET",LISTE!B81="AUZAN",LISTE!B81="BOURDEAU"),"",LISTE!AI81)</f>
        <v>0</v>
      </c>
      <c r="L30" s="72">
        <f>IF(OR(LISTE!B81="",LISTE!B81="MADORRE",LISTE!B81="ROBIN",LISTE!B81="FREYSS",LISTE!B81="HENNION",LISTE!B81="BENARD",LISTE!I81="X",LISTE!I81="A",LISTE!B81="HUMBERT",LISTE!B81="BARRET",LISTE!B81="AUZAN",LISTE!B81="BOURDEAU"),"",LISTE!AJ81)</f>
        <v>0</v>
      </c>
      <c r="M30" s="72">
        <f>IF(OR(LISTE!B81="",LISTE!B81="MADORRE",LISTE!B81="ROBIN",LISTE!B81="FREYSS",LISTE!B81="HENNION",LISTE!B81="BENARD",LISTE!I81="X",LISTE!I81="A",LISTE!B81="HUMBERT",LISTE!B81="BARRET",LISTE!B81="AUZAN",LISTE!B81="BOURDEAU"),"",LISTE!AK81)</f>
        <v>0</v>
      </c>
      <c r="N30" s="72">
        <f>IF(OR(LISTE!B81="",LISTE!B81="MADORRE",LISTE!B81="ROBIN",LISTE!B81="FREYSS",LISTE!B81="HENNION",LISTE!B81="BENARD",LISTE!I81="X",LISTE!I81="A",LISTE!B81="HUMBERT",LISTE!B81="BARRET",LISTE!B81="AUZAN",LISTE!B81="BOURDEAU"),"",LISTE!AL81)</f>
        <v>0</v>
      </c>
      <c r="O30" s="72">
        <f>IF(OR(LISTE!B81="",LISTE!B81="MADORRE",LISTE!B81="ROBIN",LISTE!B81="FREYSS",LISTE!B81="HENNION",LISTE!B81="BENARD",LISTE!I81="X",LISTE!I81="A",LISTE!B81="HUMBERT",LISTE!B81="BARRET",LISTE!B81="AUZAN",LISTE!B81="BOURDEAU"),"",LISTE!AM81)</f>
        <v>0</v>
      </c>
      <c r="P30" s="72">
        <f>IF(OR(LISTE!B81="",LISTE!B81="MADORRE",LISTE!B81="ROBIN",LISTE!B81="FREYSS",LISTE!B81="HENNION",LISTE!B81="BENARD",LISTE!I81="X",LISTE!I81="A",LISTE!B81="HUMBERT",LISTE!B81="BARRET",LISTE!B81="AUZAN",LISTE!B81="BOURDEAU"),"",LISTE!AN81)</f>
        <v>0</v>
      </c>
      <c r="Q30" s="72">
        <f>IF(OR(LISTE!B81="",LISTE!B81="MADORRE",LISTE!B81="ROBIN",LISTE!B81="FREYSS",LISTE!B81="HENNION",LISTE!B81="BENARD",LISTE!I81="X",LISTE!I81="A",LISTE!B81="HUMBERT",LISTE!B81="BARRET",LISTE!B81="AUZAN",LISTE!B81="BOURDEAU"),"",LISTE!AO81)</f>
        <v>0</v>
      </c>
      <c r="R30" s="72">
        <f>IF(OR(LISTE!B81="",LISTE!B81="MADORRE",LISTE!B81="ROBIN",LISTE!B81="FREYSS",LISTE!B81="HENNION",LISTE!B81="BENARD",LISTE!I81="X",LISTE!I81="A",LISTE!B81="HUMBERT",LISTE!B81="BARRET",LISTE!B81="AUZAN",LISTE!B81="BOURDEAU"),"",LISTE!AP81)</f>
        <v>0</v>
      </c>
      <c r="S30" s="72">
        <f>IF(OR(LISTE!B81="",LISTE!B81="MADORRE",LISTE!B81="ROBIN",LISTE!B81="FREYSS",LISTE!B81="HENNION",LISTE!B81="BENARD",LISTE!I81="X",LISTE!I81="A",LISTE!B81="HUMBERT",LISTE!B81="BARRET",LISTE!B81="AUZAN",LISTE!B81="BOURDEAU"),"",LISTE!AQ81)</f>
        <v>0</v>
      </c>
    </row>
    <row r="31" spans="1:19" ht="13.05" customHeight="1" x14ac:dyDescent="0.3">
      <c r="A31" s="56" t="str">
        <f>IF(OR(LISTE!B82="",LISTE!B82="MADORRE",LISTE!B82="ROBIN",LISTE!B82="FREYSS",LISTE!B82="HENNION",LISTE!B82="BENARD",LISTE!I82="X",LISTE!I82="A",LISTE!B82="HUMBERT",LISTE!B82="BARRET",LISTE!B82="AUZAN",LISTE!B82="BOURDEAU"),"",LISTE!A82)</f>
        <v/>
      </c>
      <c r="B31" s="70" t="str">
        <f>IF(OR(LISTE!B82="",LISTE!B82="MADORRE",LISTE!B82="ROBIN",LISTE!B82="FREYSS",LISTE!B82="HENNION",LISTE!B82="BENARD",LISTE!I82="X",LISTE!I82="A",LISTE!B82="HUMBERT",LISTE!B82="BARRET",LISTE!B82="AUZAN",LISTE!B82="BOURDEAU"),"",LISTE!B82)</f>
        <v/>
      </c>
      <c r="C31" s="70" t="str">
        <f>IF(OR(LISTE!B82="",LISTE!B82="MADORRE",LISTE!B82="ROBIN",LISTE!B82="FREYSS",LISTE!B82="HENNION",LISTE!B82="BENARD",LISTE!I82="X",LISTE!I82="A",LISTE!B82="HUMBERT",LISTE!B82="BARRET",LISTE!B82="AUZAN",LISTE!B82="BOURDEAU"),"",LISTE!C82)</f>
        <v/>
      </c>
      <c r="D31" s="70"/>
      <c r="E31" s="71" t="str">
        <f>IF(OR(LISTE!B82="",LISTE!B82="MADORRE",LISTE!B82="ROBIN",LISTE!B82="FREYSS",LISTE!B82="HENNION",LISTE!B82="BENARD",LISTE!I82="X",LISTE!I82="A",LISTE!B82="HUMBERT",LISTE!B82="BARRET",LISTE!B82="AUZAN",LISTE!B82="BOURDEAU"),"",LISTE!J82)</f>
        <v/>
      </c>
      <c r="F31" s="71" t="str">
        <f>IF(OR(LISTE!B82="",LISTE!B82="MADORRE",LISTE!B82="ROBIN",LISTE!B82="FREYSS",LISTE!B82="HENNION",LISTE!B82="BENARD",LISTE!I82="X",LISTE!I82="A",LISTE!B82="HUMBERT",LISTE!B82="BARRET",LISTE!B82="AUZAN",LISTE!B82="BOURDEAU"),"",LISTE!K82)</f>
        <v/>
      </c>
      <c r="G31" s="568">
        <f t="shared" si="0"/>
        <v>0</v>
      </c>
      <c r="H31" s="72" t="str">
        <f>IF(OR(LISTE!B82="",LISTE!B82="MADORRE",LISTE!B82="ROBIN",LISTE!B82="FREYSS",LISTE!B82="HENNION",LISTE!B82="BENARD",LISTE!I82="X",LISTE!I82="A",LISTE!B82="HUMBERT",LISTE!B82="BARRET",LISTE!B82="AUZAN",LISTE!B82="BOURDEAU"),"",LISTE!AF82)</f>
        <v/>
      </c>
      <c r="I31" s="72" t="str">
        <f>IF(OR(LISTE!B82="",LISTE!B82="MADORRE",LISTE!B82="ROBIN",LISTE!B82="FREYSS",LISTE!B82="HENNION",LISTE!B82="BENARD",LISTE!I82="X",LISTE!I82="A",LISTE!B82="HUMBERT",LISTE!B82="BARRET",LISTE!B82="AUZAN",LISTE!B82="BOURDEAU"),"",LISTE!AG82)</f>
        <v/>
      </c>
      <c r="J31" s="72" t="str">
        <f>IF(OR(LISTE!B82="",LISTE!B82="MADORRE",LISTE!B82="ROBIN",LISTE!B82="FREYSS",LISTE!B82="HENNION",LISTE!B82="BENARD",LISTE!I82="X",LISTE!I82="A",LISTE!B82="HUMBERT",LISTE!B82="BARRET",LISTE!B82="AUZAN",LISTE!B82="BOURDEAU"),"",LISTE!AH82)</f>
        <v/>
      </c>
      <c r="K31" s="72" t="str">
        <f>IF(OR(LISTE!B82="",LISTE!B82="MADORRE",LISTE!B82="ROBIN",LISTE!B82="FREYSS",LISTE!B82="HENNION",LISTE!B82="BENARD",LISTE!I82="X",LISTE!I82="A",LISTE!B82="HUMBERT",LISTE!B82="BARRET",LISTE!B82="AUZAN",LISTE!B82="BOURDEAU"),"",LISTE!AI82)</f>
        <v/>
      </c>
      <c r="L31" s="72" t="str">
        <f>IF(OR(LISTE!B82="",LISTE!B82="MADORRE",LISTE!B82="ROBIN",LISTE!B82="FREYSS",LISTE!B82="HENNION",LISTE!B82="BENARD",LISTE!I82="X",LISTE!I82="A",LISTE!B82="HUMBERT",LISTE!B82="BARRET",LISTE!B82="AUZAN",LISTE!B82="BOURDEAU"),"",LISTE!AJ82)</f>
        <v/>
      </c>
      <c r="M31" s="72" t="str">
        <f>IF(OR(LISTE!B82="",LISTE!B82="MADORRE",LISTE!B82="ROBIN",LISTE!B82="FREYSS",LISTE!B82="HENNION",LISTE!B82="BENARD",LISTE!I82="X",LISTE!I82="A",LISTE!B82="HUMBERT",LISTE!B82="BARRET",LISTE!B82="AUZAN",LISTE!B82="BOURDEAU"),"",LISTE!AK82)</f>
        <v/>
      </c>
      <c r="N31" s="72" t="str">
        <f>IF(OR(LISTE!B82="",LISTE!B82="MADORRE",LISTE!B82="ROBIN",LISTE!B82="FREYSS",LISTE!B82="HENNION",LISTE!B82="BENARD",LISTE!I82="X",LISTE!I82="A",LISTE!B82="HUMBERT",LISTE!B82="BARRET",LISTE!B82="AUZAN",LISTE!B82="BOURDEAU"),"",LISTE!AL82)</f>
        <v/>
      </c>
      <c r="O31" s="72" t="str">
        <f>IF(OR(LISTE!B82="",LISTE!B82="MADORRE",LISTE!B82="ROBIN",LISTE!B82="FREYSS",LISTE!B82="HENNION",LISTE!B82="BENARD",LISTE!I82="X",LISTE!I82="A",LISTE!B82="HUMBERT",LISTE!B82="BARRET",LISTE!B82="AUZAN",LISTE!B82="BOURDEAU"),"",LISTE!AM82)</f>
        <v/>
      </c>
      <c r="P31" s="72" t="str">
        <f>IF(OR(LISTE!B82="",LISTE!B82="MADORRE",LISTE!B82="ROBIN",LISTE!B82="FREYSS",LISTE!B82="HENNION",LISTE!B82="BENARD",LISTE!I82="X",LISTE!I82="A",LISTE!B82="HUMBERT",LISTE!B82="BARRET",LISTE!B82="AUZAN",LISTE!B82="BOURDEAU"),"",LISTE!AN82)</f>
        <v/>
      </c>
      <c r="Q31" s="72" t="str">
        <f>IF(OR(LISTE!B82="",LISTE!B82="MADORRE",LISTE!B82="ROBIN",LISTE!B82="FREYSS",LISTE!B82="HENNION",LISTE!B82="BENARD",LISTE!I82="X",LISTE!I82="A",LISTE!B82="HUMBERT",LISTE!B82="BARRET",LISTE!B82="AUZAN",LISTE!B82="BOURDEAU"),"",LISTE!AO82)</f>
        <v/>
      </c>
      <c r="R31" s="72" t="str">
        <f>IF(OR(LISTE!B82="",LISTE!B82="MADORRE",LISTE!B82="ROBIN",LISTE!B82="FREYSS",LISTE!B82="HENNION",LISTE!B82="BENARD",LISTE!I82="X",LISTE!I82="A",LISTE!B82="HUMBERT",LISTE!B82="BARRET",LISTE!B82="AUZAN",LISTE!B82="BOURDEAU"),"",LISTE!AP82)</f>
        <v/>
      </c>
      <c r="S31" s="72" t="str">
        <f>IF(OR(LISTE!B82="",LISTE!B82="MADORRE",LISTE!B82="ROBIN",LISTE!B82="FREYSS",LISTE!B82="HENNION",LISTE!B82="BENARD",LISTE!I82="X",LISTE!I82="A",LISTE!B82="HUMBERT",LISTE!B82="BARRET",LISTE!B82="AUZAN",LISTE!B82="BOURDEAU"),"",LISTE!AQ82)</f>
        <v/>
      </c>
    </row>
    <row r="32" spans="1:19" ht="13.05" customHeight="1" x14ac:dyDescent="0.3">
      <c r="A32" s="56">
        <f>IF(OR(LISTE!B83="",LISTE!B83="MADORRE",LISTE!B83="ROBIN",LISTE!B83="FREYSS",LISTE!B83="HENNION",LISTE!B83="BENARD",LISTE!I83="X",LISTE!I83="A",LISTE!B83="HUMBERT",LISTE!B83="BARRET",LISTE!B83="AUZAN",LISTE!B83="BOURDEAU"),"",LISTE!A83)</f>
        <v>75</v>
      </c>
      <c r="B32" s="70" t="str">
        <f>IF(OR(LISTE!B83="",LISTE!B83="MADORRE",LISTE!B83="ROBIN",LISTE!B83="FREYSS",LISTE!B83="HENNION",LISTE!B83="BENARD",LISTE!I83="X",LISTE!I83="A",LISTE!B83="HUMBERT",LISTE!B83="BARRET",LISTE!B83="AUZAN",LISTE!B83="BOURDEAU"),"",LISTE!B83)</f>
        <v>Saubonnet</v>
      </c>
      <c r="C32" s="70" t="str">
        <f>IF(OR(LISTE!B83="",LISTE!B83="MADORRE",LISTE!B83="ROBIN",LISTE!B83="FREYSS",LISTE!B83="HENNION",LISTE!B83="BENARD",LISTE!I83="X",LISTE!I83="A",LISTE!B83="HUMBERT",LISTE!B83="BARRET",LISTE!B83="AUZAN",LISTE!B83="BOURDEAU"),"",LISTE!C83)</f>
        <v>Jean Pierre</v>
      </c>
      <c r="D32" s="70"/>
      <c r="E32" s="71">
        <f>IF(OR(LISTE!B83="",LISTE!B83="MADORRE",LISTE!B83="ROBIN",LISTE!B83="FREYSS",LISTE!B83="HENNION",LISTE!B83="BENARD",LISTE!I83="X",LISTE!I83="A",LISTE!B83="HUMBERT",LISTE!B83="BARRET",LISTE!B83="AUZAN",LISTE!B83="BOURDEAU"),"",LISTE!J83)</f>
        <v>44756</v>
      </c>
      <c r="F32" s="71">
        <f>IF(OR(LISTE!B83="",LISTE!B83="MADORRE",LISTE!B83="ROBIN",LISTE!B83="FREYSS",LISTE!B83="HENNION",LISTE!B83="BENARD",LISTE!I83="X",LISTE!I83="A",LISTE!B83="HUMBERT",LISTE!B83="BARRET",LISTE!B83="AUZAN",LISTE!B83="BOURDEAU"),"",LISTE!K83)</f>
        <v>44758</v>
      </c>
      <c r="G32" s="568">
        <f t="shared" si="0"/>
        <v>2</v>
      </c>
      <c r="H32" s="72">
        <f>IF(OR(LISTE!B83="",LISTE!B83="MADORRE",LISTE!B83="ROBIN",LISTE!B83="FREYSS",LISTE!B83="HENNION",LISTE!B83="BENARD",LISTE!I83="X",LISTE!I83="A",LISTE!B83="HUMBERT",LISTE!B83="BARRET",LISTE!B83="AUZAN",LISTE!B83="BOURDEAU"),"",LISTE!AF83)</f>
        <v>0</v>
      </c>
      <c r="I32" s="72">
        <f>IF(OR(LISTE!B83="",LISTE!B83="MADORRE",LISTE!B83="ROBIN",LISTE!B83="FREYSS",LISTE!B83="HENNION",LISTE!B83="BENARD",LISTE!I83="X",LISTE!I83="A",LISTE!B83="HUMBERT",LISTE!B83="BARRET",LISTE!B83="AUZAN",LISTE!B83="BOURDEAU"),"",LISTE!AG83)</f>
        <v>0</v>
      </c>
      <c r="J32" s="72">
        <f>IF(OR(LISTE!B83="",LISTE!B83="MADORRE",LISTE!B83="ROBIN",LISTE!B83="FREYSS",LISTE!B83="HENNION",LISTE!B83="BENARD",LISTE!I83="X",LISTE!I83="A",LISTE!B83="HUMBERT",LISTE!B83="BARRET",LISTE!B83="AUZAN",LISTE!B83="BOURDEAU"),"",LISTE!AH83)</f>
        <v>0</v>
      </c>
      <c r="K32" s="72">
        <f>IF(OR(LISTE!B83="",LISTE!B83="MADORRE",LISTE!B83="ROBIN",LISTE!B83="FREYSS",LISTE!B83="HENNION",LISTE!B83="BENARD",LISTE!I83="X",LISTE!I83="A",LISTE!B83="HUMBERT",LISTE!B83="BARRET",LISTE!B83="AUZAN",LISTE!B83="BOURDEAU"),"",LISTE!AI83)</f>
        <v>0</v>
      </c>
      <c r="L32" s="72">
        <f>IF(OR(LISTE!B83="",LISTE!B83="MADORRE",LISTE!B83="ROBIN",LISTE!B83="FREYSS",LISTE!B83="HENNION",LISTE!B83="BENARD",LISTE!I83="X",LISTE!I83="A",LISTE!B83="HUMBERT",LISTE!B83="BARRET",LISTE!B83="AUZAN",LISTE!B83="BOURDEAU"),"",LISTE!AJ83)</f>
        <v>0</v>
      </c>
      <c r="M32" s="72">
        <f>IF(OR(LISTE!B83="",LISTE!B83="MADORRE",LISTE!B83="ROBIN",LISTE!B83="FREYSS",LISTE!B83="HENNION",LISTE!B83="BENARD",LISTE!I83="X",LISTE!I83="A",LISTE!B83="HUMBERT",LISTE!B83="BARRET",LISTE!B83="AUZAN",LISTE!B83="BOURDEAU"),"",LISTE!AK83)</f>
        <v>0</v>
      </c>
      <c r="N32" s="72">
        <f>IF(OR(LISTE!B83="",LISTE!B83="MADORRE",LISTE!B83="ROBIN",LISTE!B83="FREYSS",LISTE!B83="HENNION",LISTE!B83="BENARD",LISTE!I83="X",LISTE!I83="A",LISTE!B83="HUMBERT",LISTE!B83="BARRET",LISTE!B83="AUZAN",LISTE!B83="BOURDEAU"),"",LISTE!AL83)</f>
        <v>2.64</v>
      </c>
      <c r="O32" s="72">
        <f>IF(OR(LISTE!B83="",LISTE!B83="MADORRE",LISTE!B83="ROBIN",LISTE!B83="FREYSS",LISTE!B83="HENNION",LISTE!B83="BENARD",LISTE!I83="X",LISTE!I83="A",LISTE!B83="HUMBERT",LISTE!B83="BARRET",LISTE!B83="AUZAN",LISTE!B83="BOURDEAU"),"",LISTE!AM83)</f>
        <v>0</v>
      </c>
      <c r="P32" s="72">
        <f>IF(OR(LISTE!B83="",LISTE!B83="MADORRE",LISTE!B83="ROBIN",LISTE!B83="FREYSS",LISTE!B83="HENNION",LISTE!B83="BENARD",LISTE!I83="X",LISTE!I83="A",LISTE!B83="HUMBERT",LISTE!B83="BARRET",LISTE!B83="AUZAN",LISTE!B83="BOURDEAU"),"",LISTE!AN83)</f>
        <v>0</v>
      </c>
      <c r="Q32" s="72">
        <f>IF(OR(LISTE!B83="",LISTE!B83="MADORRE",LISTE!B83="ROBIN",LISTE!B83="FREYSS",LISTE!B83="HENNION",LISTE!B83="BENARD",LISTE!I83="X",LISTE!I83="A",LISTE!B83="HUMBERT",LISTE!B83="BARRET",LISTE!B83="AUZAN",LISTE!B83="BOURDEAU"),"",LISTE!AO83)</f>
        <v>0</v>
      </c>
      <c r="R32" s="72">
        <f>IF(OR(LISTE!B83="",LISTE!B83="MADORRE",LISTE!B83="ROBIN",LISTE!B83="FREYSS",LISTE!B83="HENNION",LISTE!B83="BENARD",LISTE!I83="X",LISTE!I83="A",LISTE!B83="HUMBERT",LISTE!B83="BARRET",LISTE!B83="AUZAN",LISTE!B83="BOURDEAU"),"",LISTE!AP83)</f>
        <v>0</v>
      </c>
      <c r="S32" s="72">
        <f>IF(OR(LISTE!B83="",LISTE!B83="MADORRE",LISTE!B83="ROBIN",LISTE!B83="FREYSS",LISTE!B83="HENNION",LISTE!B83="BENARD",LISTE!I83="X",LISTE!I83="A",LISTE!B83="HUMBERT",LISTE!B83="BARRET",LISTE!B83="AUZAN",LISTE!B83="BOURDEAU"),"",LISTE!AQ83)</f>
        <v>0</v>
      </c>
    </row>
    <row r="33" spans="1:19" ht="13.05" customHeight="1" x14ac:dyDescent="0.3">
      <c r="A33" s="56">
        <f>IF(OR(LISTE!B84="",LISTE!B84="MADORRE",LISTE!B84="ROBIN",LISTE!B84="FREYSS",LISTE!B84="HENNION",LISTE!B84="BENARD",LISTE!I84="X",LISTE!I84="A",LISTE!B84="HUMBERT",LISTE!B84="BARRET",LISTE!B84="AUZAN",LISTE!B84="BOURDEAU"),"",LISTE!A84)</f>
        <v>76</v>
      </c>
      <c r="B33" s="70" t="str">
        <f>IF(OR(LISTE!B84="",LISTE!B84="MADORRE",LISTE!B84="ROBIN",LISTE!B84="FREYSS",LISTE!B84="HENNION",LISTE!B84="BENARD",LISTE!I84="X",LISTE!I84="A",LISTE!B84="HUMBERT",LISTE!B84="BARRET",LISTE!B84="AUZAN",LISTE!B84="BOURDEAU"),"",LISTE!B84)</f>
        <v>Destarac</v>
      </c>
      <c r="C33" s="70" t="str">
        <f>IF(OR(LISTE!B84="",LISTE!B84="MADORRE",LISTE!B84="ROBIN",LISTE!B84="FREYSS",LISTE!B84="HENNION",LISTE!B84="BENARD",LISTE!I84="X",LISTE!I84="A",LISTE!B84="HUMBERT",LISTE!B84="BARRET",LISTE!B84="AUZAN",LISTE!B84="BOURDEAU"),"",LISTE!C84)</f>
        <v>Louis</v>
      </c>
      <c r="D33" s="70"/>
      <c r="E33" s="71">
        <f>IF(OR(LISTE!B84="",LISTE!B84="MADORRE",LISTE!B84="ROBIN",LISTE!B84="FREYSS",LISTE!B84="HENNION",LISTE!B84="BENARD",LISTE!I84="X",LISTE!I84="A",LISTE!B84="HUMBERT",LISTE!B84="BARRET",LISTE!B84="AUZAN",LISTE!B84="BOURDEAU"),"",LISTE!J84)</f>
        <v>44785</v>
      </c>
      <c r="F33" s="71">
        <f>IF(OR(LISTE!B84="",LISTE!B84="MADORRE",LISTE!B84="ROBIN",LISTE!B84="FREYSS",LISTE!B84="HENNION",LISTE!B84="BENARD",LISTE!I84="X",LISTE!I84="A",LISTE!B84="HUMBERT",LISTE!B84="BARRET",LISTE!B84="AUZAN",LISTE!B84="BOURDEAU"),"",LISTE!K84)</f>
        <v>44788</v>
      </c>
      <c r="G33" s="568">
        <f t="shared" si="0"/>
        <v>3</v>
      </c>
      <c r="H33" s="72">
        <f>IF(OR(LISTE!B84="",LISTE!B84="MADORRE",LISTE!B84="ROBIN",LISTE!B84="FREYSS",LISTE!B84="HENNION",LISTE!B84="BENARD",LISTE!I84="X",LISTE!I84="A",LISTE!B84="HUMBERT",LISTE!B84="BARRET",LISTE!B84="AUZAN",LISTE!B84="BOURDEAU"),"",LISTE!AF84)</f>
        <v>0</v>
      </c>
      <c r="I33" s="72">
        <f>IF(OR(LISTE!B84="",LISTE!B84="MADORRE",LISTE!B84="ROBIN",LISTE!B84="FREYSS",LISTE!B84="HENNION",LISTE!B84="BENARD",LISTE!I84="X",LISTE!I84="A",LISTE!B84="HUMBERT",LISTE!B84="BARRET",LISTE!B84="AUZAN",LISTE!B84="BOURDEAU"),"",LISTE!AG84)</f>
        <v>0</v>
      </c>
      <c r="J33" s="72">
        <f>IF(OR(LISTE!B84="",LISTE!B84="MADORRE",LISTE!B84="ROBIN",LISTE!B84="FREYSS",LISTE!B84="HENNION",LISTE!B84="BENARD",LISTE!I84="X",LISTE!I84="A",LISTE!B84="HUMBERT",LISTE!B84="BARRET",LISTE!B84="AUZAN",LISTE!B84="BOURDEAU"),"",LISTE!AH84)</f>
        <v>0</v>
      </c>
      <c r="K33" s="72">
        <f>IF(OR(LISTE!B84="",LISTE!B84="MADORRE",LISTE!B84="ROBIN",LISTE!B84="FREYSS",LISTE!B84="HENNION",LISTE!B84="BENARD",LISTE!I84="X",LISTE!I84="A",LISTE!B84="HUMBERT",LISTE!B84="BARRET",LISTE!B84="AUZAN",LISTE!B84="BOURDEAU"),"",LISTE!AI84)</f>
        <v>0</v>
      </c>
      <c r="L33" s="72">
        <f>IF(OR(LISTE!B84="",LISTE!B84="MADORRE",LISTE!B84="ROBIN",LISTE!B84="FREYSS",LISTE!B84="HENNION",LISTE!B84="BENARD",LISTE!I84="X",LISTE!I84="A",LISTE!B84="HUMBERT",LISTE!B84="BARRET",LISTE!B84="AUZAN",LISTE!B84="BOURDEAU"),"",LISTE!AJ84)</f>
        <v>0</v>
      </c>
      <c r="M33" s="72">
        <f>IF(OR(LISTE!B84="",LISTE!B84="MADORRE",LISTE!B84="ROBIN",LISTE!B84="FREYSS",LISTE!B84="HENNION",LISTE!B84="BENARD",LISTE!I84="X",LISTE!I84="A",LISTE!B84="HUMBERT",LISTE!B84="BARRET",LISTE!B84="AUZAN",LISTE!B84="BOURDEAU"),"",LISTE!AK84)</f>
        <v>0</v>
      </c>
      <c r="N33" s="72">
        <f>IF(OR(LISTE!B84="",LISTE!B84="MADORRE",LISTE!B84="ROBIN",LISTE!B84="FREYSS",LISTE!B84="HENNION",LISTE!B84="BENARD",LISTE!I84="X",LISTE!I84="A",LISTE!B84="HUMBERT",LISTE!B84="BARRET",LISTE!B84="AUZAN",LISTE!B84="BOURDEAU"),"",LISTE!AL84)</f>
        <v>0</v>
      </c>
      <c r="O33" s="72">
        <f>IF(OR(LISTE!B84="",LISTE!B84="MADORRE",LISTE!B84="ROBIN",LISTE!B84="FREYSS",LISTE!B84="HENNION",LISTE!B84="BENARD",LISTE!I84="X",LISTE!I84="A",LISTE!B84="HUMBERT",LISTE!B84="BARRET",LISTE!B84="AUZAN",LISTE!B84="BOURDEAU"),"",LISTE!AM84)</f>
        <v>3.96</v>
      </c>
      <c r="P33" s="72">
        <f>IF(OR(LISTE!B84="",LISTE!B84="MADORRE",LISTE!B84="ROBIN",LISTE!B84="FREYSS",LISTE!B84="HENNION",LISTE!B84="BENARD",LISTE!I84="X",LISTE!I84="A",LISTE!B84="HUMBERT",LISTE!B84="BARRET",LISTE!B84="AUZAN",LISTE!B84="BOURDEAU"),"",LISTE!AN84)</f>
        <v>0</v>
      </c>
      <c r="Q33" s="72">
        <f>IF(OR(LISTE!B84="",LISTE!B84="MADORRE",LISTE!B84="ROBIN",LISTE!B84="FREYSS",LISTE!B84="HENNION",LISTE!B84="BENARD",LISTE!I84="X",LISTE!I84="A",LISTE!B84="HUMBERT",LISTE!B84="BARRET",LISTE!B84="AUZAN",LISTE!B84="BOURDEAU"),"",LISTE!AO84)</f>
        <v>0</v>
      </c>
      <c r="R33" s="72">
        <f>IF(OR(LISTE!B84="",LISTE!B84="MADORRE",LISTE!B84="ROBIN",LISTE!B84="FREYSS",LISTE!B84="HENNION",LISTE!B84="BENARD",LISTE!I84="X",LISTE!I84="A",LISTE!B84="HUMBERT",LISTE!B84="BARRET",LISTE!B84="AUZAN",LISTE!B84="BOURDEAU"),"",LISTE!AP84)</f>
        <v>0</v>
      </c>
      <c r="S33" s="72">
        <f>IF(OR(LISTE!B84="",LISTE!B84="MADORRE",LISTE!B84="ROBIN",LISTE!B84="FREYSS",LISTE!B84="HENNION",LISTE!B84="BENARD",LISTE!I84="X",LISTE!I84="A",LISTE!B84="HUMBERT",LISTE!B84="BARRET",LISTE!B84="AUZAN",LISTE!B84="BOURDEAU"),"",LISTE!AQ84)</f>
        <v>0</v>
      </c>
    </row>
    <row r="34" spans="1:19" ht="13.05" customHeight="1" x14ac:dyDescent="0.3">
      <c r="A34" s="56" t="str">
        <f>IF(OR(LISTE!B9="",LISTE!B9="MADORRE",LISTE!B9="ROBIN",LISTE!B9="FREYSS",LISTE!B9="HENNION",LISTE!B9="BENARD",LISTE!I9="X",LISTE!I9="A",LISTE!B9="HUMBERT",LISTE!B9="BARRET",LISTE!B9="AUZAN",LISTE!B9="BOURDEAU"),"",LISTE!A9)</f>
        <v/>
      </c>
      <c r="B34" s="70" t="str">
        <f>IF(OR(LISTE!B9="",LISTE!B9="MADORRE",LISTE!B9="ROBIN",LISTE!B9="FREYSS",LISTE!B9="HENNION",LISTE!B9="BENARD",LISTE!I9="X",LISTE!I9="A",LISTE!B9="HUMBERT",LISTE!B9="BARRET",LISTE!B9="AUZAN",LISTE!B9="BOURDEAU"),"",LISTE!B9)</f>
        <v/>
      </c>
      <c r="C34" s="70" t="str">
        <f>IF(OR(LISTE!B9="",LISTE!B9="MADORRE",LISTE!B9="ROBIN",LISTE!B9="FREYSS",LISTE!B9="HENNION",LISTE!B9="BENARD",LISTE!I9="X",LISTE!I9="A",LISTE!B9="HUMBERT",LISTE!B9="BARRET",LISTE!B9="AUZAN",LISTE!B9="BOURDEAU"),"",LISTE!C9)</f>
        <v/>
      </c>
      <c r="D34" s="70"/>
      <c r="E34" s="71" t="str">
        <f>IF(OR(LISTE!B9="",LISTE!B9="MADORRE",LISTE!B9="ROBIN",LISTE!B9="FREYSS",LISTE!B9="HENNION",LISTE!B9="BENARD",LISTE!I9="X",LISTE!I9="A",LISTE!B9="HUMBERT",LISTE!B9="BARRET",LISTE!B9="AUZAN",LISTE!B9="BOURDEAU"),"",LISTE!J9)</f>
        <v/>
      </c>
      <c r="F34" s="71" t="str">
        <f>IF(OR(LISTE!B9="",LISTE!B9="MADORRE",LISTE!B9="ROBIN",LISTE!B9="FREYSS",LISTE!B9="HENNION",LISTE!B9="BENARD",LISTE!I9="X",LISTE!I9="A",LISTE!B9="HUMBERT",LISTE!B9="BARRET",LISTE!B9="AUZAN",LISTE!B9="BOURDEAU"),"",LISTE!K9)</f>
        <v/>
      </c>
      <c r="G34" s="568">
        <f t="shared" si="0"/>
        <v>0</v>
      </c>
      <c r="H34" s="72" t="str">
        <f>IF(OR(LISTE!B9="",LISTE!B9="MADORRE",LISTE!B9="ROBIN",LISTE!B9="FREYSS",LISTE!B9="HENNION",LISTE!B9="BENARD",LISTE!I9="X",LISTE!I9="A",LISTE!B9="HUMBERT",LISTE!B9="BARRET",LISTE!B9="AUZAN",LISTE!B9="BOURDEAU"),"",LISTE!AF9)</f>
        <v/>
      </c>
      <c r="I34" s="72" t="str">
        <f>IF(OR(LISTE!B9="",LISTE!B9="MADORRE",LISTE!B9="ROBIN",LISTE!B9="FREYSS",LISTE!B9="HENNION",LISTE!B9="BENARD",LISTE!I9="X",LISTE!I9="A",LISTE!B9="HUMBERT",LISTE!B9="BARRET",LISTE!B9="AUZAN",LISTE!B9="BOURDEAU"),"",LISTE!AG9)</f>
        <v/>
      </c>
      <c r="J34" s="72" t="str">
        <f>IF(OR(LISTE!B9="",LISTE!B9="MADORRE",LISTE!B9="ROBIN",LISTE!B9="FREYSS",LISTE!B9="HENNION",LISTE!B9="BENARD",LISTE!I9="X",LISTE!I9="A",LISTE!B9="HUMBERT",LISTE!B9="BARRET",LISTE!B9="AUZAN",LISTE!B9="BOURDEAU"),"",LISTE!AH9)</f>
        <v/>
      </c>
      <c r="K34" s="72" t="str">
        <f>IF(OR(LISTE!B9="",LISTE!B9="MADORRE",LISTE!B9="ROBIN",LISTE!B9="FREYSS",LISTE!B9="HENNION",LISTE!B9="BENARD",LISTE!I9="X",LISTE!I9="A",LISTE!B9="HUMBERT",LISTE!B9="BARRET",LISTE!B9="AUZAN",LISTE!B9="BOURDEAU"),"",LISTE!AI9)</f>
        <v/>
      </c>
      <c r="L34" s="72" t="str">
        <f>IF(OR(LISTE!B9="",LISTE!B9="MADORRE",LISTE!B9="ROBIN",LISTE!B9="FREYSS",LISTE!B9="HENNION",LISTE!B9="BENARD",LISTE!I9="X",LISTE!I9="A",LISTE!B9="HUMBERT",LISTE!B9="BARRET",LISTE!B9="AUZAN",LISTE!B9="BOURDEAU"),"",LISTE!AJ9)</f>
        <v/>
      </c>
      <c r="M34" s="72" t="str">
        <f>IF(OR(LISTE!B9="",LISTE!B9="MADORRE",LISTE!B9="ROBIN",LISTE!B9="FREYSS",LISTE!B9="HENNION",LISTE!B9="BENARD",LISTE!I9="X",LISTE!I9="A",LISTE!B9="HUMBERT",LISTE!B9="BARRET",LISTE!B9="AUZAN",LISTE!B9="BOURDEAU"),"",LISTE!AK9)</f>
        <v/>
      </c>
      <c r="N34" s="72" t="str">
        <f>IF(OR(LISTE!B9="",LISTE!B9="MADORRE",LISTE!B9="ROBIN",LISTE!B9="FREYSS",LISTE!B9="HENNION",LISTE!B9="BENARD",LISTE!I9="X",LISTE!I9="A",LISTE!B9="HUMBERT",LISTE!B9="BARRET",LISTE!B9="AUZAN",LISTE!B9="BOURDEAU"),"",LISTE!AL9)</f>
        <v/>
      </c>
      <c r="O34" s="72" t="str">
        <f>IF(OR(LISTE!B9="",LISTE!B9="MADORRE",LISTE!B9="ROBIN",LISTE!B9="FREYSS",LISTE!B9="HENNION",LISTE!B9="BENARD",LISTE!I9="X",LISTE!I9="A",LISTE!B9="HUMBERT",LISTE!B9="BARRET",LISTE!B9="AUZAN",LISTE!B9="BOURDEAU"),"",LISTE!AM9)</f>
        <v/>
      </c>
      <c r="P34" s="72" t="str">
        <f>IF(OR(LISTE!B9="",LISTE!B9="MADORRE",LISTE!B9="ROBIN",LISTE!B9="FREYSS",LISTE!B9="HENNION",LISTE!B9="BENARD",LISTE!I9="X",LISTE!I9="A",LISTE!B9="HUMBERT",LISTE!B9="BARRET",LISTE!B9="AUZAN",LISTE!B9="BOURDEAU"),"",LISTE!AN9)</f>
        <v/>
      </c>
      <c r="Q34" s="72" t="str">
        <f>IF(OR(LISTE!B9="",LISTE!B9="MADORRE",LISTE!B9="ROBIN",LISTE!B9="FREYSS",LISTE!B9="HENNION",LISTE!B9="BENARD",LISTE!I9="X",LISTE!I9="A",LISTE!B9="HUMBERT",LISTE!B9="BARRET",LISTE!B9="AUZAN",LISTE!B9="BOURDEAU"),"",LISTE!AO9)</f>
        <v/>
      </c>
      <c r="R34" s="72" t="str">
        <f>IF(OR(LISTE!B9="",LISTE!B9="MADORRE",LISTE!B9="ROBIN",LISTE!B9="FREYSS",LISTE!B9="HENNION",LISTE!B9="BENARD",LISTE!I9="X",LISTE!I9="A",LISTE!B9="HUMBERT",LISTE!B9="BARRET",LISTE!B9="AUZAN",LISTE!B9="BOURDEAU"),"",LISTE!AP9)</f>
        <v/>
      </c>
      <c r="S34" s="72" t="str">
        <f>IF(OR(LISTE!B9="",LISTE!B9="MADORRE",LISTE!B9="ROBIN",LISTE!B9="FREYSS",LISTE!B9="HENNION",LISTE!B9="BENARD",LISTE!I9="X",LISTE!I9="A",LISTE!B9="HUMBERT",LISTE!B9="BARRET",LISTE!B9="AUZAN",LISTE!B9="BOURDEAU"),"",LISTE!AQ9)</f>
        <v/>
      </c>
    </row>
    <row r="35" spans="1:19" ht="13.05" customHeight="1" x14ac:dyDescent="0.3">
      <c r="A35" s="56" t="str">
        <f>IF(OR(LISTE!B11="",LISTE!B11="MADORRE",LISTE!B11="ROBIN",LISTE!B11="FREYSS",LISTE!B11="HENNION",LISTE!B11="BENARD",LISTE!I11="X",LISTE!I11="A",LISTE!B11="HUMBERT",LISTE!B11="BARRET",LISTE!B11="AUZAN",LISTE!B11="BOURDEAU"),"",LISTE!A11)</f>
        <v/>
      </c>
      <c r="B35" s="70" t="str">
        <f>IF(OR(LISTE!B11="",LISTE!B11="MADORRE",LISTE!B11="ROBIN",LISTE!B11="FREYSS",LISTE!B11="HENNION",LISTE!B11="BENARD",LISTE!I11="X",LISTE!I11="A",LISTE!B11="HUMBERT",LISTE!B11="BARRET",LISTE!B11="AUZAN",LISTE!B11="BOURDEAU"),"",LISTE!B11)</f>
        <v/>
      </c>
      <c r="C35" s="70" t="str">
        <f>IF(OR(LISTE!B11="",LISTE!B11="MADORRE",LISTE!B11="ROBIN",LISTE!B11="FREYSS",LISTE!B11="HENNION",LISTE!B11="BENARD",LISTE!I11="X",LISTE!I11="A",LISTE!B11="HUMBERT",LISTE!B11="BARRET",LISTE!B11="AUZAN",LISTE!B11="BOURDEAU"),"",LISTE!C11)</f>
        <v/>
      </c>
      <c r="D35" s="70" t="str">
        <f>IF(OR(LISTE!B11="",LISTE!B11="MADORRE",LISTE!B11="ROBIN",LISTE!B11="FREYSS",LISTE!B11="HENNION",LISTE!B11="BENARD",LISTE!I11="X",LISTE!I11="A",LISTE!B11="HUMBERT",LISTE!B11="BARRET",LISTE!B11="AUZAN",LISTE!B11="BOURDEAU"),"",LISTE!H11)</f>
        <v/>
      </c>
      <c r="E35" s="71" t="str">
        <f>IF(OR(LISTE!B11="",LISTE!B11="MADORRE",LISTE!B11="ROBIN",LISTE!B11="FREYSS",LISTE!B11="HENNION",LISTE!B11="BENARD",LISTE!I11="X",LISTE!I11="A",LISTE!B11="HUMBERT",LISTE!B11="BARRET",LISTE!B11="AUZAN",LISTE!B11="BOURDEAU"),"",LISTE!J11)</f>
        <v/>
      </c>
      <c r="F35" s="71" t="str">
        <f>IF(OR(LISTE!B11="",LISTE!B11="MADORRE",LISTE!B11="ROBIN",LISTE!B11="FREYSS",LISTE!B11="HENNION",LISTE!B11="BENARD",LISTE!I11="X",LISTE!I11="A",LISTE!B11="HUMBERT",LISTE!B11="BARRET",LISTE!B11="AUZAN",LISTE!B11="BOURDEAU"),"",LISTE!K11)</f>
        <v/>
      </c>
      <c r="G35" s="568">
        <f t="shared" si="0"/>
        <v>0</v>
      </c>
      <c r="H35" s="72" t="str">
        <f>IF(OR(LISTE!B11="",LISTE!B11="MADORRE",LISTE!B11="ROBIN",LISTE!B11="FREYSS",LISTE!B11="HENNION",LISTE!B11="BENARD",LISTE!I11="X",LISTE!I11="A",LISTE!B11="HUMBERT",LISTE!B11="BARRET",LISTE!B11="AUZAN",LISTE!B11="BOURDEAU"),"",LISTE!AF11)</f>
        <v/>
      </c>
      <c r="I35" s="72" t="str">
        <f>IF(OR(LISTE!B11="",LISTE!B11="MADORRE",LISTE!B11="ROBIN",LISTE!B11="FREYSS",LISTE!B11="HENNION",LISTE!B11="BENARD",LISTE!I11="X",LISTE!I11="A",LISTE!B11="HUMBERT",LISTE!B11="BARRET",LISTE!B11="AUZAN",LISTE!B11="BOURDEAU"),"",LISTE!AG11)</f>
        <v/>
      </c>
      <c r="J35" s="72" t="str">
        <f>IF(OR(LISTE!B11="",LISTE!B11="MADORRE",LISTE!B11="ROBIN",LISTE!B11="FREYSS",LISTE!B11="HENNION",LISTE!B11="BENARD",LISTE!I11="X",LISTE!I11="A",LISTE!B11="HUMBERT",LISTE!B11="BARRET",LISTE!B11="AUZAN",LISTE!B11="BOURDEAU"),"",LISTE!AH11)</f>
        <v/>
      </c>
      <c r="K35" s="72" t="str">
        <f>IF(OR(LISTE!B11="",LISTE!B11="MADORRE",LISTE!B11="ROBIN",LISTE!B11="FREYSS",LISTE!B11="HENNION",LISTE!B11="BENARD",LISTE!I11="X",LISTE!I11="A",LISTE!B11="HUMBERT",LISTE!B11="BARRET",LISTE!B11="AUZAN",LISTE!B11="BOURDEAU"),"",LISTE!AI11)</f>
        <v/>
      </c>
      <c r="L35" s="72" t="str">
        <f>IF(OR(LISTE!B11="",LISTE!B11="MADORRE",LISTE!B11="ROBIN",LISTE!B11="FREYSS",LISTE!B11="HENNION",LISTE!B11="BENARD",LISTE!I11="X",LISTE!I11="A",LISTE!B11="HUMBERT",LISTE!B11="BARRET",LISTE!B11="AUZAN",LISTE!B11="BOURDEAU"),"",LISTE!AJ11)</f>
        <v/>
      </c>
      <c r="M35" s="72" t="str">
        <f>IF(OR(LISTE!B11="",LISTE!B11="MADORRE",LISTE!B11="ROBIN",LISTE!B11="FREYSS",LISTE!B11="HENNION",LISTE!B11="BENARD",LISTE!I11="X",LISTE!I11="A",LISTE!B11="HUMBERT",LISTE!B11="BARRET",LISTE!B11="AUZAN",LISTE!B11="BOURDEAU"),"",LISTE!AK11)</f>
        <v/>
      </c>
      <c r="N35" s="72" t="str">
        <f>IF(OR(LISTE!B11="",LISTE!B11="MADORRE",LISTE!B11="ROBIN",LISTE!B11="FREYSS",LISTE!B11="HENNION",LISTE!B11="BENARD",LISTE!I11="X",LISTE!I11="A",LISTE!B11="HUMBERT",LISTE!B11="BARRET",LISTE!B11="AUZAN",LISTE!B11="BOURDEAU"),"",LISTE!AL11)</f>
        <v/>
      </c>
      <c r="O35" s="72" t="str">
        <f>IF(OR(LISTE!B11="",LISTE!B11="MADORRE",LISTE!B11="ROBIN",LISTE!B11="FREYSS",LISTE!B11="HENNION",LISTE!B11="BENARD",LISTE!I11="X",LISTE!I11="A",LISTE!B11="HUMBERT",LISTE!B11="BARRET",LISTE!B11="AUZAN",LISTE!B11="BOURDEAU"),"",LISTE!AM11)</f>
        <v/>
      </c>
      <c r="P35" s="72" t="str">
        <f>IF(OR(LISTE!B11="",LISTE!B11="MADORRE",LISTE!B11="ROBIN",LISTE!B11="FREYSS",LISTE!B11="HENNION",LISTE!B11="BENARD",LISTE!I11="X",LISTE!I11="A",LISTE!B11="HUMBERT",LISTE!B11="BARRET",LISTE!B11="AUZAN",LISTE!B11="BOURDEAU"),"",LISTE!AN11)</f>
        <v/>
      </c>
      <c r="Q35" s="72" t="str">
        <f>IF(OR(LISTE!B11="",LISTE!B11="MADORRE",LISTE!B11="ROBIN",LISTE!B11="FREYSS",LISTE!B11="HENNION",LISTE!B11="BENARD",LISTE!I11="X",LISTE!I11="A",LISTE!B11="HUMBERT",LISTE!B11="BARRET",LISTE!B11="AUZAN",LISTE!B11="BOURDEAU"),"",LISTE!AO11)</f>
        <v/>
      </c>
      <c r="R35" s="72" t="str">
        <f>IF(OR(LISTE!B11="",LISTE!B11="MADORRE",LISTE!B11="ROBIN",LISTE!B11="FREYSS",LISTE!B11="HENNION",LISTE!B11="BENARD",LISTE!I11="X",LISTE!I11="A",LISTE!B11="HUMBERT",LISTE!B11="BARRET",LISTE!B11="AUZAN",LISTE!B11="BOURDEAU"),"",LISTE!AP11)</f>
        <v/>
      </c>
      <c r="S35" s="72" t="str">
        <f>IF(OR(LISTE!B11="",LISTE!B11="MADORRE",LISTE!B11="ROBIN",LISTE!B11="FREYSS",LISTE!B11="HENNION",LISTE!B11="BENARD",LISTE!I11="X",LISTE!I11="A",LISTE!B11="HUMBERT",LISTE!B11="BARRET",LISTE!B11="AUZAN",LISTE!B11="BOURDEAU"),"",LISTE!AQ11)</f>
        <v/>
      </c>
    </row>
    <row r="36" spans="1:19" ht="13.05" customHeight="1" x14ac:dyDescent="0.3">
      <c r="A36" s="56" t="str">
        <f>IF(OR(LISTE!B20="",LISTE!B20="MADORRE",LISTE!B20="ROBIN",LISTE!B20="FREYSS",LISTE!B20="HENNION",LISTE!B20="BENARD",LISTE!I20="X",LISTE!I20="A",LISTE!B20="HUMBERT",LISTE!B20="BARRET",LISTE!B20="AUZAN",LISTE!B20="BOURDEAU"),"",LISTE!A20)</f>
        <v/>
      </c>
      <c r="B36" s="70" t="str">
        <f>IF(OR(LISTE!B20="",LISTE!B20="MADORRE",LISTE!B20="ROBIN",LISTE!B20="FREYSS",LISTE!B20="HENNION",LISTE!B20="BENARD",LISTE!I20="X",LISTE!I20="A",LISTE!B20="HUMBERT",LISTE!B20="BARRET",LISTE!B20="AUZAN",LISTE!B20="BOURDEAU"),"",LISTE!B20)</f>
        <v/>
      </c>
      <c r="C36" s="70" t="str">
        <f>IF(OR(LISTE!B20="",LISTE!B20="MADORRE",LISTE!B20="ROBIN",LISTE!B20="FREYSS",LISTE!B20="HENNION",LISTE!B20="BENARD",LISTE!I20="X",LISTE!I20="A",LISTE!B20="HUMBERT",LISTE!B20="BARRET",LISTE!B20="AUZAN",LISTE!B20="BOURDEAU"),"",LISTE!C20)</f>
        <v/>
      </c>
      <c r="D36" s="70" t="str">
        <f>IF(OR(LISTE!B20="",LISTE!B20="MADORRE",LISTE!B20="ROBIN",LISTE!B20="FREYSS",LISTE!B20="HENNION",LISTE!B20="BENARD",LISTE!I20="X",LISTE!I20="A",LISTE!B20="HUMBERT",LISTE!B20="BARRET",LISTE!B20="AUZAN",LISTE!B20="BOURDEAU"),"",LISTE!H20)</f>
        <v/>
      </c>
      <c r="E36" s="71" t="str">
        <f>IF(OR(LISTE!B20="",LISTE!B20="MADORRE",LISTE!B20="ROBIN",LISTE!B20="FREYSS",LISTE!B20="HENNION",LISTE!B20="BENARD",LISTE!I20="X",LISTE!I20="A",LISTE!B20="HUMBERT",LISTE!B20="BARRET",LISTE!B20="AUZAN",LISTE!B20="BOURDEAU"),"",LISTE!J20)</f>
        <v/>
      </c>
      <c r="F36" s="71" t="str">
        <f>IF(OR(LISTE!B20="",LISTE!B20="MADORRE",LISTE!B20="ROBIN",LISTE!B20="FREYSS",LISTE!B20="HENNION",LISTE!B20="BENARD",LISTE!I20="X",LISTE!I20="A",LISTE!B20="HUMBERT",LISTE!B20="BARRET",LISTE!B20="AUZAN",LISTE!B20="BOURDEAU"),"",LISTE!K20)</f>
        <v/>
      </c>
      <c r="G36" s="568">
        <f t="shared" si="0"/>
        <v>0</v>
      </c>
      <c r="H36" s="72" t="str">
        <f>IF(OR(LISTE!B20="",LISTE!B20="MADORRE",LISTE!B20="ROBIN",LISTE!B20="FREYSS",LISTE!B20="HENNION",LISTE!B20="BENARD",LISTE!I20="X",LISTE!I20="A",LISTE!B20="HUMBERT",LISTE!B20="BARRET",LISTE!B20="AUZAN",LISTE!B20="BOURDEAU"),"",LISTE!AF20)</f>
        <v/>
      </c>
      <c r="I36" s="72" t="str">
        <f>IF(OR(LISTE!B20="",LISTE!B20="MADORRE",LISTE!B20="ROBIN",LISTE!B20="FREYSS",LISTE!B20="HENNION",LISTE!B20="BENARD",LISTE!I20="X",LISTE!I20="A",LISTE!B20="HUMBERT",LISTE!B20="BARRET",LISTE!B20="AUZAN",LISTE!B20="BOURDEAU"),"",LISTE!AG20)</f>
        <v/>
      </c>
      <c r="J36" s="72" t="str">
        <f>IF(OR(LISTE!B20="",LISTE!B20="MADORRE",LISTE!B20="ROBIN",LISTE!B20="FREYSS",LISTE!B20="HENNION",LISTE!B20="BENARD",LISTE!I20="X",LISTE!I20="A",LISTE!B20="HUMBERT",LISTE!B20="BARRET",LISTE!B20="AUZAN",LISTE!B20="BOURDEAU"),"",LISTE!AH20)</f>
        <v/>
      </c>
      <c r="K36" s="72" t="str">
        <f>IF(OR(LISTE!B20="",LISTE!B20="MADORRE",LISTE!B20="ROBIN",LISTE!B20="FREYSS",LISTE!B20="HENNION",LISTE!B20="BENARD",LISTE!I20="X",LISTE!I20="A",LISTE!B20="HUMBERT",LISTE!B20="BARRET",LISTE!B20="AUZAN",LISTE!B20="BOURDEAU"),"",LISTE!AI20)</f>
        <v/>
      </c>
      <c r="L36" s="72" t="str">
        <f>IF(OR(LISTE!B20="",LISTE!B20="MADORRE",LISTE!B20="ROBIN",LISTE!B20="FREYSS",LISTE!B20="HENNION",LISTE!B20="BENARD",LISTE!I20="X",LISTE!I20="A",LISTE!B20="HUMBERT",LISTE!B20="BARRET",LISTE!B20="AUZAN",LISTE!B20="BOURDEAU"),"",LISTE!AJ20)</f>
        <v/>
      </c>
      <c r="M36" s="72" t="str">
        <f>IF(OR(LISTE!B20="",LISTE!B20="MADORRE",LISTE!B20="ROBIN",LISTE!B20="FREYSS",LISTE!B20="HENNION",LISTE!B20="BENARD",LISTE!I20="X",LISTE!I20="A",LISTE!B20="HUMBERT",LISTE!B20="BARRET",LISTE!B20="AUZAN",LISTE!B20="BOURDEAU"),"",LISTE!AK20)</f>
        <v/>
      </c>
      <c r="N36" s="72" t="str">
        <f>IF(OR(LISTE!B20="",LISTE!B20="MADORRE",LISTE!B20="ROBIN",LISTE!B20="FREYSS",LISTE!B20="HENNION",LISTE!B20="BENARD",LISTE!I20="X",LISTE!I20="A",LISTE!B20="HUMBERT",LISTE!B20="BARRET",LISTE!B20="AUZAN",LISTE!B20="BOURDEAU"),"",LISTE!AL20)</f>
        <v/>
      </c>
      <c r="O36" s="72" t="str">
        <f>IF(OR(LISTE!B20="",LISTE!B20="MADORRE",LISTE!B20="ROBIN",LISTE!B20="FREYSS",LISTE!B20="HENNION",LISTE!B20="BENARD",LISTE!I20="X",LISTE!I20="A",LISTE!B20="HUMBERT",LISTE!B20="BARRET",LISTE!B20="AUZAN",LISTE!B20="BOURDEAU"),"",LISTE!AM20)</f>
        <v/>
      </c>
      <c r="P36" s="72" t="str">
        <f>IF(OR(LISTE!B20="",LISTE!B20="MADORRE",LISTE!B20="ROBIN",LISTE!B20="FREYSS",LISTE!B20="HENNION",LISTE!B20="BENARD",LISTE!I20="X",LISTE!I20="A",LISTE!B20="HUMBERT",LISTE!B20="BARRET",LISTE!B20="AUZAN",LISTE!B20="BOURDEAU"),"",LISTE!AN20)</f>
        <v/>
      </c>
      <c r="Q36" s="72" t="str">
        <f>IF(OR(LISTE!B20="",LISTE!B20="MADORRE",LISTE!B20="ROBIN",LISTE!B20="FREYSS",LISTE!B20="HENNION",LISTE!B20="BENARD",LISTE!I20="X",LISTE!I20="A",LISTE!B20="HUMBERT",LISTE!B20="BARRET",LISTE!B20="AUZAN",LISTE!B20="BOURDEAU"),"",LISTE!AO20)</f>
        <v/>
      </c>
      <c r="R36" s="72" t="str">
        <f>IF(OR(LISTE!B20="",LISTE!B20="MADORRE",LISTE!B20="ROBIN",LISTE!B20="FREYSS",LISTE!B20="HENNION",LISTE!B20="BENARD",LISTE!I20="X",LISTE!I20="A",LISTE!B20="HUMBERT",LISTE!B20="BARRET",LISTE!B20="AUZAN",LISTE!B20="BOURDEAU"),"",LISTE!AP20)</f>
        <v/>
      </c>
      <c r="S36" s="72" t="str">
        <f>IF(OR(LISTE!B20="",LISTE!B20="MADORRE",LISTE!B20="ROBIN",LISTE!B20="FREYSS",LISTE!B20="HENNION",LISTE!B20="BENARD",LISTE!I20="X",LISTE!I20="A",LISTE!B20="HUMBERT",LISTE!B20="BARRET",LISTE!B20="AUZAN",LISTE!B20="BOURDEAU"),"",LISTE!AQ20)</f>
        <v/>
      </c>
    </row>
    <row r="37" spans="1:19" ht="13.05" customHeight="1" x14ac:dyDescent="0.3">
      <c r="A37" s="56" t="str">
        <f>IF(OR(LISTE!B41="",LISTE!B41="MADORRE",LISTE!B41="ROBIN",LISTE!B41="FREYSS",LISTE!B41="HENNION",LISTE!B41="BENARD",LISTE!I41="X",LISTE!I41="A",LISTE!B41="HUMBERT",LISTE!B41="BARRET",LISTE!B41="AUZAN",LISTE!B41="BOURDEAU"),"",LISTE!A41)</f>
        <v/>
      </c>
      <c r="B37" s="70" t="str">
        <f>IF(OR(LISTE!B41="",LISTE!B41="MADORRE",LISTE!B41="ROBIN",LISTE!B41="FREYSS",LISTE!B41="HENNION",LISTE!B41="BENARD",LISTE!I41="X",LISTE!I41="A",LISTE!B41="HUMBERT",LISTE!B41="BARRET",LISTE!B41="AUZAN",LISTE!B41="BOURDEAU"),"",LISTE!B41)</f>
        <v/>
      </c>
      <c r="C37" s="70" t="str">
        <f>IF(OR(LISTE!B41="",LISTE!B41="MADORRE",LISTE!B41="ROBIN",LISTE!B41="FREYSS",LISTE!B41="HENNION",LISTE!B41="BENARD",LISTE!I41="X",LISTE!I41="A",LISTE!B41="HUMBERT",LISTE!B41="BARRET",LISTE!B41="AUZAN",LISTE!B41="BOURDEAU"),"",LISTE!C41)</f>
        <v/>
      </c>
      <c r="D37" s="70" t="str">
        <f>IF(OR(LISTE!B41="",LISTE!B41="MADORRE",LISTE!B41="ROBIN",LISTE!B41="FREYSS",LISTE!B41="HENNION",LISTE!B41="BENARD",LISTE!I41="X",LISTE!I41="A",LISTE!B41="HUMBERT",LISTE!B41="BARRET",LISTE!B41="AUZAN",LISTE!B41="BOURDEAU"),"",LISTE!H41)</f>
        <v/>
      </c>
      <c r="E37" s="71" t="str">
        <f>IF(OR(LISTE!B41="",LISTE!B41="MADORRE",LISTE!B41="ROBIN",LISTE!B41="FREYSS",LISTE!B41="HENNION",LISTE!B41="BENARD",LISTE!I41="X",LISTE!I41="A",LISTE!B41="HUMBERT",LISTE!B41="BARRET",LISTE!B41="AUZAN",LISTE!B41="BOURDEAU"),"",LISTE!J41)</f>
        <v/>
      </c>
      <c r="F37" s="71" t="str">
        <f>IF(OR(LISTE!B41="",LISTE!B41="MADORRE",LISTE!B41="ROBIN",LISTE!B41="FREYSS",LISTE!B41="HENNION",LISTE!B41="BENARD",LISTE!I41="X",LISTE!I41="A",LISTE!B41="HUMBERT",LISTE!B41="BARRET",LISTE!B41="AUZAN",LISTE!B41="BOURDEAU"),"",LISTE!K41)</f>
        <v/>
      </c>
      <c r="G37" s="568">
        <f t="shared" si="0"/>
        <v>0</v>
      </c>
      <c r="H37" s="72" t="str">
        <f>IF(OR(LISTE!B41="",LISTE!B41="MADORRE",LISTE!B41="ROBIN",LISTE!B41="FREYSS",LISTE!B41="HENNION",LISTE!B41="BENARD",LISTE!I41="X",LISTE!I41="A",LISTE!B41="HUMBERT",LISTE!B41="BARRET",LISTE!B41="AUZAN",LISTE!B41="BOURDEAU"),"",LISTE!AF41)</f>
        <v/>
      </c>
      <c r="I37" s="72" t="str">
        <f>IF(OR(LISTE!B41="",LISTE!B41="MADORRE",LISTE!B41="ROBIN",LISTE!B41="FREYSS",LISTE!B41="HENNION",LISTE!B41="BENARD",LISTE!I41="X",LISTE!I41="A",LISTE!B41="HUMBERT",LISTE!B41="BARRET",LISTE!B41="AUZAN",LISTE!B41="BOURDEAU"),"",LISTE!AG41)</f>
        <v/>
      </c>
      <c r="J37" s="72" t="str">
        <f>IF(OR(LISTE!B41="",LISTE!B41="MADORRE",LISTE!B41="ROBIN",LISTE!B41="FREYSS",LISTE!B41="HENNION",LISTE!B41="BENARD",LISTE!I41="X",LISTE!I41="A",LISTE!B41="HUMBERT",LISTE!B41="BARRET",LISTE!B41="AUZAN",LISTE!B41="BOURDEAU"),"",LISTE!AH41)</f>
        <v/>
      </c>
      <c r="K37" s="72" t="str">
        <f>IF(OR(LISTE!B41="",LISTE!B41="MADORRE",LISTE!B41="ROBIN",LISTE!B41="FREYSS",LISTE!B41="HENNION",LISTE!B41="BENARD",LISTE!I41="X",LISTE!I41="A",LISTE!B41="HUMBERT",LISTE!B41="BARRET",LISTE!B41="AUZAN",LISTE!B41="BOURDEAU"),"",LISTE!AI41)</f>
        <v/>
      </c>
      <c r="L37" s="72" t="str">
        <f>IF(OR(LISTE!B41="",LISTE!B41="MADORRE",LISTE!B41="ROBIN",LISTE!B41="FREYSS",LISTE!B41="HENNION",LISTE!B41="BENARD",LISTE!I41="X",LISTE!I41="A",LISTE!B41="HUMBERT",LISTE!B41="BARRET",LISTE!B41="AUZAN",LISTE!B41="BOURDEAU"),"",LISTE!AJ41)</f>
        <v/>
      </c>
      <c r="M37" s="72" t="str">
        <f>IF(OR(LISTE!B41="",LISTE!B41="MADORRE",LISTE!B41="ROBIN",LISTE!B41="FREYSS",LISTE!B41="HENNION",LISTE!B41="BENARD",LISTE!I41="X",LISTE!I41="A",LISTE!B41="HUMBERT",LISTE!B41="BARRET",LISTE!B41="AUZAN",LISTE!B41="BOURDEAU"),"",LISTE!AK41)</f>
        <v/>
      </c>
      <c r="N37" s="72" t="str">
        <f>IF(OR(LISTE!B41="",LISTE!B41="MADORRE",LISTE!B41="ROBIN",LISTE!B41="FREYSS",LISTE!B41="HENNION",LISTE!B41="BENARD",LISTE!I41="X",LISTE!I41="A",LISTE!B41="HUMBERT",LISTE!B41="BARRET",LISTE!B41="AUZAN",LISTE!B41="BOURDEAU"),"",LISTE!AL41)</f>
        <v/>
      </c>
      <c r="O37" s="72" t="str">
        <f>IF(OR(LISTE!B41="",LISTE!B41="MADORRE",LISTE!B41="ROBIN",LISTE!B41="FREYSS",LISTE!B41="HENNION",LISTE!B41="BENARD",LISTE!I41="X",LISTE!I41="A",LISTE!B41="HUMBERT",LISTE!B41="BARRET",LISTE!B41="AUZAN",LISTE!B41="BOURDEAU"),"",LISTE!AM41)</f>
        <v/>
      </c>
      <c r="P37" s="72" t="str">
        <f>IF(OR(LISTE!B41="",LISTE!B41="MADORRE",LISTE!B41="ROBIN",LISTE!B41="FREYSS",LISTE!B41="HENNION",LISTE!B41="BENARD",LISTE!I41="X",LISTE!I41="A",LISTE!B41="HUMBERT",LISTE!B41="BARRET",LISTE!B41="AUZAN",LISTE!B41="BOURDEAU"),"",LISTE!AN41)</f>
        <v/>
      </c>
      <c r="Q37" s="72" t="str">
        <f>IF(OR(LISTE!B41="",LISTE!B41="MADORRE",LISTE!B41="ROBIN",LISTE!B41="FREYSS",LISTE!B41="HENNION",LISTE!B41="BENARD",LISTE!I41="X",LISTE!I41="A",LISTE!B41="HUMBERT",LISTE!B41="BARRET",LISTE!B41="AUZAN",LISTE!B41="BOURDEAU"),"",LISTE!AO41)</f>
        <v/>
      </c>
      <c r="R37" s="72" t="str">
        <f>IF(OR(LISTE!B41="",LISTE!B41="MADORRE",LISTE!B41="ROBIN",LISTE!B41="FREYSS",LISTE!B41="HENNION",LISTE!B41="BENARD",LISTE!I41="X",LISTE!I41="A",LISTE!B41="HUMBERT",LISTE!B41="BARRET",LISTE!B41="AUZAN",LISTE!B41="BOURDEAU"),"",LISTE!AP41)</f>
        <v/>
      </c>
      <c r="S37" s="72" t="str">
        <f>IF(OR(LISTE!B41="",LISTE!B41="MADORRE",LISTE!B41="ROBIN",LISTE!B41="FREYSS",LISTE!B41="HENNION",LISTE!B41="BENARD",LISTE!I41="X",LISTE!I41="A",LISTE!B41="HUMBERT",LISTE!B41="BARRET",LISTE!B41="AUZAN",LISTE!B41="BOURDEAU"),"",LISTE!AQ41)</f>
        <v/>
      </c>
    </row>
    <row r="38" spans="1:19" ht="13.05" customHeight="1" x14ac:dyDescent="0.3">
      <c r="A38" s="56" t="str">
        <f>IF(OR(LISTE!B53="",LISTE!B53="MADORRE",LISTE!B53="ROBIN",LISTE!B53="FREYSS",LISTE!B53="HENNION",LISTE!B53="BENARD",LISTE!I53="X",LISTE!I53="A",LISTE!B53="HUMBERT",LISTE!B53="BARRET",LISTE!B53="AUZAN",LISTE!B53="BOURDEAU"),"",LISTE!A53)</f>
        <v/>
      </c>
      <c r="B38" s="70" t="str">
        <f>IF(OR(LISTE!B53="",LISTE!B53="MADORRE",LISTE!B53="ROBIN",LISTE!B53="FREYSS",LISTE!B53="HENNION",LISTE!B53="BENARD",LISTE!I53="X",LISTE!I53="A",LISTE!B53="HUMBERT",LISTE!B53="BARRET",LISTE!B53="AUZAN",LISTE!B53="BOURDEAU"),"",LISTE!B53)</f>
        <v/>
      </c>
      <c r="C38" s="70" t="str">
        <f>IF(OR(LISTE!B53="",LISTE!B53="MADORRE",LISTE!B53="ROBIN",LISTE!B53="FREYSS",LISTE!B53="HENNION",LISTE!B53="BENARD",LISTE!I53="X",LISTE!I53="A",LISTE!B53="HUMBERT",LISTE!B53="BARRET",LISTE!B53="AUZAN",LISTE!B53="BOURDEAU"),"",LISTE!C53)</f>
        <v/>
      </c>
      <c r="D38" s="70" t="str">
        <f>IF(OR(LISTE!B53="",LISTE!B53="MADORRE",LISTE!B53="ROBIN",LISTE!B53="FREYSS",LISTE!B53="HENNION",LISTE!B53="BENARD",LISTE!I53="X",LISTE!I53="A",LISTE!B53="HUMBERT",LISTE!B53="BARRET",LISTE!B53="AUZAN",LISTE!B53="BOURDEAU"),"",LISTE!H53)</f>
        <v/>
      </c>
      <c r="E38" s="71" t="str">
        <f>IF(OR(LISTE!B53="",LISTE!B53="MADORRE",LISTE!B53="ROBIN",LISTE!B53="FREYSS",LISTE!B53="HENNION",LISTE!B53="BENARD",LISTE!I53="X",LISTE!I53="A",LISTE!B53="HUMBERT",LISTE!B53="BARRET",LISTE!B53="AUZAN",LISTE!B53="BOURDEAU"),"",LISTE!J53)</f>
        <v/>
      </c>
      <c r="F38" s="71" t="str">
        <f>IF(OR(LISTE!B53="",LISTE!B53="MADORRE",LISTE!B53="ROBIN",LISTE!B53="FREYSS",LISTE!B53="HENNION",LISTE!B53="BENARD",LISTE!I53="X",LISTE!I53="A",LISTE!B53="HUMBERT",LISTE!B53="BARRET",LISTE!B53="AUZAN",LISTE!B53="BOURDEAU"),"",LISTE!K53)</f>
        <v/>
      </c>
      <c r="G38" s="568">
        <f t="shared" si="0"/>
        <v>0</v>
      </c>
      <c r="H38" s="72" t="str">
        <f>IF(OR(LISTE!B53="",LISTE!B53="MADORRE",LISTE!B53="ROBIN",LISTE!B53="FREYSS",LISTE!B53="HENNION",LISTE!B53="BENARD",LISTE!I53="X",LISTE!I53="A",LISTE!B53="HUMBERT",LISTE!B53="BARRET",LISTE!B53="AUZAN",LISTE!B53="BOURDEAU"),"",LISTE!AF53)</f>
        <v/>
      </c>
      <c r="I38" s="72" t="str">
        <f>IF(OR(LISTE!B53="",LISTE!B53="MADORRE",LISTE!B53="ROBIN",LISTE!B53="FREYSS",LISTE!B53="HENNION",LISTE!B53="BENARD",LISTE!I53="X",LISTE!I53="A",LISTE!B53="HUMBERT",LISTE!B53="BARRET",LISTE!B53="AUZAN",LISTE!B53="BOURDEAU"),"",LISTE!AG53)</f>
        <v/>
      </c>
      <c r="J38" s="72" t="str">
        <f>IF(OR(LISTE!B53="",LISTE!B53="MADORRE",LISTE!B53="ROBIN",LISTE!B53="FREYSS",LISTE!B53="HENNION",LISTE!B53="BENARD",LISTE!I53="X",LISTE!I53="A",LISTE!B53="HUMBERT",LISTE!B53="BARRET",LISTE!B53="AUZAN",LISTE!B53="BOURDEAU"),"",LISTE!AH53)</f>
        <v/>
      </c>
      <c r="K38" s="72" t="str">
        <f>IF(OR(LISTE!B53="",LISTE!B53="MADORRE",LISTE!B53="ROBIN",LISTE!B53="FREYSS",LISTE!B53="HENNION",LISTE!B53="BENARD",LISTE!I53="X",LISTE!I53="A",LISTE!B53="HUMBERT",LISTE!B53="BARRET",LISTE!B53="AUZAN",LISTE!B53="BOURDEAU"),"",LISTE!AI53)</f>
        <v/>
      </c>
      <c r="L38" s="72" t="str">
        <f>IF(OR(LISTE!B53="",LISTE!B53="MADORRE",LISTE!B53="ROBIN",LISTE!B53="FREYSS",LISTE!B53="HENNION",LISTE!B53="BENARD",LISTE!I53="X",LISTE!I53="A",LISTE!B53="HUMBERT",LISTE!B53="BARRET",LISTE!B53="AUZAN",LISTE!B53="BOURDEAU"),"",LISTE!AJ53)</f>
        <v/>
      </c>
      <c r="M38" s="72" t="str">
        <f>IF(OR(LISTE!B53="",LISTE!B53="MADORRE",LISTE!B53="ROBIN",LISTE!B53="FREYSS",LISTE!B53="HENNION",LISTE!B53="BENARD",LISTE!I53="X",LISTE!I53="A",LISTE!B53="HUMBERT",LISTE!B53="BARRET",LISTE!B53="AUZAN",LISTE!B53="BOURDEAU"),"",LISTE!AK53)</f>
        <v/>
      </c>
      <c r="N38" s="72" t="str">
        <f>IF(OR(LISTE!B53="",LISTE!B53="MADORRE",LISTE!B53="ROBIN",LISTE!B53="FREYSS",LISTE!B53="HENNION",LISTE!B53="BENARD",LISTE!I53="X",LISTE!I53="A",LISTE!B53="HUMBERT",LISTE!B53="BARRET",LISTE!B53="AUZAN",LISTE!B53="BOURDEAU"),"",LISTE!AL53)</f>
        <v/>
      </c>
      <c r="O38" s="72" t="str">
        <f>IF(OR(LISTE!B53="",LISTE!B53="MADORRE",LISTE!B53="ROBIN",LISTE!B53="FREYSS",LISTE!B53="HENNION",LISTE!B53="BENARD",LISTE!I53="X",LISTE!I53="A",LISTE!B53="HUMBERT",LISTE!B53="BARRET",LISTE!B53="AUZAN",LISTE!B53="BOURDEAU"),"",LISTE!AM53)</f>
        <v/>
      </c>
      <c r="P38" s="72" t="str">
        <f>IF(OR(LISTE!B53="",LISTE!B53="MADORRE",LISTE!B53="ROBIN",LISTE!B53="FREYSS",LISTE!B53="HENNION",LISTE!B53="BENARD",LISTE!I53="X",LISTE!I53="A",LISTE!B53="HUMBERT",LISTE!B53="BARRET",LISTE!B53="AUZAN",LISTE!B53="BOURDEAU"),"",LISTE!AN53)</f>
        <v/>
      </c>
      <c r="Q38" s="72" t="str">
        <f>IF(OR(LISTE!B53="",LISTE!B53="MADORRE",LISTE!B53="ROBIN",LISTE!B53="FREYSS",LISTE!B53="HENNION",LISTE!B53="BENARD",LISTE!I53="X",LISTE!I53="A",LISTE!B53="HUMBERT",LISTE!B53="BARRET",LISTE!B53="AUZAN",LISTE!B53="BOURDEAU"),"",LISTE!AO53)</f>
        <v/>
      </c>
      <c r="R38" s="72" t="str">
        <f>IF(OR(LISTE!B53="",LISTE!B53="MADORRE",LISTE!B53="ROBIN",LISTE!B53="FREYSS",LISTE!B53="HENNION",LISTE!B53="BENARD",LISTE!I53="X",LISTE!I53="A",LISTE!B53="HUMBERT",LISTE!B53="BARRET",LISTE!B53="AUZAN",LISTE!B53="BOURDEAU"),"",LISTE!AP53)</f>
        <v/>
      </c>
      <c r="S38" s="72" t="str">
        <f>IF(OR(LISTE!B53="",LISTE!B53="MADORRE",LISTE!B53="ROBIN",LISTE!B53="FREYSS",LISTE!B53="HENNION",LISTE!B53="BENARD",LISTE!I53="X",LISTE!I53="A",LISTE!B53="HUMBERT",LISTE!B53="BARRET",LISTE!B53="AUZAN",LISTE!B53="BOURDEAU"),"",LISTE!AQ53)</f>
        <v/>
      </c>
    </row>
    <row r="39" spans="1:19" ht="13.05" customHeight="1" x14ac:dyDescent="0.3">
      <c r="A39" s="56" t="str">
        <f>IF(OR(LISTE!B55="",LISTE!B55="MADORRE",LISTE!B55="ROBIN",LISTE!B55="FREYSS",LISTE!B55="HENNION",LISTE!B55="BENARD",LISTE!I55="X",LISTE!I55="A",LISTE!B55="HUMBERT",LISTE!B55="BARRET",LISTE!B55="AUZAN",LISTE!B55="BOURDEAU"),"",LISTE!A55)</f>
        <v/>
      </c>
      <c r="B39" s="70" t="str">
        <f>IF(OR(LISTE!B55="",LISTE!B55="MADORRE",LISTE!B55="ROBIN",LISTE!B55="FREYSS",LISTE!B55="HENNION",LISTE!B55="BENARD",LISTE!I55="X",LISTE!I55="A",LISTE!B55="HUMBERT",LISTE!B55="BARRET",LISTE!B55="AUZAN",LISTE!B55="BOURDEAU"),"",LISTE!B55)</f>
        <v/>
      </c>
      <c r="C39" s="70" t="str">
        <f>IF(OR(LISTE!B55="",LISTE!B55="MADORRE",LISTE!B55="ROBIN",LISTE!B55="FREYSS",LISTE!B55="HENNION",LISTE!B55="BENARD",LISTE!I55="X",LISTE!I55="A",LISTE!B55="HUMBERT",LISTE!B55="BARRET",LISTE!B55="AUZAN",LISTE!B55="BOURDEAU"),"",LISTE!C55)</f>
        <v/>
      </c>
      <c r="D39" s="70" t="str">
        <f>IF(OR(LISTE!B55="",LISTE!B55="MADORRE",LISTE!B55="ROBIN",LISTE!B55="FREYSS",LISTE!B55="HENNION",LISTE!B55="BENARD",LISTE!I55="X",LISTE!I55="A",LISTE!B55="HUMBERT",LISTE!B55="BARRET",LISTE!B55="AUZAN",LISTE!B55="BOURDEAU"),"",LISTE!H55)</f>
        <v/>
      </c>
      <c r="E39" s="71" t="str">
        <f>IF(OR(LISTE!B55="",LISTE!B55="MADORRE",LISTE!B55="ROBIN",LISTE!B55="FREYSS",LISTE!B55="HENNION",LISTE!B55="BENARD",LISTE!I55="X",LISTE!I55="A",LISTE!B55="HUMBERT",LISTE!B55="BARRET",LISTE!B55="AUZAN",LISTE!B55="BOURDEAU"),"",LISTE!J55)</f>
        <v/>
      </c>
      <c r="F39" s="71" t="str">
        <f>IF(OR(LISTE!B55="",LISTE!B55="MADORRE",LISTE!B55="ROBIN",LISTE!B55="FREYSS",LISTE!B55="HENNION",LISTE!B55="BENARD",LISTE!I55="X",LISTE!I55="A",LISTE!B55="HUMBERT",LISTE!B55="BARRET",LISTE!B55="AUZAN",LISTE!B55="BOURDEAU"),"",LISTE!K55)</f>
        <v/>
      </c>
      <c r="G39" s="568">
        <f t="shared" si="0"/>
        <v>0</v>
      </c>
      <c r="H39" s="72" t="str">
        <f>IF(OR(LISTE!B55="",LISTE!B55="MADORRE",LISTE!B55="ROBIN",LISTE!B55="FREYSS",LISTE!B55="HENNION",LISTE!B55="BENARD",LISTE!I55="X",LISTE!I55="A",LISTE!B55="HUMBERT",LISTE!B55="BARRET",LISTE!B55="AUZAN",LISTE!B55="BOURDEAU"),"",LISTE!AF55)</f>
        <v/>
      </c>
      <c r="I39" s="72" t="str">
        <f>IF(OR(LISTE!B55="",LISTE!B55="MADORRE",LISTE!B55="ROBIN",LISTE!B55="FREYSS",LISTE!B55="HENNION",LISTE!B55="BENARD",LISTE!I55="X",LISTE!I55="A",LISTE!B55="HUMBERT",LISTE!B55="BARRET",LISTE!B55="AUZAN",LISTE!B55="BOURDEAU"),"",LISTE!AG55)</f>
        <v/>
      </c>
      <c r="J39" s="72" t="str">
        <f>IF(OR(LISTE!B55="",LISTE!B55="MADORRE",LISTE!B55="ROBIN",LISTE!B55="FREYSS",LISTE!B55="HENNION",LISTE!B55="BENARD",LISTE!I55="X",LISTE!I55="A",LISTE!B55="HUMBERT",LISTE!B55="BARRET",LISTE!B55="AUZAN",LISTE!B55="BOURDEAU"),"",LISTE!AH55)</f>
        <v/>
      </c>
      <c r="K39" s="72" t="str">
        <f>IF(OR(LISTE!B55="",LISTE!B55="MADORRE",LISTE!B55="ROBIN",LISTE!B55="FREYSS",LISTE!B55="HENNION",LISTE!B55="BENARD",LISTE!I55="X",LISTE!I55="A",LISTE!B55="HUMBERT",LISTE!B55="BARRET",LISTE!B55="AUZAN",LISTE!B55="BOURDEAU"),"",LISTE!AI55)</f>
        <v/>
      </c>
      <c r="L39" s="72" t="str">
        <f>IF(OR(LISTE!B55="",LISTE!B55="MADORRE",LISTE!B55="ROBIN",LISTE!B55="FREYSS",LISTE!B55="HENNION",LISTE!B55="BENARD",LISTE!I55="X",LISTE!I55="A",LISTE!B55="HUMBERT",LISTE!B55="BARRET",LISTE!B55="AUZAN",LISTE!B55="BOURDEAU"),"",LISTE!AJ55)</f>
        <v/>
      </c>
      <c r="M39" s="72" t="str">
        <f>IF(OR(LISTE!B55="",LISTE!B55="MADORRE",LISTE!B55="ROBIN",LISTE!B55="FREYSS",LISTE!B55="HENNION",LISTE!B55="BENARD",LISTE!I55="X",LISTE!I55="A",LISTE!B55="HUMBERT",LISTE!B55="BARRET",LISTE!B55="AUZAN",LISTE!B55="BOURDEAU"),"",LISTE!AK55)</f>
        <v/>
      </c>
      <c r="N39" s="72" t="str">
        <f>IF(OR(LISTE!B55="",LISTE!B55="MADORRE",LISTE!B55="ROBIN",LISTE!B55="FREYSS",LISTE!B55="HENNION",LISTE!B55="BENARD",LISTE!I55="X",LISTE!I55="A",LISTE!B55="HUMBERT",LISTE!B55="BARRET",LISTE!B55="AUZAN",LISTE!B55="BOURDEAU"),"",LISTE!AL55)</f>
        <v/>
      </c>
      <c r="O39" s="72" t="str">
        <f>IF(OR(LISTE!B55="",LISTE!B55="MADORRE",LISTE!B55="ROBIN",LISTE!B55="FREYSS",LISTE!B55="HENNION",LISTE!B55="BENARD",LISTE!I55="X",LISTE!I55="A",LISTE!B55="HUMBERT",LISTE!B55="BARRET",LISTE!B55="AUZAN",LISTE!B55="BOURDEAU"),"",LISTE!AM55)</f>
        <v/>
      </c>
      <c r="P39" s="72" t="str">
        <f>IF(OR(LISTE!B55="",LISTE!B55="MADORRE",LISTE!B55="ROBIN",LISTE!B55="FREYSS",LISTE!B55="HENNION",LISTE!B55="BENARD",LISTE!I55="X",LISTE!I55="A",LISTE!B55="HUMBERT",LISTE!B55="BARRET",LISTE!B55="AUZAN",LISTE!B55="BOURDEAU"),"",LISTE!AN55)</f>
        <v/>
      </c>
      <c r="Q39" s="72" t="str">
        <f>IF(OR(LISTE!B55="",LISTE!B55="MADORRE",LISTE!B55="ROBIN",LISTE!B55="FREYSS",LISTE!B55="HENNION",LISTE!B55="BENARD",LISTE!I55="X",LISTE!I55="A",LISTE!B55="HUMBERT",LISTE!B55="BARRET",LISTE!B55="AUZAN",LISTE!B55="BOURDEAU"),"",LISTE!AO55)</f>
        <v/>
      </c>
      <c r="R39" s="72" t="str">
        <f>IF(OR(LISTE!B55="",LISTE!B55="MADORRE",LISTE!B55="ROBIN",LISTE!B55="FREYSS",LISTE!B55="HENNION",LISTE!B55="BENARD",LISTE!I55="X",LISTE!I55="A",LISTE!B55="HUMBERT",LISTE!B55="BARRET",LISTE!B55="AUZAN",LISTE!B55="BOURDEAU"),"",LISTE!AP55)</f>
        <v/>
      </c>
      <c r="S39" s="72" t="str">
        <f>IF(OR(LISTE!B55="",LISTE!B55="MADORRE",LISTE!B55="ROBIN",LISTE!B55="FREYSS",LISTE!B55="HENNION",LISTE!B55="BENARD",LISTE!I55="X",LISTE!I55="A",LISTE!B55="HUMBERT",LISTE!B55="BARRET",LISTE!B55="AUZAN",LISTE!B55="BOURDEAU"),"",LISTE!AQ55)</f>
        <v/>
      </c>
    </row>
    <row r="40" spans="1:19" ht="13.05" customHeight="1" x14ac:dyDescent="0.3">
      <c r="A40" s="56" t="str">
        <f>IF(OR(LISTE!B59="",LISTE!B59="MADORRE",LISTE!B59="ROBIN",LISTE!B59="FREYSS",LISTE!B59="HENNION",LISTE!B59="BENARD",LISTE!I59="X",LISTE!I59="A",LISTE!B59="HUMBERT",LISTE!B59="BARRET",LISTE!B59="AUZAN",LISTE!B59="BOURDEAU"),"",LISTE!A59)</f>
        <v/>
      </c>
      <c r="B40" s="70" t="str">
        <f>IF(OR(LISTE!B59="",LISTE!B59="MADORRE",LISTE!B59="ROBIN",LISTE!B59="FREYSS",LISTE!B59="HENNION",LISTE!B59="BENARD",LISTE!I59="X",LISTE!I59="A",LISTE!B59="HUMBERT",LISTE!B59="BARRET",LISTE!B59="AUZAN",LISTE!B59="BOURDEAU"),"",LISTE!B59)</f>
        <v/>
      </c>
      <c r="C40" s="70" t="str">
        <f>IF(OR(LISTE!B59="",LISTE!B59="MADORRE",LISTE!B59="ROBIN",LISTE!B59="FREYSS",LISTE!B59="HENNION",LISTE!B59="BENARD",LISTE!I59="X",LISTE!I59="A",LISTE!B59="HUMBERT",LISTE!B59="BARRET",LISTE!B59="AUZAN",LISTE!B59="BOURDEAU"),"",LISTE!C59)</f>
        <v/>
      </c>
      <c r="D40" s="70" t="str">
        <f>IF(OR(LISTE!B59="",LISTE!B59="MADORRE",LISTE!B59="ROBIN",LISTE!B59="FREYSS",LISTE!B59="HENNION",LISTE!B59="BENARD",LISTE!I59="X",LISTE!I59="A",LISTE!B59="HUMBERT",LISTE!B59="BARRET",LISTE!B59="AUZAN",LISTE!B59="BOURDEAU"),"",LISTE!H59)</f>
        <v/>
      </c>
      <c r="E40" s="71" t="str">
        <f>IF(OR(LISTE!B59="",LISTE!B59="MADORRE",LISTE!B59="ROBIN",LISTE!B59="FREYSS",LISTE!B59="HENNION",LISTE!B59="BENARD",LISTE!I59="X",LISTE!I59="A",LISTE!B59="HUMBERT",LISTE!B59="BARRET",LISTE!B59="AUZAN",LISTE!B59="BOURDEAU"),"",LISTE!J59)</f>
        <v/>
      </c>
      <c r="F40" s="71" t="str">
        <f>IF(OR(LISTE!B59="",LISTE!B59="MADORRE",LISTE!B59="ROBIN",LISTE!B59="FREYSS",LISTE!B59="HENNION",LISTE!B59="BENARD",LISTE!I59="X",LISTE!I59="A",LISTE!B59="HUMBERT",LISTE!B59="BARRET",LISTE!B59="AUZAN",LISTE!B59="BOURDEAU"),"",LISTE!K59)</f>
        <v/>
      </c>
      <c r="G40" s="568">
        <f t="shared" si="0"/>
        <v>0</v>
      </c>
      <c r="H40" s="72" t="str">
        <f>IF(OR(LISTE!B59="",LISTE!B59="MADORRE",LISTE!B59="ROBIN",LISTE!B59="FREYSS",LISTE!B59="HENNION",LISTE!B59="BENARD",LISTE!I59="X",LISTE!I59="A",LISTE!B59="HUMBERT",LISTE!B59="BARRET",LISTE!B59="AUZAN",LISTE!B59="BOURDEAU"),"",LISTE!AF59)</f>
        <v/>
      </c>
      <c r="I40" s="72" t="str">
        <f>IF(OR(LISTE!B59="",LISTE!B59="MADORRE",LISTE!B59="ROBIN",LISTE!B59="FREYSS",LISTE!B59="HENNION",LISTE!B59="BENARD",LISTE!I59="X",LISTE!I59="A",LISTE!B59="HUMBERT",LISTE!B59="BARRET",LISTE!B59="AUZAN",LISTE!B59="BOURDEAU"),"",LISTE!AG59)</f>
        <v/>
      </c>
      <c r="J40" s="72" t="str">
        <f>IF(OR(LISTE!B59="",LISTE!B59="MADORRE",LISTE!B59="ROBIN",LISTE!B59="FREYSS",LISTE!B59="HENNION",LISTE!B59="BENARD",LISTE!I59="X",LISTE!I59="A",LISTE!B59="HUMBERT",LISTE!B59="BARRET",LISTE!B59="AUZAN",LISTE!B59="BOURDEAU"),"",LISTE!AH59)</f>
        <v/>
      </c>
      <c r="K40" s="72" t="str">
        <f>IF(OR(LISTE!B59="",LISTE!B59="MADORRE",LISTE!B59="ROBIN",LISTE!B59="FREYSS",LISTE!B59="HENNION",LISTE!B59="BENARD",LISTE!I59="X",LISTE!I59="A",LISTE!B59="HUMBERT",LISTE!B59="BARRET",LISTE!B59="AUZAN",LISTE!B59="BOURDEAU"),"",LISTE!AI59)</f>
        <v/>
      </c>
      <c r="L40" s="72" t="str">
        <f>IF(OR(LISTE!B59="",LISTE!B59="MADORRE",LISTE!B59="ROBIN",LISTE!B59="FREYSS",LISTE!B59="HENNION",LISTE!B59="BENARD",LISTE!I59="X",LISTE!I59="A",LISTE!B59="HUMBERT",LISTE!B59="BARRET",LISTE!B59="AUZAN",LISTE!B59="BOURDEAU"),"",LISTE!AJ59)</f>
        <v/>
      </c>
      <c r="M40" s="72" t="str">
        <f>IF(OR(LISTE!B59="",LISTE!B59="MADORRE",LISTE!B59="ROBIN",LISTE!B59="FREYSS",LISTE!B59="HENNION",LISTE!B59="BENARD",LISTE!I59="X",LISTE!I59="A",LISTE!B59="HUMBERT",LISTE!B59="BARRET",LISTE!B59="AUZAN",LISTE!B59="BOURDEAU"),"",LISTE!AK59)</f>
        <v/>
      </c>
      <c r="N40" s="72" t="str">
        <f>IF(OR(LISTE!B59="",LISTE!B59="MADORRE",LISTE!B59="ROBIN",LISTE!B59="FREYSS",LISTE!B59="HENNION",LISTE!B59="BENARD",LISTE!I59="X",LISTE!I59="A",LISTE!B59="HUMBERT",LISTE!B59="BARRET",LISTE!B59="AUZAN",LISTE!B59="BOURDEAU"),"",LISTE!AL59)</f>
        <v/>
      </c>
      <c r="O40" s="72" t="str">
        <f>IF(OR(LISTE!B59="",LISTE!B59="MADORRE",LISTE!B59="ROBIN",LISTE!B59="FREYSS",LISTE!B59="HENNION",LISTE!B59="BENARD",LISTE!I59="X",LISTE!I59="A",LISTE!B59="HUMBERT",LISTE!B59="BARRET",LISTE!B59="AUZAN",LISTE!B59="BOURDEAU"),"",LISTE!AM59)</f>
        <v/>
      </c>
      <c r="P40" s="72" t="str">
        <f>IF(OR(LISTE!B59="",LISTE!B59="MADORRE",LISTE!B59="ROBIN",LISTE!B59="FREYSS",LISTE!B59="HENNION",LISTE!B59="BENARD",LISTE!I59="X",LISTE!I59="A",LISTE!B59="HUMBERT",LISTE!B59="BARRET",LISTE!B59="AUZAN",LISTE!B59="BOURDEAU"),"",LISTE!AN59)</f>
        <v/>
      </c>
      <c r="Q40" s="72" t="str">
        <f>IF(OR(LISTE!B59="",LISTE!B59="MADORRE",LISTE!B59="ROBIN",LISTE!B59="FREYSS",LISTE!B59="HENNION",LISTE!B59="BENARD",LISTE!I59="X",LISTE!I59="A",LISTE!B59="HUMBERT",LISTE!B59="BARRET",LISTE!B59="AUZAN",LISTE!B59="BOURDEAU"),"",LISTE!AO59)</f>
        <v/>
      </c>
      <c r="R40" s="72" t="str">
        <f>IF(OR(LISTE!B59="",LISTE!B59="MADORRE",LISTE!B59="ROBIN",LISTE!B59="FREYSS",LISTE!B59="HENNION",LISTE!B59="BENARD",LISTE!I59="X",LISTE!I59="A",LISTE!B59="HUMBERT",LISTE!B59="BARRET",LISTE!B59="AUZAN",LISTE!B59="BOURDEAU"),"",LISTE!AP59)</f>
        <v/>
      </c>
      <c r="S40" s="72" t="str">
        <f>IF(OR(LISTE!B59="",LISTE!B59="MADORRE",LISTE!B59="ROBIN",LISTE!B59="FREYSS",LISTE!B59="HENNION",LISTE!B59="BENARD",LISTE!I59="X",LISTE!I59="A",LISTE!B59="HUMBERT",LISTE!B59="BARRET",LISTE!B59="AUZAN",LISTE!B59="BOURDEAU"),"",LISTE!AQ59)</f>
        <v/>
      </c>
    </row>
    <row r="41" spans="1:19" ht="13.05" customHeight="1" x14ac:dyDescent="0.3">
      <c r="A41" s="56" t="str">
        <f>IF(OR(LISTE!B60="",LISTE!B60="MADORRE",LISTE!B60="ROBIN",LISTE!B60="FREYSS",LISTE!B60="HENNION",LISTE!B60="BENARD",LISTE!I60="X",LISTE!I60="A",LISTE!B60="HUMBERT",LISTE!B60="BARRET",LISTE!B60="AUZAN",LISTE!B60="BOURDEAU"),"",LISTE!A60)</f>
        <v/>
      </c>
      <c r="B41" s="70" t="str">
        <f>IF(OR(LISTE!B60="",LISTE!B60="MADORRE",LISTE!B60="ROBIN",LISTE!B60="FREYSS",LISTE!B60="HENNION",LISTE!B60="BENARD",LISTE!I60="X",LISTE!I60="A",LISTE!B60="HUMBERT",LISTE!B60="BARRET",LISTE!B60="AUZAN",LISTE!B60="BOURDEAU"),"",LISTE!B60)</f>
        <v/>
      </c>
      <c r="C41" s="70" t="str">
        <f>IF(OR(LISTE!B60="",LISTE!B60="MADORRE",LISTE!B60="ROBIN",LISTE!B60="FREYSS",LISTE!B60="HENNION",LISTE!B60="BENARD",LISTE!I60="X",LISTE!I60="A",LISTE!B60="HUMBERT",LISTE!B60="BARRET",LISTE!B60="AUZAN",LISTE!B60="BOURDEAU"),"",LISTE!C60)</f>
        <v/>
      </c>
      <c r="D41" s="70" t="str">
        <f>IF(OR(LISTE!B60="",LISTE!B60="MADORRE",LISTE!B60="ROBIN",LISTE!B60="FREYSS",LISTE!B60="HENNION",LISTE!B60="BENARD",LISTE!I60="X",LISTE!I60="A",LISTE!B60="HUMBERT",LISTE!B60="BARRET",LISTE!B60="AUZAN",LISTE!B60="BOURDEAU"),"",LISTE!H60)</f>
        <v/>
      </c>
      <c r="E41" s="71" t="str">
        <f>IF(OR(LISTE!B60="",LISTE!B60="MADORRE",LISTE!B60="ROBIN",LISTE!B60="FREYSS",LISTE!B60="HENNION",LISTE!B60="BENARD",LISTE!I60="X",LISTE!I60="A",LISTE!B60="HUMBERT",LISTE!B60="BARRET",LISTE!B60="AUZAN",LISTE!B60="BOURDEAU"),"",LISTE!J60)</f>
        <v/>
      </c>
      <c r="F41" s="71" t="str">
        <f>IF(OR(LISTE!B60="",LISTE!B60="MADORRE",LISTE!B60="ROBIN",LISTE!B60="FREYSS",LISTE!B60="HENNION",LISTE!B60="BENARD",LISTE!I60="X",LISTE!I60="A",LISTE!B60="HUMBERT",LISTE!B60="BARRET",LISTE!B60="AUZAN",LISTE!B60="BOURDEAU"),"",LISTE!K60)</f>
        <v/>
      </c>
      <c r="G41" s="568">
        <f t="shared" si="0"/>
        <v>0</v>
      </c>
      <c r="H41" s="72" t="str">
        <f>IF(OR(LISTE!B60="",LISTE!B60="MADORRE",LISTE!B60="ROBIN",LISTE!B60="FREYSS",LISTE!B60="HENNION",LISTE!B60="BENARD",LISTE!I60="X",LISTE!I60="A",LISTE!B60="HUMBERT",LISTE!B60="BARRET",LISTE!B60="AUZAN",LISTE!B60="BOURDEAU"),"",LISTE!AF60)</f>
        <v/>
      </c>
      <c r="I41" s="72" t="str">
        <f>IF(OR(LISTE!B60="",LISTE!B60="MADORRE",LISTE!B60="ROBIN",LISTE!B60="FREYSS",LISTE!B60="HENNION",LISTE!B60="BENARD",LISTE!I60="X",LISTE!I60="A",LISTE!B60="HUMBERT",LISTE!B60="BARRET",LISTE!B60="AUZAN",LISTE!B60="BOURDEAU"),"",LISTE!AG60)</f>
        <v/>
      </c>
      <c r="J41" s="72" t="str">
        <f>IF(OR(LISTE!B60="",LISTE!B60="MADORRE",LISTE!B60="ROBIN",LISTE!B60="FREYSS",LISTE!B60="HENNION",LISTE!B60="BENARD",LISTE!I60="X",LISTE!I60="A",LISTE!B60="HUMBERT",LISTE!B60="BARRET",LISTE!B60="AUZAN",LISTE!B60="BOURDEAU"),"",LISTE!AH60)</f>
        <v/>
      </c>
      <c r="K41" s="72" t="str">
        <f>IF(OR(LISTE!B60="",LISTE!B60="MADORRE",LISTE!B60="ROBIN",LISTE!B60="FREYSS",LISTE!B60="HENNION",LISTE!B60="BENARD",LISTE!I60="X",LISTE!I60="A",LISTE!B60="HUMBERT",LISTE!B60="BARRET",LISTE!B60="AUZAN",LISTE!B60="BOURDEAU"),"",LISTE!AI60)</f>
        <v/>
      </c>
      <c r="L41" s="72" t="str">
        <f>IF(OR(LISTE!B60="",LISTE!B60="MADORRE",LISTE!B60="ROBIN",LISTE!B60="FREYSS",LISTE!B60="HENNION",LISTE!B60="BENARD",LISTE!I60="X",LISTE!I60="A",LISTE!B60="HUMBERT",LISTE!B60="BARRET",LISTE!B60="AUZAN",LISTE!B60="BOURDEAU"),"",LISTE!AJ60)</f>
        <v/>
      </c>
      <c r="M41" s="72" t="str">
        <f>IF(OR(LISTE!B60="",LISTE!B60="MADORRE",LISTE!B60="ROBIN",LISTE!B60="FREYSS",LISTE!B60="HENNION",LISTE!B60="BENARD",LISTE!I60="X",LISTE!I60="A",LISTE!B60="HUMBERT",LISTE!B60="BARRET",LISTE!B60="AUZAN",LISTE!B60="BOURDEAU"),"",LISTE!AK60)</f>
        <v/>
      </c>
      <c r="N41" s="72" t="str">
        <f>IF(OR(LISTE!B60="",LISTE!B60="MADORRE",LISTE!B60="ROBIN",LISTE!B60="FREYSS",LISTE!B60="HENNION",LISTE!B60="BENARD",LISTE!I60="X",LISTE!I60="A",LISTE!B60="HUMBERT",LISTE!B60="BARRET",LISTE!B60="AUZAN",LISTE!B60="BOURDEAU"),"",LISTE!AL60)</f>
        <v/>
      </c>
      <c r="O41" s="72" t="str">
        <f>IF(OR(LISTE!B60="",LISTE!B60="MADORRE",LISTE!B60="ROBIN",LISTE!B60="FREYSS",LISTE!B60="HENNION",LISTE!B60="BENARD",LISTE!I60="X",LISTE!I60="A",LISTE!B60="HUMBERT",LISTE!B60="BARRET",LISTE!B60="AUZAN",LISTE!B60="BOURDEAU"),"",LISTE!AM60)</f>
        <v/>
      </c>
      <c r="P41" s="72" t="str">
        <f>IF(OR(LISTE!B60="",LISTE!B60="MADORRE",LISTE!B60="ROBIN",LISTE!B60="FREYSS",LISTE!B60="HENNION",LISTE!B60="BENARD",LISTE!I60="X",LISTE!I60="A",LISTE!B60="HUMBERT",LISTE!B60="BARRET",LISTE!B60="AUZAN",LISTE!B60="BOURDEAU"),"",LISTE!AN60)</f>
        <v/>
      </c>
      <c r="Q41" s="72" t="str">
        <f>IF(OR(LISTE!B60="",LISTE!B60="MADORRE",LISTE!B60="ROBIN",LISTE!B60="FREYSS",LISTE!B60="HENNION",LISTE!B60="BENARD",LISTE!I60="X",LISTE!I60="A",LISTE!B60="HUMBERT",LISTE!B60="BARRET",LISTE!B60="AUZAN",LISTE!B60="BOURDEAU"),"",LISTE!AO60)</f>
        <v/>
      </c>
      <c r="R41" s="72" t="str">
        <f>IF(OR(LISTE!B60="",LISTE!B60="MADORRE",LISTE!B60="ROBIN",LISTE!B60="FREYSS",LISTE!B60="HENNION",LISTE!B60="BENARD",LISTE!I60="X",LISTE!I60="A",LISTE!B60="HUMBERT",LISTE!B60="BARRET",LISTE!B60="AUZAN",LISTE!B60="BOURDEAU"),"",LISTE!AP60)</f>
        <v/>
      </c>
      <c r="S41" s="72" t="str">
        <f>IF(OR(LISTE!B60="",LISTE!B60="MADORRE",LISTE!B60="ROBIN",LISTE!B60="FREYSS",LISTE!B60="HENNION",LISTE!B60="BENARD",LISTE!I60="X",LISTE!I60="A",LISTE!B60="HUMBERT",LISTE!B60="BARRET",LISTE!B60="AUZAN",LISTE!B60="BOURDEAU"),"",LISTE!AQ60)</f>
        <v/>
      </c>
    </row>
    <row r="42" spans="1:19" ht="13.05" customHeight="1" x14ac:dyDescent="0.3">
      <c r="A42" s="56" t="str">
        <f>IF(OR(LISTE!B10="",LISTE!B10="MADORRE",LISTE!B10="ROBIN",LISTE!B10="FREYSS",LISTE!B10="HENNION",LISTE!B10="BENARD",LISTE!I10="X",LISTE!I10="A",LISTE!B10="HUMBERT",LISTE!B10="BARRET",LISTE!B10="AUZAN",LISTE!B10="BOURDEAU"),"",LISTE!A10)</f>
        <v/>
      </c>
      <c r="B42" s="70" t="str">
        <f>IF(OR(LISTE!B10="",LISTE!B10="MADORRE",LISTE!B10="ROBIN",LISTE!B10="FREYSS",LISTE!B10="HENNION",LISTE!B10="BENARD",LISTE!I10="X",LISTE!I10="A",LISTE!B10="HUMBERT",LISTE!B10="BARRET",LISTE!B10="AUZAN",LISTE!B10="BOURDEAU"),"",LISTE!B10)</f>
        <v/>
      </c>
      <c r="C42" s="70" t="str">
        <f>IF(OR(LISTE!B10="",LISTE!B10="MADORRE",LISTE!B10="ROBIN",LISTE!B10="FREYSS",LISTE!B10="HENNION",LISTE!B10="BENARD",LISTE!I10="X",LISTE!I10="A",LISTE!B10="HUMBERT",LISTE!B10="BARRET",LISTE!B10="AUZAN",LISTE!B10="BOURDEAU"),"",LISTE!C10)</f>
        <v/>
      </c>
      <c r="D42" s="70"/>
      <c r="E42" s="71" t="str">
        <f>IF(OR(LISTE!B10="",LISTE!B10="MADORRE",LISTE!B10="ROBIN",LISTE!B10="FREYSS",LISTE!B10="HENNION",LISTE!B10="BENARD",LISTE!I10="X",LISTE!I10="A",LISTE!B10="HUMBERT",LISTE!B10="BARRET",LISTE!B10="AUZAN",LISTE!B10="BOURDEAU"),"",LISTE!J10)</f>
        <v/>
      </c>
      <c r="F42" s="71" t="str">
        <f>IF(OR(LISTE!B10="",LISTE!B10="MADORRE",LISTE!B10="ROBIN",LISTE!B10="FREYSS",LISTE!B10="HENNION",LISTE!B10="BENARD",LISTE!I10="X",LISTE!I10="A",LISTE!B10="HUMBERT",LISTE!B10="BARRET",LISTE!B10="AUZAN",LISTE!B10="BOURDEAU"),"",LISTE!K10)</f>
        <v/>
      </c>
      <c r="G42" s="568">
        <f t="shared" si="0"/>
        <v>0</v>
      </c>
      <c r="H42" s="72" t="str">
        <f>IF(OR(LISTE!B10="",LISTE!B10="MADORRE",LISTE!B10="ROBIN",LISTE!B10="FREYSS",LISTE!B10="HENNION",LISTE!B10="BENARD",LISTE!I10="X",LISTE!I10="A",LISTE!B10="HUMBERT",LISTE!B10="BARRET",LISTE!B10="AUZAN",LISTE!B10="BOURDEAU"),"",LISTE!AF10)</f>
        <v/>
      </c>
      <c r="I42" s="72" t="str">
        <f>IF(OR(LISTE!B10="",LISTE!B10="MADORRE",LISTE!B10="ROBIN",LISTE!B10="FREYSS",LISTE!B10="HENNION",LISTE!B10="BENARD",LISTE!I10="X",LISTE!I10="A",LISTE!B10="HUMBERT",LISTE!B10="BARRET",LISTE!B10="AUZAN",LISTE!B10="BOURDEAU"),"",LISTE!AG10)</f>
        <v/>
      </c>
      <c r="J42" s="72" t="str">
        <f>IF(OR(LISTE!B10="",LISTE!B10="MADORRE",LISTE!B10="ROBIN",LISTE!B10="FREYSS",LISTE!B10="HENNION",LISTE!B10="BENARD",LISTE!I10="X",LISTE!I10="A",LISTE!B10="HUMBERT",LISTE!B10="BARRET",LISTE!B10="AUZAN",LISTE!B10="BOURDEAU"),"",LISTE!AH10)</f>
        <v/>
      </c>
      <c r="K42" s="72" t="str">
        <f>IF(OR(LISTE!B10="",LISTE!B10="MADORRE",LISTE!B10="ROBIN",LISTE!B10="FREYSS",LISTE!B10="HENNION",LISTE!B10="BENARD",LISTE!I10="X",LISTE!I10="A",LISTE!B10="HUMBERT",LISTE!B10="BARRET",LISTE!B10="AUZAN",LISTE!B10="BOURDEAU"),"",LISTE!AI10)</f>
        <v/>
      </c>
      <c r="L42" s="72" t="str">
        <f>IF(OR(LISTE!B10="",LISTE!B10="MADORRE",LISTE!B10="ROBIN",LISTE!B10="FREYSS",LISTE!B10="HENNION",LISTE!B10="BENARD",LISTE!I10="X",LISTE!I10="A",LISTE!B10="HUMBERT",LISTE!B10="BARRET",LISTE!B10="AUZAN",LISTE!B10="BOURDEAU"),"",LISTE!AJ10)</f>
        <v/>
      </c>
      <c r="M42" s="72" t="str">
        <f>IF(OR(LISTE!B10="",LISTE!B10="MADORRE",LISTE!B10="ROBIN",LISTE!B10="FREYSS",LISTE!B10="HENNION",LISTE!B10="BENARD",LISTE!I10="X",LISTE!I10="A",LISTE!B10="HUMBERT",LISTE!B10="BARRET",LISTE!B10="AUZAN",LISTE!B10="BOURDEAU"),"",LISTE!AK10)</f>
        <v/>
      </c>
      <c r="N42" s="72" t="str">
        <f>IF(OR(LISTE!B10="",LISTE!B10="MADORRE",LISTE!B10="ROBIN",LISTE!B10="FREYSS",LISTE!B10="HENNION",LISTE!B10="BENARD",LISTE!I10="X",LISTE!I10="A",LISTE!B10="HUMBERT",LISTE!B10="BARRET",LISTE!B10="AUZAN",LISTE!B10="BOURDEAU"),"",LISTE!AL10)</f>
        <v/>
      </c>
      <c r="O42" s="72" t="str">
        <f>IF(OR(LISTE!B10="",LISTE!B10="MADORRE",LISTE!B10="ROBIN",LISTE!B10="FREYSS",LISTE!B10="HENNION",LISTE!B10="BENARD",LISTE!I10="X",LISTE!I10="A",LISTE!B10="HUMBERT",LISTE!B10="BARRET",LISTE!B10="AUZAN",LISTE!B10="BOURDEAU"),"",LISTE!AM10)</f>
        <v/>
      </c>
      <c r="P42" s="72" t="str">
        <f>IF(OR(LISTE!B10="",LISTE!B10="MADORRE",LISTE!B10="ROBIN",LISTE!B10="FREYSS",LISTE!B10="HENNION",LISTE!B10="BENARD",LISTE!I10="X",LISTE!I10="A",LISTE!B10="HUMBERT",LISTE!B10="BARRET",LISTE!B10="AUZAN",LISTE!B10="BOURDEAU"),"",LISTE!AN10)</f>
        <v/>
      </c>
      <c r="Q42" s="72" t="str">
        <f>IF(OR(LISTE!B10="",LISTE!B10="MADORRE",LISTE!B10="ROBIN",LISTE!B10="FREYSS",LISTE!B10="HENNION",LISTE!B10="BENARD",LISTE!I10="X",LISTE!I10="A",LISTE!B10="HUMBERT",LISTE!B10="BARRET",LISTE!B10="AUZAN",LISTE!B10="BOURDEAU"),"",LISTE!AO10)</f>
        <v/>
      </c>
      <c r="R42" s="72" t="str">
        <f>IF(OR(LISTE!B10="",LISTE!B10="MADORRE",LISTE!B10="ROBIN",LISTE!B10="FREYSS",LISTE!B10="HENNION",LISTE!B10="BENARD",LISTE!I10="X",LISTE!I10="A",LISTE!B10="HUMBERT",LISTE!B10="BARRET",LISTE!B10="AUZAN",LISTE!B10="BOURDEAU"),"",LISTE!AP10)</f>
        <v/>
      </c>
      <c r="S42" s="72" t="str">
        <f>IF(OR(LISTE!B10="",LISTE!B10="MADORRE",LISTE!B10="ROBIN",LISTE!B10="FREYSS",LISTE!B10="HENNION",LISTE!B10="BENARD",LISTE!I10="X",LISTE!I10="A",LISTE!B10="HUMBERT",LISTE!B10="BARRET",LISTE!B10="AUZAN",LISTE!B10="BOURDEAU"),"",LISTE!AQ10)</f>
        <v/>
      </c>
    </row>
    <row r="43" spans="1:19" ht="13.05" customHeight="1" x14ac:dyDescent="0.3">
      <c r="A43" s="56" t="str">
        <f>IF(OR(LISTE!B12="",LISTE!B12="MADORRE",LISTE!B12="ROBIN",LISTE!B12="FREYSS",LISTE!B12="HENNION",LISTE!B12="BENARD",LISTE!I12="X",LISTE!I12="A",LISTE!B12="HUMBERT",LISTE!B12="BARRET",LISTE!B12="AUZAN",LISTE!B12="BOURDEAU"),"",LISTE!A12)</f>
        <v/>
      </c>
      <c r="B43" s="70" t="str">
        <f>IF(OR(LISTE!B12="",LISTE!B12="MADORRE",LISTE!B12="ROBIN",LISTE!B12="FREYSS",LISTE!B12="HENNION",LISTE!B12="BENARD",LISTE!I12="X",LISTE!I12="A",LISTE!B12="HUMBERT",LISTE!B12="BARRET",LISTE!B12="AUZAN",LISTE!B12="BOURDEAU"),"",LISTE!B12)</f>
        <v/>
      </c>
      <c r="C43" s="70" t="str">
        <f>IF(OR(LISTE!B12="",LISTE!B12="MADORRE",LISTE!B12="ROBIN",LISTE!B12="FREYSS",LISTE!B12="HENNION",LISTE!B12="BENARD",LISTE!I12="X",LISTE!I12="A",LISTE!B12="HUMBERT",LISTE!B12="BARRET",LISTE!B12="AUZAN",LISTE!B12="BOURDEAU"),"",LISTE!C12)</f>
        <v/>
      </c>
      <c r="D43" s="70"/>
      <c r="E43" s="71" t="str">
        <f>IF(OR(LISTE!B12="",LISTE!B12="MADORRE",LISTE!B12="ROBIN",LISTE!B12="FREYSS",LISTE!B12="HENNION",LISTE!B12="BENARD",LISTE!I12="X",LISTE!I12="A",LISTE!B12="HUMBERT",LISTE!B12="BARRET",LISTE!B12="AUZAN",LISTE!B12="BOURDEAU"),"",LISTE!J12)</f>
        <v/>
      </c>
      <c r="F43" s="71" t="str">
        <f>IF(OR(LISTE!B12="",LISTE!B12="MADORRE",LISTE!B12="ROBIN",LISTE!B12="FREYSS",LISTE!B12="HENNION",LISTE!B12="BENARD",LISTE!I12="X",LISTE!I12="A",LISTE!B12="HUMBERT",LISTE!B12="BARRET",LISTE!B12="AUZAN",LISTE!B12="BOURDEAU"),"",LISTE!K12)</f>
        <v/>
      </c>
      <c r="G43" s="568">
        <f t="shared" si="0"/>
        <v>0</v>
      </c>
      <c r="H43" s="72" t="str">
        <f>IF(OR(LISTE!B12="",LISTE!B12="MADORRE",LISTE!B12="ROBIN",LISTE!B12="FREYSS",LISTE!B12="HENNION",LISTE!B12="BENARD",LISTE!I12="X",LISTE!I12="A",LISTE!B12="HUMBERT",LISTE!B12="BARRET",LISTE!B12="AUZAN",LISTE!B12="BOURDEAU"),"",LISTE!AF12)</f>
        <v/>
      </c>
      <c r="I43" s="72" t="str">
        <f>IF(OR(LISTE!B12="",LISTE!B12="MADORRE",LISTE!B12="ROBIN",LISTE!B12="FREYSS",LISTE!B12="HENNION",LISTE!B12="BENARD",LISTE!I12="X",LISTE!I12="A",LISTE!B12="HUMBERT",LISTE!B12="BARRET",LISTE!B12="AUZAN",LISTE!B12="BOURDEAU"),"",LISTE!AG12)</f>
        <v/>
      </c>
      <c r="J43" s="72" t="str">
        <f>IF(OR(LISTE!B12="",LISTE!B12="MADORRE",LISTE!B12="ROBIN",LISTE!B12="FREYSS",LISTE!B12="HENNION",LISTE!B12="BENARD",LISTE!I12="X",LISTE!I12="A",LISTE!B12="HUMBERT",LISTE!B12="BARRET",LISTE!B12="AUZAN",LISTE!B12="BOURDEAU"),"",LISTE!AH12)</f>
        <v/>
      </c>
      <c r="K43" s="72" t="str">
        <f>IF(OR(LISTE!B12="",LISTE!B12="MADORRE",LISTE!B12="ROBIN",LISTE!B12="FREYSS",LISTE!B12="HENNION",LISTE!B12="BENARD",LISTE!I12="X",LISTE!I12="A",LISTE!B12="HUMBERT",LISTE!B12="BARRET",LISTE!B12="AUZAN",LISTE!B12="BOURDEAU"),"",LISTE!AI12)</f>
        <v/>
      </c>
      <c r="L43" s="72" t="str">
        <f>IF(OR(LISTE!B12="",LISTE!B12="MADORRE",LISTE!B12="ROBIN",LISTE!B12="FREYSS",LISTE!B12="HENNION",LISTE!B12="BENARD",LISTE!I12="X",LISTE!I12="A",LISTE!B12="HUMBERT",LISTE!B12="BARRET",LISTE!B12="AUZAN",LISTE!B12="BOURDEAU"),"",LISTE!AJ12)</f>
        <v/>
      </c>
      <c r="M43" s="72" t="str">
        <f>IF(OR(LISTE!B12="",LISTE!B12="MADORRE",LISTE!B12="ROBIN",LISTE!B12="FREYSS",LISTE!B12="HENNION",LISTE!B12="BENARD",LISTE!I12="X",LISTE!I12="A",LISTE!B12="HUMBERT",LISTE!B12="BARRET",LISTE!B12="AUZAN",LISTE!B12="BOURDEAU"),"",LISTE!AK12)</f>
        <v/>
      </c>
      <c r="N43" s="72" t="str">
        <f>IF(OR(LISTE!B12="",LISTE!B12="MADORRE",LISTE!B12="ROBIN",LISTE!B12="FREYSS",LISTE!B12="HENNION",LISTE!B12="BENARD",LISTE!I12="X",LISTE!I12="A",LISTE!B12="HUMBERT",LISTE!B12="BARRET",LISTE!B12="AUZAN",LISTE!B12="BOURDEAU"),"",LISTE!AL12)</f>
        <v/>
      </c>
      <c r="O43" s="72" t="str">
        <f>IF(OR(LISTE!B12="",LISTE!B12="MADORRE",LISTE!B12="ROBIN",LISTE!B12="FREYSS",LISTE!B12="HENNION",LISTE!B12="BENARD",LISTE!I12="X",LISTE!I12="A",LISTE!B12="HUMBERT",LISTE!B12="BARRET",LISTE!B12="AUZAN",LISTE!B12="BOURDEAU"),"",LISTE!AM12)</f>
        <v/>
      </c>
      <c r="P43" s="72" t="str">
        <f>IF(OR(LISTE!B12="",LISTE!B12="MADORRE",LISTE!B12="ROBIN",LISTE!B12="FREYSS",LISTE!B12="HENNION",LISTE!B12="BENARD",LISTE!I12="X",LISTE!I12="A",LISTE!B12="HUMBERT",LISTE!B12="BARRET",LISTE!B12="AUZAN",LISTE!B12="BOURDEAU"),"",LISTE!AN12)</f>
        <v/>
      </c>
      <c r="Q43" s="72" t="str">
        <f>IF(OR(LISTE!B12="",LISTE!B12="MADORRE",LISTE!B12="ROBIN",LISTE!B12="FREYSS",LISTE!B12="HENNION",LISTE!B12="BENARD",LISTE!I12="X",LISTE!I12="A",LISTE!B12="HUMBERT",LISTE!B12="BARRET",LISTE!B12="AUZAN",LISTE!B12="BOURDEAU"),"",LISTE!AO12)</f>
        <v/>
      </c>
      <c r="R43" s="72" t="str">
        <f>IF(OR(LISTE!B12="",LISTE!B12="MADORRE",LISTE!B12="ROBIN",LISTE!B12="FREYSS",LISTE!B12="HENNION",LISTE!B12="BENARD",LISTE!I12="X",LISTE!I12="A",LISTE!B12="HUMBERT",LISTE!B12="BARRET",LISTE!B12="AUZAN",LISTE!B12="BOURDEAU"),"",LISTE!AP12)</f>
        <v/>
      </c>
      <c r="S43" s="72" t="str">
        <f>IF(OR(LISTE!B12="",LISTE!B12="MADORRE",LISTE!B12="ROBIN",LISTE!B12="FREYSS",LISTE!B12="HENNION",LISTE!B12="BENARD",LISTE!I12="X",LISTE!I12="A",LISTE!B12="HUMBERT",LISTE!B12="BARRET",LISTE!B12="AUZAN",LISTE!B12="BOURDEAU"),"",LISTE!AQ12)</f>
        <v/>
      </c>
    </row>
    <row r="44" spans="1:19" ht="13.05" customHeight="1" x14ac:dyDescent="0.3">
      <c r="A44" s="56" t="str">
        <f>IF(OR(LISTE!B13="",LISTE!B13="MADORRE",LISTE!B13="ROBIN",LISTE!B13="FREYSS",LISTE!B13="HENNION",LISTE!B13="BENARD",LISTE!I13="X",LISTE!I13="A",LISTE!B13="HUMBERT",LISTE!B13="BARRET",LISTE!B13="AUZAN",LISTE!B13="BOURDEAU"),"",LISTE!A13)</f>
        <v/>
      </c>
      <c r="B44" s="70" t="str">
        <f>IF(OR(LISTE!B13="",LISTE!B13="MADORRE",LISTE!B13="ROBIN",LISTE!B13="FREYSS",LISTE!B13="HENNION",LISTE!B13="BENARD",LISTE!I13="X",LISTE!I13="A",LISTE!B13="HUMBERT",LISTE!B13="BARRET",LISTE!B13="AUZAN",LISTE!B13="BOURDEAU"),"",LISTE!B13)</f>
        <v/>
      </c>
      <c r="C44" s="70" t="str">
        <f>IF(OR(LISTE!B13="",LISTE!B13="MADORRE",LISTE!B13="ROBIN",LISTE!B13="FREYSS",LISTE!B13="HENNION",LISTE!B13="BENARD",LISTE!I13="X",LISTE!I13="A",LISTE!B13="HUMBERT",LISTE!B13="BARRET",LISTE!B13="AUZAN",LISTE!B13="BOURDEAU"),"",LISTE!C13)</f>
        <v/>
      </c>
      <c r="D44" s="70"/>
      <c r="E44" s="71" t="str">
        <f>IF(OR(LISTE!B13="",LISTE!B13="MADORRE",LISTE!B13="ROBIN",LISTE!B13="FREYSS",LISTE!B13="HENNION",LISTE!B13="BENARD",LISTE!I13="X",LISTE!I13="A",LISTE!B13="HUMBERT",LISTE!B13="BARRET",LISTE!B13="AUZAN",LISTE!B13="BOURDEAU"),"",LISTE!J13)</f>
        <v/>
      </c>
      <c r="F44" s="71" t="str">
        <f>IF(OR(LISTE!B13="",LISTE!B13="MADORRE",LISTE!B13="ROBIN",LISTE!B13="FREYSS",LISTE!B13="HENNION",LISTE!B13="BENARD",LISTE!I13="X",LISTE!I13="A",LISTE!B13="HUMBERT",LISTE!B13="BARRET",LISTE!B13="AUZAN",LISTE!B13="BOURDEAU"),"",LISTE!K13)</f>
        <v/>
      </c>
      <c r="G44" s="568">
        <f t="shared" si="0"/>
        <v>0</v>
      </c>
      <c r="H44" s="72" t="str">
        <f>IF(OR(LISTE!B13="",LISTE!B13="MADORRE",LISTE!B13="ROBIN",LISTE!B13="FREYSS",LISTE!B13="HENNION",LISTE!B13="BENARD",LISTE!I13="X",LISTE!I13="A",LISTE!B13="HUMBERT",LISTE!B13="BARRET",LISTE!B13="AUZAN",LISTE!B13="BOURDEAU"),"",LISTE!AF13)</f>
        <v/>
      </c>
      <c r="I44" s="72" t="str">
        <f>IF(OR(LISTE!B13="",LISTE!B13="MADORRE",LISTE!B13="ROBIN",LISTE!B13="FREYSS",LISTE!B13="HENNION",LISTE!B13="BENARD",LISTE!I13="X",LISTE!I13="A",LISTE!B13="HUMBERT",LISTE!B13="BARRET",LISTE!B13="AUZAN",LISTE!B13="BOURDEAU"),"",LISTE!AG13)</f>
        <v/>
      </c>
      <c r="J44" s="72" t="str">
        <f>IF(OR(LISTE!B13="",LISTE!B13="MADORRE",LISTE!B13="ROBIN",LISTE!B13="FREYSS",LISTE!B13="HENNION",LISTE!B13="BENARD",LISTE!I13="X",LISTE!I13="A",LISTE!B13="HUMBERT",LISTE!B13="BARRET",LISTE!B13="AUZAN",LISTE!B13="BOURDEAU"),"",LISTE!AH13)</f>
        <v/>
      </c>
      <c r="K44" s="72" t="str">
        <f>IF(OR(LISTE!B13="",LISTE!B13="MADORRE",LISTE!B13="ROBIN",LISTE!B13="FREYSS",LISTE!B13="HENNION",LISTE!B13="BENARD",LISTE!I13="X",LISTE!I13="A",LISTE!B13="HUMBERT",LISTE!B13="BARRET",LISTE!B13="AUZAN",LISTE!B13="BOURDEAU"),"",LISTE!AI13)</f>
        <v/>
      </c>
      <c r="L44" s="72" t="str">
        <f>IF(OR(LISTE!B13="",LISTE!B13="MADORRE",LISTE!B13="ROBIN",LISTE!B13="FREYSS",LISTE!B13="HENNION",LISTE!B13="BENARD",LISTE!I13="X",LISTE!I13="A",LISTE!B13="HUMBERT",LISTE!B13="BARRET",LISTE!B13="AUZAN",LISTE!B13="BOURDEAU"),"",LISTE!AJ13)</f>
        <v/>
      </c>
      <c r="M44" s="72" t="str">
        <f>IF(OR(LISTE!B13="",LISTE!B13="MADORRE",LISTE!B13="ROBIN",LISTE!B13="FREYSS",LISTE!B13="HENNION",LISTE!B13="BENARD",LISTE!I13="X",LISTE!I13="A",LISTE!B13="HUMBERT",LISTE!B13="BARRET",LISTE!B13="AUZAN",LISTE!B13="BOURDEAU"),"",LISTE!AK13)</f>
        <v/>
      </c>
      <c r="N44" s="72" t="str">
        <f>IF(OR(LISTE!B13="",LISTE!B13="MADORRE",LISTE!B13="ROBIN",LISTE!B13="FREYSS",LISTE!B13="HENNION",LISTE!B13="BENARD",LISTE!I13="X",LISTE!I13="A",LISTE!B13="HUMBERT",LISTE!B13="BARRET",LISTE!B13="AUZAN",LISTE!B13="BOURDEAU"),"",LISTE!AL13)</f>
        <v/>
      </c>
      <c r="O44" s="72" t="str">
        <f>IF(OR(LISTE!B13="",LISTE!B13="MADORRE",LISTE!B13="ROBIN",LISTE!B13="FREYSS",LISTE!B13="HENNION",LISTE!B13="BENARD",LISTE!I13="X",LISTE!I13="A",LISTE!B13="HUMBERT",LISTE!B13="BARRET",LISTE!B13="AUZAN",LISTE!B13="BOURDEAU"),"",LISTE!AM13)</f>
        <v/>
      </c>
      <c r="P44" s="72" t="str">
        <f>IF(OR(LISTE!B13="",LISTE!B13="MADORRE",LISTE!B13="ROBIN",LISTE!B13="FREYSS",LISTE!B13="HENNION",LISTE!B13="BENARD",LISTE!I13="X",LISTE!I13="A",LISTE!B13="HUMBERT",LISTE!B13="BARRET",LISTE!B13="AUZAN",LISTE!B13="BOURDEAU"),"",LISTE!AN13)</f>
        <v/>
      </c>
      <c r="Q44" s="72" t="str">
        <f>IF(OR(LISTE!B13="",LISTE!B13="MADORRE",LISTE!B13="ROBIN",LISTE!B13="FREYSS",LISTE!B13="HENNION",LISTE!B13="BENARD",LISTE!I13="X",LISTE!I13="A",LISTE!B13="HUMBERT",LISTE!B13="BARRET",LISTE!B13="AUZAN",LISTE!B13="BOURDEAU"),"",LISTE!AO13)</f>
        <v/>
      </c>
      <c r="R44" s="72" t="str">
        <f>IF(OR(LISTE!B13="",LISTE!B13="MADORRE",LISTE!B13="ROBIN",LISTE!B13="FREYSS",LISTE!B13="HENNION",LISTE!B13="BENARD",LISTE!I13="X",LISTE!I13="A",LISTE!B13="HUMBERT",LISTE!B13="BARRET",LISTE!B13="AUZAN",LISTE!B13="BOURDEAU"),"",LISTE!AP13)</f>
        <v/>
      </c>
      <c r="S44" s="72" t="str">
        <f>IF(OR(LISTE!B13="",LISTE!B13="MADORRE",LISTE!B13="ROBIN",LISTE!B13="FREYSS",LISTE!B13="HENNION",LISTE!B13="BENARD",LISTE!I13="X",LISTE!I13="A",LISTE!B13="HUMBERT",LISTE!B13="BARRET",LISTE!B13="AUZAN",LISTE!B13="BOURDEAU"),"",LISTE!AQ13)</f>
        <v/>
      </c>
    </row>
    <row r="45" spans="1:19" ht="13.05" customHeight="1" x14ac:dyDescent="0.3">
      <c r="A45" s="56" t="str">
        <f>IF(OR(LISTE!B14="",LISTE!B14="MADORRE",LISTE!B14="ROBIN",LISTE!B14="FREYSS",LISTE!B14="HENNION",LISTE!B14="BENARD",LISTE!I14="X",LISTE!I14="A",LISTE!B14="HUMBERT",LISTE!B14="BARRET",LISTE!B14="AUZAN",LISTE!B14="BOURDEAU"),"",LISTE!A14)</f>
        <v/>
      </c>
      <c r="B45" s="70" t="str">
        <f>IF(OR(LISTE!B14="",LISTE!B14="MADORRE",LISTE!B14="ROBIN",LISTE!B14="FREYSS",LISTE!B14="HENNION",LISTE!B14="BENARD",LISTE!I14="X",LISTE!I14="A",LISTE!B14="HUMBERT",LISTE!B14="BARRET",LISTE!B14="AUZAN",LISTE!B14="BOURDEAU"),"",LISTE!B14)</f>
        <v/>
      </c>
      <c r="C45" s="70" t="str">
        <f>IF(OR(LISTE!B14="",LISTE!B14="MADORRE",LISTE!B14="ROBIN",LISTE!B14="FREYSS",LISTE!B14="HENNION",LISTE!B14="BENARD",LISTE!I14="X",LISTE!I14="A",LISTE!B14="HUMBERT",LISTE!B14="BARRET",LISTE!B14="AUZAN",LISTE!B14="BOURDEAU"),"",LISTE!C14)</f>
        <v/>
      </c>
      <c r="D45" s="70"/>
      <c r="E45" s="71" t="str">
        <f>IF(OR(LISTE!B14="",LISTE!B14="MADORRE",LISTE!B14="ROBIN",LISTE!B14="FREYSS",LISTE!B14="HENNION",LISTE!B14="BENARD",LISTE!I14="X",LISTE!I14="A",LISTE!B14="HUMBERT",LISTE!B14="BARRET",LISTE!B14="AUZAN",LISTE!B14="BOURDEAU"),"",LISTE!J14)</f>
        <v/>
      </c>
      <c r="F45" s="71" t="str">
        <f>IF(OR(LISTE!B14="",LISTE!B14="MADORRE",LISTE!B14="ROBIN",LISTE!B14="FREYSS",LISTE!B14="HENNION",LISTE!B14="BENARD",LISTE!I14="X",LISTE!I14="A",LISTE!B14="HUMBERT",LISTE!B14="BARRET",LISTE!B14="AUZAN",LISTE!B14="BOURDEAU"),"",LISTE!K14)</f>
        <v/>
      </c>
      <c r="G45" s="568">
        <f t="shared" si="0"/>
        <v>0</v>
      </c>
      <c r="H45" s="72" t="str">
        <f>IF(OR(LISTE!B14="",LISTE!B14="MADORRE",LISTE!B14="ROBIN",LISTE!B14="FREYSS",LISTE!B14="HENNION",LISTE!B14="BENARD",LISTE!I14="X",LISTE!I14="A",LISTE!B14="HUMBERT",LISTE!B14="BARRET",LISTE!B14="AUZAN",LISTE!B14="BOURDEAU"),"",LISTE!AF14)</f>
        <v/>
      </c>
      <c r="I45" s="72" t="str">
        <f>IF(OR(LISTE!B14="",LISTE!B14="MADORRE",LISTE!B14="ROBIN",LISTE!B14="FREYSS",LISTE!B14="HENNION",LISTE!B14="BENARD",LISTE!I14="X",LISTE!I14="A",LISTE!B14="HUMBERT",LISTE!B14="BARRET",LISTE!B14="AUZAN",LISTE!B14="BOURDEAU"),"",LISTE!AG14)</f>
        <v/>
      </c>
      <c r="J45" s="72" t="str">
        <f>IF(OR(LISTE!B14="",LISTE!B14="MADORRE",LISTE!B14="ROBIN",LISTE!B14="FREYSS",LISTE!B14="HENNION",LISTE!B14="BENARD",LISTE!I14="X",LISTE!I14="A",LISTE!B14="HUMBERT",LISTE!B14="BARRET",LISTE!B14="AUZAN",LISTE!B14="BOURDEAU"),"",LISTE!AH14)</f>
        <v/>
      </c>
      <c r="K45" s="72" t="str">
        <f>IF(OR(LISTE!B14="",LISTE!B14="MADORRE",LISTE!B14="ROBIN",LISTE!B14="FREYSS",LISTE!B14="HENNION",LISTE!B14="BENARD",LISTE!I14="X",LISTE!I14="A",LISTE!B14="HUMBERT",LISTE!B14="BARRET",LISTE!B14="AUZAN",LISTE!B14="BOURDEAU"),"",LISTE!AI14)</f>
        <v/>
      </c>
      <c r="L45" s="72" t="str">
        <f>IF(OR(LISTE!B14="",LISTE!B14="MADORRE",LISTE!B14="ROBIN",LISTE!B14="FREYSS",LISTE!B14="HENNION",LISTE!B14="BENARD",LISTE!I14="X",LISTE!I14="A",LISTE!B14="HUMBERT",LISTE!B14="BARRET",LISTE!B14="AUZAN",LISTE!B14="BOURDEAU"),"",LISTE!AJ14)</f>
        <v/>
      </c>
      <c r="M45" s="72" t="str">
        <f>IF(OR(LISTE!B14="",LISTE!B14="MADORRE",LISTE!B14="ROBIN",LISTE!B14="FREYSS",LISTE!B14="HENNION",LISTE!B14="BENARD",LISTE!I14="X",LISTE!I14="A",LISTE!B14="HUMBERT",LISTE!B14="BARRET",LISTE!B14="AUZAN",LISTE!B14="BOURDEAU"),"",LISTE!AK14)</f>
        <v/>
      </c>
      <c r="N45" s="72" t="str">
        <f>IF(OR(LISTE!B14="",LISTE!B14="MADORRE",LISTE!B14="ROBIN",LISTE!B14="FREYSS",LISTE!B14="HENNION",LISTE!B14="BENARD",LISTE!I14="X",LISTE!I14="A",LISTE!B14="HUMBERT",LISTE!B14="BARRET",LISTE!B14="AUZAN",LISTE!B14="BOURDEAU"),"",LISTE!AL14)</f>
        <v/>
      </c>
      <c r="O45" s="72" t="str">
        <f>IF(OR(LISTE!B14="",LISTE!B14="MADORRE",LISTE!B14="ROBIN",LISTE!B14="FREYSS",LISTE!B14="HENNION",LISTE!B14="BENARD",LISTE!I14="X",LISTE!I14="A",LISTE!B14="HUMBERT",LISTE!B14="BARRET",LISTE!B14="AUZAN",LISTE!B14="BOURDEAU"),"",LISTE!AM14)</f>
        <v/>
      </c>
      <c r="P45" s="72" t="str">
        <f>IF(OR(LISTE!B14="",LISTE!B14="MADORRE",LISTE!B14="ROBIN",LISTE!B14="FREYSS",LISTE!B14="HENNION",LISTE!B14="BENARD",LISTE!I14="X",LISTE!I14="A",LISTE!B14="HUMBERT",LISTE!B14="BARRET",LISTE!B14="AUZAN",LISTE!B14="BOURDEAU"),"",LISTE!AN14)</f>
        <v/>
      </c>
      <c r="Q45" s="72" t="str">
        <f>IF(OR(LISTE!B14="",LISTE!B14="MADORRE",LISTE!B14="ROBIN",LISTE!B14="FREYSS",LISTE!B14="HENNION",LISTE!B14="BENARD",LISTE!I14="X",LISTE!I14="A",LISTE!B14="HUMBERT",LISTE!B14="BARRET",LISTE!B14="AUZAN",LISTE!B14="BOURDEAU"),"",LISTE!AO14)</f>
        <v/>
      </c>
      <c r="R45" s="72" t="str">
        <f>IF(OR(LISTE!B14="",LISTE!B14="MADORRE",LISTE!B14="ROBIN",LISTE!B14="FREYSS",LISTE!B14="HENNION",LISTE!B14="BENARD",LISTE!I14="X",LISTE!I14="A",LISTE!B14="HUMBERT",LISTE!B14="BARRET",LISTE!B14="AUZAN",LISTE!B14="BOURDEAU"),"",LISTE!AP14)</f>
        <v/>
      </c>
      <c r="S45" s="72" t="str">
        <f>IF(OR(LISTE!B14="",LISTE!B14="MADORRE",LISTE!B14="ROBIN",LISTE!B14="FREYSS",LISTE!B14="HENNION",LISTE!B14="BENARD",LISTE!I14="X",LISTE!I14="A",LISTE!B14="HUMBERT",LISTE!B14="BARRET",LISTE!B14="AUZAN",LISTE!B14="BOURDEAU"),"",LISTE!AQ14)</f>
        <v/>
      </c>
    </row>
    <row r="46" spans="1:19" ht="13.05" customHeight="1" x14ac:dyDescent="0.3">
      <c r="A46" s="56" t="str">
        <f>IF(OR(LISTE!B15="",LISTE!B15="MADORRE",LISTE!B15="ROBIN",LISTE!B15="FREYSS",LISTE!B15="HENNION",LISTE!B15="BENARD",LISTE!I15="X",LISTE!I15="A",LISTE!B15="HUMBERT",LISTE!B15="BARRET",LISTE!B15="AUZAN",LISTE!B15="BOURDEAU"),"",LISTE!A15)</f>
        <v/>
      </c>
      <c r="B46" s="70" t="str">
        <f>IF(OR(LISTE!B15="",LISTE!B15="MADORRE",LISTE!B15="ROBIN",LISTE!B15="FREYSS",LISTE!B15="HENNION",LISTE!B15="BENARD",LISTE!I15="X",LISTE!I15="A",LISTE!B15="HUMBERT",LISTE!B15="BARRET",LISTE!B15="AUZAN",LISTE!B15="BOURDEAU"),"",LISTE!B15)</f>
        <v/>
      </c>
      <c r="C46" s="70" t="str">
        <f>IF(OR(LISTE!B15="",LISTE!B15="MADORRE",LISTE!B15="ROBIN",LISTE!B15="FREYSS",LISTE!B15="HENNION",LISTE!B15="BENARD",LISTE!I15="X",LISTE!I15="A",LISTE!B15="HUMBERT",LISTE!B15="BARRET",LISTE!B15="AUZAN",LISTE!B15="BOURDEAU"),"",LISTE!C15)</f>
        <v/>
      </c>
      <c r="D46" s="70"/>
      <c r="E46" s="71" t="str">
        <f>IF(OR(LISTE!B15="",LISTE!B15="MADORRE",LISTE!B15="ROBIN",LISTE!B15="FREYSS",LISTE!B15="HENNION",LISTE!B15="BENARD",LISTE!I15="X",LISTE!I15="A",LISTE!B15="HUMBERT",LISTE!B15="BARRET",LISTE!B15="AUZAN",LISTE!B15="BOURDEAU"),"",LISTE!J15)</f>
        <v/>
      </c>
      <c r="F46" s="71" t="str">
        <f>IF(OR(LISTE!B15="",LISTE!B15="MADORRE",LISTE!B15="ROBIN",LISTE!B15="FREYSS",LISTE!B15="HENNION",LISTE!B15="BENARD",LISTE!I15="X",LISTE!I15="A",LISTE!B15="HUMBERT",LISTE!B15="BARRET",LISTE!B15="AUZAN",LISTE!B15="BOURDEAU"),"",LISTE!K15)</f>
        <v/>
      </c>
      <c r="G46" s="568">
        <f t="shared" si="0"/>
        <v>0</v>
      </c>
      <c r="H46" s="72" t="str">
        <f>IF(OR(LISTE!B15="",LISTE!B15="MADORRE",LISTE!B15="ROBIN",LISTE!B15="FREYSS",LISTE!B15="HENNION",LISTE!B15="BENARD",LISTE!I15="X",LISTE!I15="A",LISTE!B15="HUMBERT",LISTE!B15="BARRET",LISTE!B15="AUZAN",LISTE!B15="BOURDEAU"),"",LISTE!AF15)</f>
        <v/>
      </c>
      <c r="I46" s="72" t="str">
        <f>IF(OR(LISTE!B15="",LISTE!B15="MADORRE",LISTE!B15="ROBIN",LISTE!B15="FREYSS",LISTE!B15="HENNION",LISTE!B15="BENARD",LISTE!I15="X",LISTE!I15="A",LISTE!B15="HUMBERT",LISTE!B15="BARRET",LISTE!B15="AUZAN",LISTE!B15="BOURDEAU"),"",LISTE!AG15)</f>
        <v/>
      </c>
      <c r="J46" s="72" t="str">
        <f>IF(OR(LISTE!B15="",LISTE!B15="MADORRE",LISTE!B15="ROBIN",LISTE!B15="FREYSS",LISTE!B15="HENNION",LISTE!B15="BENARD",LISTE!I15="X",LISTE!I15="A",LISTE!B15="HUMBERT",LISTE!B15="BARRET",LISTE!B15="AUZAN",LISTE!B15="BOURDEAU"),"",LISTE!AH15)</f>
        <v/>
      </c>
      <c r="K46" s="72" t="str">
        <f>IF(OR(LISTE!B15="",LISTE!B15="MADORRE",LISTE!B15="ROBIN",LISTE!B15="FREYSS",LISTE!B15="HENNION",LISTE!B15="BENARD",LISTE!I15="X",LISTE!I15="A",LISTE!B15="HUMBERT",LISTE!B15="BARRET",LISTE!B15="AUZAN",LISTE!B15="BOURDEAU"),"",LISTE!AI15)</f>
        <v/>
      </c>
      <c r="L46" s="72" t="str">
        <f>IF(OR(LISTE!B15="",LISTE!B15="MADORRE",LISTE!B15="ROBIN",LISTE!B15="FREYSS",LISTE!B15="HENNION",LISTE!B15="BENARD",LISTE!I15="X",LISTE!I15="A",LISTE!B15="HUMBERT",LISTE!B15="BARRET",LISTE!B15="AUZAN",LISTE!B15="BOURDEAU"),"",LISTE!AJ15)</f>
        <v/>
      </c>
      <c r="M46" s="72" t="str">
        <f>IF(OR(LISTE!B15="",LISTE!B15="MADORRE",LISTE!B15="ROBIN",LISTE!B15="FREYSS",LISTE!B15="HENNION",LISTE!B15="BENARD",LISTE!I15="X",LISTE!I15="A",LISTE!B15="HUMBERT",LISTE!B15="BARRET",LISTE!B15="AUZAN",LISTE!B15="BOURDEAU"),"",LISTE!AK15)</f>
        <v/>
      </c>
      <c r="N46" s="72" t="str">
        <f>IF(OR(LISTE!B15="",LISTE!B15="MADORRE",LISTE!B15="ROBIN",LISTE!B15="FREYSS",LISTE!B15="HENNION",LISTE!B15="BENARD",LISTE!I15="X",LISTE!I15="A",LISTE!B15="HUMBERT",LISTE!B15="BARRET",LISTE!B15="AUZAN",LISTE!B15="BOURDEAU"),"",LISTE!AL15)</f>
        <v/>
      </c>
      <c r="O46" s="72" t="str">
        <f>IF(OR(LISTE!B15="",LISTE!B15="MADORRE",LISTE!B15="ROBIN",LISTE!B15="FREYSS",LISTE!B15="HENNION",LISTE!B15="BENARD",LISTE!I15="X",LISTE!I15="A",LISTE!B15="HUMBERT",LISTE!B15="BARRET",LISTE!B15="AUZAN",LISTE!B15="BOURDEAU"),"",LISTE!AM15)</f>
        <v/>
      </c>
      <c r="P46" s="72" t="str">
        <f>IF(OR(LISTE!B15="",LISTE!B15="MADORRE",LISTE!B15="ROBIN",LISTE!B15="FREYSS",LISTE!B15="HENNION",LISTE!B15="BENARD",LISTE!I15="X",LISTE!I15="A",LISTE!B15="HUMBERT",LISTE!B15="BARRET",LISTE!B15="AUZAN",LISTE!B15="BOURDEAU"),"",LISTE!AN15)</f>
        <v/>
      </c>
      <c r="Q46" s="72" t="str">
        <f>IF(OR(LISTE!B15="",LISTE!B15="MADORRE",LISTE!B15="ROBIN",LISTE!B15="FREYSS",LISTE!B15="HENNION",LISTE!B15="BENARD",LISTE!I15="X",LISTE!I15="A",LISTE!B15="HUMBERT",LISTE!B15="BARRET",LISTE!B15="AUZAN",LISTE!B15="BOURDEAU"),"",LISTE!AO15)</f>
        <v/>
      </c>
      <c r="R46" s="72" t="str">
        <f>IF(OR(LISTE!B15="",LISTE!B15="MADORRE",LISTE!B15="ROBIN",LISTE!B15="FREYSS",LISTE!B15="HENNION",LISTE!B15="BENARD",LISTE!I15="X",LISTE!I15="A",LISTE!B15="HUMBERT",LISTE!B15="BARRET",LISTE!B15="AUZAN",LISTE!B15="BOURDEAU"),"",LISTE!AP15)</f>
        <v/>
      </c>
      <c r="S46" s="72" t="str">
        <f>IF(OR(LISTE!B15="",LISTE!B15="MADORRE",LISTE!B15="ROBIN",LISTE!B15="FREYSS",LISTE!B15="HENNION",LISTE!B15="BENARD",LISTE!I15="X",LISTE!I15="A",LISTE!B15="HUMBERT",LISTE!B15="BARRET",LISTE!B15="AUZAN",LISTE!B15="BOURDEAU"),"",LISTE!AQ15)</f>
        <v/>
      </c>
    </row>
    <row r="47" spans="1:19" ht="13.05" customHeight="1" x14ac:dyDescent="0.3">
      <c r="A47" s="56" t="str">
        <f>IF(OR(LISTE!B16="",LISTE!B16="MADORRE",LISTE!B16="ROBIN",LISTE!B16="FREYSS",LISTE!B16="HENNION",LISTE!B16="BENARD",LISTE!I16="X",LISTE!I16="A",LISTE!B16="HUMBERT",LISTE!B16="BARRET",LISTE!B16="AUZAN",LISTE!B16="BOURDEAU"),"",LISTE!A16)</f>
        <v/>
      </c>
      <c r="B47" s="70" t="str">
        <f>IF(OR(LISTE!B16="",LISTE!B16="MADORRE",LISTE!B16="ROBIN",LISTE!B16="FREYSS",LISTE!B16="HENNION",LISTE!B16="BENARD",LISTE!I16="X",LISTE!I16="A",LISTE!B16="HUMBERT",LISTE!B16="BARRET",LISTE!B16="AUZAN",LISTE!B16="BOURDEAU"),"",LISTE!B16)</f>
        <v/>
      </c>
      <c r="C47" s="70" t="str">
        <f>IF(OR(LISTE!B16="",LISTE!B16="MADORRE",LISTE!B16="ROBIN",LISTE!B16="FREYSS",LISTE!B16="HENNION",LISTE!B16="BENARD",LISTE!I16="X",LISTE!I16="A",LISTE!B16="HUMBERT",LISTE!B16="BARRET",LISTE!B16="AUZAN",LISTE!B16="BOURDEAU"),"",LISTE!C16)</f>
        <v/>
      </c>
      <c r="D47" s="70"/>
      <c r="E47" s="71" t="str">
        <f>IF(OR(LISTE!B16="",LISTE!B16="MADORRE",LISTE!B16="ROBIN",LISTE!B16="FREYSS",LISTE!B16="HENNION",LISTE!B16="BENARD",LISTE!I16="X",LISTE!I16="A",LISTE!B16="HUMBERT",LISTE!B16="BARRET",LISTE!B16="AUZAN",LISTE!B16="BOURDEAU"),"",LISTE!J16)</f>
        <v/>
      </c>
      <c r="F47" s="71" t="str">
        <f>IF(OR(LISTE!B16="",LISTE!B16="MADORRE",LISTE!B16="ROBIN",LISTE!B16="FREYSS",LISTE!B16="HENNION",LISTE!B16="BENARD",LISTE!I16="X",LISTE!I16="A",LISTE!B16="HUMBERT",LISTE!B16="BARRET",LISTE!B16="AUZAN",LISTE!B16="BOURDEAU"),"",LISTE!K16)</f>
        <v/>
      </c>
      <c r="G47" s="568">
        <f t="shared" si="0"/>
        <v>0</v>
      </c>
      <c r="H47" s="72" t="str">
        <f>IF(OR(LISTE!B16="",LISTE!B16="MADORRE",LISTE!B16="ROBIN",LISTE!B16="FREYSS",LISTE!B16="HENNION",LISTE!B16="BENARD",LISTE!I16="X",LISTE!I16="A",LISTE!B16="HUMBERT",LISTE!B16="BARRET",LISTE!B16="AUZAN",LISTE!B16="BOURDEAU"),"",LISTE!AF16)</f>
        <v/>
      </c>
      <c r="I47" s="72" t="str">
        <f>IF(OR(LISTE!B16="",LISTE!B16="MADORRE",LISTE!B16="ROBIN",LISTE!B16="FREYSS",LISTE!B16="HENNION",LISTE!B16="BENARD",LISTE!I16="X",LISTE!I16="A",LISTE!B16="HUMBERT",LISTE!B16="BARRET",LISTE!B16="AUZAN",LISTE!B16="BOURDEAU"),"",LISTE!AG16)</f>
        <v/>
      </c>
      <c r="J47" s="72" t="str">
        <f>IF(OR(LISTE!B16="",LISTE!B16="MADORRE",LISTE!B16="ROBIN",LISTE!B16="FREYSS",LISTE!B16="HENNION",LISTE!B16="BENARD",LISTE!I16="X",LISTE!I16="A",LISTE!B16="HUMBERT",LISTE!B16="BARRET",LISTE!B16="AUZAN",LISTE!B16="BOURDEAU"),"",LISTE!AH16)</f>
        <v/>
      </c>
      <c r="K47" s="72" t="str">
        <f>IF(OR(LISTE!B16="",LISTE!B16="MADORRE",LISTE!B16="ROBIN",LISTE!B16="FREYSS",LISTE!B16="HENNION",LISTE!B16="BENARD",LISTE!I16="X",LISTE!I16="A",LISTE!B16="HUMBERT",LISTE!B16="BARRET",LISTE!B16="AUZAN",LISTE!B16="BOURDEAU"),"",LISTE!AI16)</f>
        <v/>
      </c>
      <c r="L47" s="72" t="str">
        <f>IF(OR(LISTE!B16="",LISTE!B16="MADORRE",LISTE!B16="ROBIN",LISTE!B16="FREYSS",LISTE!B16="HENNION",LISTE!B16="BENARD",LISTE!I16="X",LISTE!I16="A",LISTE!B16="HUMBERT",LISTE!B16="BARRET",LISTE!B16="AUZAN",LISTE!B16="BOURDEAU"),"",LISTE!AJ16)</f>
        <v/>
      </c>
      <c r="M47" s="72" t="str">
        <f>IF(OR(LISTE!B16="",LISTE!B16="MADORRE",LISTE!B16="ROBIN",LISTE!B16="FREYSS",LISTE!B16="HENNION",LISTE!B16="BENARD",LISTE!I16="X",LISTE!I16="A",LISTE!B16="HUMBERT",LISTE!B16="BARRET",LISTE!B16="AUZAN",LISTE!B16="BOURDEAU"),"",LISTE!AK16)</f>
        <v/>
      </c>
      <c r="N47" s="72" t="str">
        <f>IF(OR(LISTE!B16="",LISTE!B16="MADORRE",LISTE!B16="ROBIN",LISTE!B16="FREYSS",LISTE!B16="HENNION",LISTE!B16="BENARD",LISTE!I16="X",LISTE!I16="A",LISTE!B16="HUMBERT",LISTE!B16="BARRET",LISTE!B16="AUZAN",LISTE!B16="BOURDEAU"),"",LISTE!AL16)</f>
        <v/>
      </c>
      <c r="O47" s="72" t="str">
        <f>IF(OR(LISTE!B16="",LISTE!B16="MADORRE",LISTE!B16="ROBIN",LISTE!B16="FREYSS",LISTE!B16="HENNION",LISTE!B16="BENARD",LISTE!I16="X",LISTE!I16="A",LISTE!B16="HUMBERT",LISTE!B16="BARRET",LISTE!B16="AUZAN",LISTE!B16="BOURDEAU"),"",LISTE!AM16)</f>
        <v/>
      </c>
      <c r="P47" s="72" t="str">
        <f>IF(OR(LISTE!B16="",LISTE!B16="MADORRE",LISTE!B16="ROBIN",LISTE!B16="FREYSS",LISTE!B16="HENNION",LISTE!B16="BENARD",LISTE!I16="X",LISTE!I16="A",LISTE!B16="HUMBERT",LISTE!B16="BARRET",LISTE!B16="AUZAN",LISTE!B16="BOURDEAU"),"",LISTE!AN16)</f>
        <v/>
      </c>
      <c r="Q47" s="72" t="str">
        <f>IF(OR(LISTE!B16="",LISTE!B16="MADORRE",LISTE!B16="ROBIN",LISTE!B16="FREYSS",LISTE!B16="HENNION",LISTE!B16="BENARD",LISTE!I16="X",LISTE!I16="A",LISTE!B16="HUMBERT",LISTE!B16="BARRET",LISTE!B16="AUZAN",LISTE!B16="BOURDEAU"),"",LISTE!AO16)</f>
        <v/>
      </c>
      <c r="R47" s="72" t="str">
        <f>IF(OR(LISTE!B16="",LISTE!B16="MADORRE",LISTE!B16="ROBIN",LISTE!B16="FREYSS",LISTE!B16="HENNION",LISTE!B16="BENARD",LISTE!I16="X",LISTE!I16="A",LISTE!B16="HUMBERT",LISTE!B16="BARRET",LISTE!B16="AUZAN",LISTE!B16="BOURDEAU"),"",LISTE!AP16)</f>
        <v/>
      </c>
      <c r="S47" s="72" t="str">
        <f>IF(OR(LISTE!B16="",LISTE!B16="MADORRE",LISTE!B16="ROBIN",LISTE!B16="FREYSS",LISTE!B16="HENNION",LISTE!B16="BENARD",LISTE!I16="X",LISTE!I16="A",LISTE!B16="HUMBERT",LISTE!B16="BARRET",LISTE!B16="AUZAN",LISTE!B16="BOURDEAU"),"",LISTE!AQ16)</f>
        <v/>
      </c>
    </row>
    <row r="48" spans="1:19" ht="13.05" customHeight="1" x14ac:dyDescent="0.3">
      <c r="A48" s="56" t="str">
        <f>IF(OR(LISTE!B17="",LISTE!B17="MADORRE",LISTE!B17="ROBIN",LISTE!B17="FREYSS",LISTE!B17="HENNION",LISTE!B17="BENARD",LISTE!I17="X",LISTE!I17="A",LISTE!B17="HUMBERT",LISTE!B17="BARRET",LISTE!B17="AUZAN",LISTE!B17="BOURDEAU"),"",LISTE!A17)</f>
        <v/>
      </c>
      <c r="B48" s="70" t="str">
        <f>IF(OR(LISTE!B17="",LISTE!B17="MADORRE",LISTE!B17="ROBIN",LISTE!B17="FREYSS",LISTE!B17="HENNION",LISTE!B17="BENARD",LISTE!I17="X",LISTE!I17="A",LISTE!B17="HUMBERT",LISTE!B17="BARRET",LISTE!B17="AUZAN",LISTE!B17="BOURDEAU"),"",LISTE!B17)</f>
        <v/>
      </c>
      <c r="C48" s="70" t="str">
        <f>IF(OR(LISTE!B17="",LISTE!B17="MADORRE",LISTE!B17="ROBIN",LISTE!B17="FREYSS",LISTE!B17="HENNION",LISTE!B17="BENARD",LISTE!I17="X",LISTE!I17="A",LISTE!B17="HUMBERT",LISTE!B17="BARRET",LISTE!B17="AUZAN",LISTE!B17="BOURDEAU"),"",LISTE!C17)</f>
        <v/>
      </c>
      <c r="D48" s="70"/>
      <c r="E48" s="71" t="str">
        <f>IF(OR(LISTE!B17="",LISTE!B17="MADORRE",LISTE!B17="ROBIN",LISTE!B17="FREYSS",LISTE!B17="HENNION",LISTE!B17="BENARD",LISTE!I17="X",LISTE!I17="A",LISTE!B17="HUMBERT",LISTE!B17="BARRET",LISTE!B17="AUZAN",LISTE!B17="BOURDEAU"),"",LISTE!J17)</f>
        <v/>
      </c>
      <c r="F48" s="71" t="str">
        <f>IF(OR(LISTE!B17="",LISTE!B17="MADORRE",LISTE!B17="ROBIN",LISTE!B17="FREYSS",LISTE!B17="HENNION",LISTE!B17="BENARD",LISTE!I17="X",LISTE!I17="A",LISTE!B17="HUMBERT",LISTE!B17="BARRET",LISTE!B17="AUZAN",LISTE!B17="BOURDEAU"),"",LISTE!K17)</f>
        <v/>
      </c>
      <c r="G48" s="568">
        <f t="shared" si="0"/>
        <v>0</v>
      </c>
      <c r="H48" s="72" t="str">
        <f>IF(OR(LISTE!B17="",LISTE!B17="MADORRE",LISTE!B17="ROBIN",LISTE!B17="FREYSS",LISTE!B17="HENNION",LISTE!B17="BENARD",LISTE!I17="X",LISTE!I17="A",LISTE!B17="HUMBERT",LISTE!B17="BARRET",LISTE!B17="AUZAN",LISTE!B17="BOURDEAU"),"",LISTE!AF17)</f>
        <v/>
      </c>
      <c r="I48" s="72" t="str">
        <f>IF(OR(LISTE!B17="",LISTE!B17="MADORRE",LISTE!B17="ROBIN",LISTE!B17="FREYSS",LISTE!B17="HENNION",LISTE!B17="BENARD",LISTE!I17="X",LISTE!I17="A",LISTE!B17="HUMBERT",LISTE!B17="BARRET",LISTE!B17="AUZAN",LISTE!B17="BOURDEAU"),"",LISTE!AG17)</f>
        <v/>
      </c>
      <c r="J48" s="72" t="str">
        <f>IF(OR(LISTE!B17="",LISTE!B17="MADORRE",LISTE!B17="ROBIN",LISTE!B17="FREYSS",LISTE!B17="HENNION",LISTE!B17="BENARD",LISTE!I17="X",LISTE!I17="A",LISTE!B17="HUMBERT",LISTE!B17="BARRET",LISTE!B17="AUZAN",LISTE!B17="BOURDEAU"),"",LISTE!AH17)</f>
        <v/>
      </c>
      <c r="K48" s="72" t="str">
        <f>IF(OR(LISTE!B17="",LISTE!B17="MADORRE",LISTE!B17="ROBIN",LISTE!B17="FREYSS",LISTE!B17="HENNION",LISTE!B17="BENARD",LISTE!I17="X",LISTE!I17="A",LISTE!B17="HUMBERT",LISTE!B17="BARRET",LISTE!B17="AUZAN",LISTE!B17="BOURDEAU"),"",LISTE!AI17)</f>
        <v/>
      </c>
      <c r="L48" s="72" t="str">
        <f>IF(OR(LISTE!B17="",LISTE!B17="MADORRE",LISTE!B17="ROBIN",LISTE!B17="FREYSS",LISTE!B17="HENNION",LISTE!B17="BENARD",LISTE!I17="X",LISTE!I17="A",LISTE!B17="HUMBERT",LISTE!B17="BARRET",LISTE!B17="AUZAN",LISTE!B17="BOURDEAU"),"",LISTE!AJ17)</f>
        <v/>
      </c>
      <c r="M48" s="72" t="str">
        <f>IF(OR(LISTE!B17="",LISTE!B17="MADORRE",LISTE!B17="ROBIN",LISTE!B17="FREYSS",LISTE!B17="HENNION",LISTE!B17="BENARD",LISTE!I17="X",LISTE!I17="A",LISTE!B17="HUMBERT",LISTE!B17="BARRET",LISTE!B17="AUZAN",LISTE!B17="BOURDEAU"),"",LISTE!AK17)</f>
        <v/>
      </c>
      <c r="N48" s="72" t="str">
        <f>IF(OR(LISTE!B17="",LISTE!B17="MADORRE",LISTE!B17="ROBIN",LISTE!B17="FREYSS",LISTE!B17="HENNION",LISTE!B17="BENARD",LISTE!I17="X",LISTE!I17="A",LISTE!B17="HUMBERT",LISTE!B17="BARRET",LISTE!B17="AUZAN",LISTE!B17="BOURDEAU"),"",LISTE!AL17)</f>
        <v/>
      </c>
      <c r="O48" s="72" t="str">
        <f>IF(OR(LISTE!B17="",LISTE!B17="MADORRE",LISTE!B17="ROBIN",LISTE!B17="FREYSS",LISTE!B17="HENNION",LISTE!B17="BENARD",LISTE!I17="X",LISTE!I17="A",LISTE!B17="HUMBERT",LISTE!B17="BARRET",LISTE!B17="AUZAN",LISTE!B17="BOURDEAU"),"",LISTE!AM17)</f>
        <v/>
      </c>
      <c r="P48" s="72" t="str">
        <f>IF(OR(LISTE!B17="",LISTE!B17="MADORRE",LISTE!B17="ROBIN",LISTE!B17="FREYSS",LISTE!B17="HENNION",LISTE!B17="BENARD",LISTE!I17="X",LISTE!I17="A",LISTE!B17="HUMBERT",LISTE!B17="BARRET",LISTE!B17="AUZAN",LISTE!B17="BOURDEAU"),"",LISTE!AN17)</f>
        <v/>
      </c>
      <c r="Q48" s="72" t="str">
        <f>IF(OR(LISTE!B17="",LISTE!B17="MADORRE",LISTE!B17="ROBIN",LISTE!B17="FREYSS",LISTE!B17="HENNION",LISTE!B17="BENARD",LISTE!I17="X",LISTE!I17="A",LISTE!B17="HUMBERT",LISTE!B17="BARRET",LISTE!B17="AUZAN",LISTE!B17="BOURDEAU"),"",LISTE!AO17)</f>
        <v/>
      </c>
      <c r="R48" s="72" t="str">
        <f>IF(OR(LISTE!B17="",LISTE!B17="MADORRE",LISTE!B17="ROBIN",LISTE!B17="FREYSS",LISTE!B17="HENNION",LISTE!B17="BENARD",LISTE!I17="X",LISTE!I17="A",LISTE!B17="HUMBERT",LISTE!B17="BARRET",LISTE!B17="AUZAN",LISTE!B17="BOURDEAU"),"",LISTE!AP17)</f>
        <v/>
      </c>
      <c r="S48" s="72" t="str">
        <f>IF(OR(LISTE!B17="",LISTE!B17="MADORRE",LISTE!B17="ROBIN",LISTE!B17="FREYSS",LISTE!B17="HENNION",LISTE!B17="BENARD",LISTE!I17="X",LISTE!I17="A",LISTE!B17="HUMBERT",LISTE!B17="BARRET",LISTE!B17="AUZAN",LISTE!B17="BOURDEAU"),"",LISTE!AQ17)</f>
        <v/>
      </c>
    </row>
    <row r="49" spans="1:19" ht="13.05" customHeight="1" x14ac:dyDescent="0.3">
      <c r="A49" s="56" t="str">
        <f>IF(OR(LISTE!B18="",LISTE!B18="MADORRE",LISTE!B18="ROBIN",LISTE!B18="FREYSS",LISTE!B18="HENNION",LISTE!B18="BENARD",LISTE!I18="X",LISTE!I18="A",LISTE!B18="HUMBERT",LISTE!B18="BARRET",LISTE!B18="AUZAN",LISTE!B18="BOURDEAU"),"",LISTE!A18)</f>
        <v/>
      </c>
      <c r="B49" s="70" t="str">
        <f>IF(OR(LISTE!B18="",LISTE!B18="MADORRE",LISTE!B18="ROBIN",LISTE!B18="FREYSS",LISTE!B18="HENNION",LISTE!B18="BENARD",LISTE!I18="X",LISTE!I18="A",LISTE!B18="HUMBERT",LISTE!B18="BARRET",LISTE!B18="AUZAN",LISTE!B18="BOURDEAU"),"",LISTE!B18)</f>
        <v/>
      </c>
      <c r="C49" s="70" t="str">
        <f>IF(OR(LISTE!B18="",LISTE!B18="MADORRE",LISTE!B18="ROBIN",LISTE!B18="FREYSS",LISTE!B18="HENNION",LISTE!B18="BENARD",LISTE!I18="X",LISTE!I18="A",LISTE!B18="HUMBERT",LISTE!B18="BARRET",LISTE!B18="AUZAN",LISTE!B18="BOURDEAU"),"",LISTE!C18)</f>
        <v/>
      </c>
      <c r="D49" s="70"/>
      <c r="E49" s="71" t="str">
        <f>IF(OR(LISTE!B18="",LISTE!B18="MADORRE",LISTE!B18="ROBIN",LISTE!B18="FREYSS",LISTE!B18="HENNION",LISTE!B18="BENARD",LISTE!I18="X",LISTE!I18="A",LISTE!B18="HUMBERT",LISTE!B18="BARRET",LISTE!B18="AUZAN",LISTE!B18="BOURDEAU"),"",LISTE!J18)</f>
        <v/>
      </c>
      <c r="F49" s="71" t="str">
        <f>IF(OR(LISTE!B18="",LISTE!B18="MADORRE",LISTE!B18="ROBIN",LISTE!B18="FREYSS",LISTE!B18="HENNION",LISTE!B18="BENARD",LISTE!I18="X",LISTE!I18="A",LISTE!B18="HUMBERT",LISTE!B18="BARRET",LISTE!B18="AUZAN",LISTE!B18="BOURDEAU"),"",LISTE!K18)</f>
        <v/>
      </c>
      <c r="G49" s="568">
        <f t="shared" si="0"/>
        <v>0</v>
      </c>
      <c r="H49" s="72" t="str">
        <f>IF(OR(LISTE!B18="",LISTE!B18="MADORRE",LISTE!B18="ROBIN",LISTE!B18="FREYSS",LISTE!B18="HENNION",LISTE!B18="BENARD",LISTE!I18="X",LISTE!I18="A",LISTE!B18="HUMBERT",LISTE!B18="BARRET",LISTE!B18="AUZAN",LISTE!B18="BOURDEAU"),"",LISTE!AF18)</f>
        <v/>
      </c>
      <c r="I49" s="72" t="str">
        <f>IF(OR(LISTE!B18="",LISTE!B18="MADORRE",LISTE!B18="ROBIN",LISTE!B18="FREYSS",LISTE!B18="HENNION",LISTE!B18="BENARD",LISTE!I18="X",LISTE!I18="A",LISTE!B18="HUMBERT",LISTE!B18="BARRET",LISTE!B18="AUZAN",LISTE!B18="BOURDEAU"),"",LISTE!AG18)</f>
        <v/>
      </c>
      <c r="J49" s="72" t="str">
        <f>IF(OR(LISTE!B18="",LISTE!B18="MADORRE",LISTE!B18="ROBIN",LISTE!B18="FREYSS",LISTE!B18="HENNION",LISTE!B18="BENARD",LISTE!I18="X",LISTE!I18="A",LISTE!B18="HUMBERT",LISTE!B18="BARRET",LISTE!B18="AUZAN",LISTE!B18="BOURDEAU"),"",LISTE!AH18)</f>
        <v/>
      </c>
      <c r="K49" s="72" t="str">
        <f>IF(OR(LISTE!B18="",LISTE!B18="MADORRE",LISTE!B18="ROBIN",LISTE!B18="FREYSS",LISTE!B18="HENNION",LISTE!B18="BENARD",LISTE!I18="X",LISTE!I18="A",LISTE!B18="HUMBERT",LISTE!B18="BARRET",LISTE!B18="AUZAN",LISTE!B18="BOURDEAU"),"",LISTE!AI18)</f>
        <v/>
      </c>
      <c r="L49" s="72" t="str">
        <f>IF(OR(LISTE!B18="",LISTE!B18="MADORRE",LISTE!B18="ROBIN",LISTE!B18="FREYSS",LISTE!B18="HENNION",LISTE!B18="BENARD",LISTE!I18="X",LISTE!I18="A",LISTE!B18="HUMBERT",LISTE!B18="BARRET",LISTE!B18="AUZAN",LISTE!B18="BOURDEAU"),"",LISTE!AJ18)</f>
        <v/>
      </c>
      <c r="M49" s="72" t="str">
        <f>IF(OR(LISTE!B18="",LISTE!B18="MADORRE",LISTE!B18="ROBIN",LISTE!B18="FREYSS",LISTE!B18="HENNION",LISTE!B18="BENARD",LISTE!I18="X",LISTE!I18="A",LISTE!B18="HUMBERT",LISTE!B18="BARRET",LISTE!B18="AUZAN",LISTE!B18="BOURDEAU"),"",LISTE!AK18)</f>
        <v/>
      </c>
      <c r="N49" s="72" t="str">
        <f>IF(OR(LISTE!B18="",LISTE!B18="MADORRE",LISTE!B18="ROBIN",LISTE!B18="FREYSS",LISTE!B18="HENNION",LISTE!B18="BENARD",LISTE!I18="X",LISTE!I18="A",LISTE!B18="HUMBERT",LISTE!B18="BARRET",LISTE!B18="AUZAN",LISTE!B18="BOURDEAU"),"",LISTE!AL18)</f>
        <v/>
      </c>
      <c r="O49" s="72" t="str">
        <f>IF(OR(LISTE!B18="",LISTE!B18="MADORRE",LISTE!B18="ROBIN",LISTE!B18="FREYSS",LISTE!B18="HENNION",LISTE!B18="BENARD",LISTE!I18="X",LISTE!I18="A",LISTE!B18="HUMBERT",LISTE!B18="BARRET",LISTE!B18="AUZAN",LISTE!B18="BOURDEAU"),"",LISTE!AM18)</f>
        <v/>
      </c>
      <c r="P49" s="72" t="str">
        <f>IF(OR(LISTE!B18="",LISTE!B18="MADORRE",LISTE!B18="ROBIN",LISTE!B18="FREYSS",LISTE!B18="HENNION",LISTE!B18="BENARD",LISTE!I18="X",LISTE!I18="A",LISTE!B18="HUMBERT",LISTE!B18="BARRET",LISTE!B18="AUZAN",LISTE!B18="BOURDEAU"),"",LISTE!AN18)</f>
        <v/>
      </c>
      <c r="Q49" s="72" t="str">
        <f>IF(OR(LISTE!B18="",LISTE!B18="MADORRE",LISTE!B18="ROBIN",LISTE!B18="FREYSS",LISTE!B18="HENNION",LISTE!B18="BENARD",LISTE!I18="X",LISTE!I18="A",LISTE!B18="HUMBERT",LISTE!B18="BARRET",LISTE!B18="AUZAN",LISTE!B18="BOURDEAU"),"",LISTE!AO18)</f>
        <v/>
      </c>
      <c r="R49" s="72" t="str">
        <f>IF(OR(LISTE!B18="",LISTE!B18="MADORRE",LISTE!B18="ROBIN",LISTE!B18="FREYSS",LISTE!B18="HENNION",LISTE!B18="BENARD",LISTE!I18="X",LISTE!I18="A",LISTE!B18="HUMBERT",LISTE!B18="BARRET",LISTE!B18="AUZAN",LISTE!B18="BOURDEAU"),"",LISTE!AP18)</f>
        <v/>
      </c>
      <c r="S49" s="72" t="str">
        <f>IF(OR(LISTE!B18="",LISTE!B18="MADORRE",LISTE!B18="ROBIN",LISTE!B18="FREYSS",LISTE!B18="HENNION",LISTE!B18="BENARD",LISTE!I18="X",LISTE!I18="A",LISTE!B18="HUMBERT",LISTE!B18="BARRET",LISTE!B18="AUZAN",LISTE!B18="BOURDEAU"),"",LISTE!AQ18)</f>
        <v/>
      </c>
    </row>
    <row r="50" spans="1:19" ht="13.05" customHeight="1" x14ac:dyDescent="0.3">
      <c r="A50" s="56" t="str">
        <f>IF(OR(LISTE!B19="",LISTE!B19="MADORRE",LISTE!B19="ROBIN",LISTE!B19="FREYSS",LISTE!B19="HENNION",LISTE!B19="BENARD",LISTE!I19="X",LISTE!I19="A",LISTE!B19="HUMBERT",LISTE!B19="BARRET",LISTE!B19="AUZAN",LISTE!B19="BOURDEAU"),"",LISTE!A19)</f>
        <v/>
      </c>
      <c r="B50" s="70" t="str">
        <f>IF(OR(LISTE!B19="",LISTE!B19="MADORRE",LISTE!B19="ROBIN",LISTE!B19="FREYSS",LISTE!B19="HENNION",LISTE!B19="BENARD",LISTE!I19="X",LISTE!I19="A",LISTE!B19="HUMBERT",LISTE!B19="BARRET",LISTE!B19="AUZAN",LISTE!B19="BOURDEAU"),"",LISTE!B19)</f>
        <v/>
      </c>
      <c r="C50" s="70" t="str">
        <f>IF(OR(LISTE!B19="",LISTE!B19="MADORRE",LISTE!B19="ROBIN",LISTE!B19="FREYSS",LISTE!B19="HENNION",LISTE!B19="BENARD",LISTE!I19="X",LISTE!I19="A",LISTE!B19="HUMBERT",LISTE!B19="BARRET",LISTE!B19="AUZAN",LISTE!B19="BOURDEAU"),"",LISTE!C19)</f>
        <v/>
      </c>
      <c r="D50" s="70"/>
      <c r="E50" s="71" t="str">
        <f>IF(OR(LISTE!B19="",LISTE!B19="MADORRE",LISTE!B19="ROBIN",LISTE!B19="FREYSS",LISTE!B19="HENNION",LISTE!B19="BENARD",LISTE!I19="X",LISTE!I19="A",LISTE!B19="HUMBERT",LISTE!B19="BARRET",LISTE!B19="AUZAN",LISTE!B19="BOURDEAU"),"",LISTE!J19)</f>
        <v/>
      </c>
      <c r="F50" s="71" t="str">
        <f>IF(OR(LISTE!B19="",LISTE!B19="MADORRE",LISTE!B19="ROBIN",LISTE!B19="FREYSS",LISTE!B19="HENNION",LISTE!B19="BENARD",LISTE!I19="X",LISTE!I19="A",LISTE!B19="HUMBERT",LISTE!B19="BARRET",LISTE!B19="AUZAN",LISTE!B19="BOURDEAU"),"",LISTE!K19)</f>
        <v/>
      </c>
      <c r="G50" s="568">
        <f t="shared" si="0"/>
        <v>0</v>
      </c>
      <c r="H50" s="72" t="str">
        <f>IF(OR(LISTE!B19="",LISTE!B19="MADORRE",LISTE!B19="ROBIN",LISTE!B19="FREYSS",LISTE!B19="HENNION",LISTE!B19="BENARD",LISTE!I19="X",LISTE!I19="A",LISTE!B19="HUMBERT",LISTE!B19="BARRET",LISTE!B19="AUZAN",LISTE!B19="BOURDEAU"),"",LISTE!AF19)</f>
        <v/>
      </c>
      <c r="I50" s="72" t="str">
        <f>IF(OR(LISTE!B19="",LISTE!B19="MADORRE",LISTE!B19="ROBIN",LISTE!B19="FREYSS",LISTE!B19="HENNION",LISTE!B19="BENARD",LISTE!I19="X",LISTE!I19="A",LISTE!B19="HUMBERT",LISTE!B19="BARRET",LISTE!B19="AUZAN",LISTE!B19="BOURDEAU"),"",LISTE!AG19)</f>
        <v/>
      </c>
      <c r="J50" s="72" t="str">
        <f>IF(OR(LISTE!B19="",LISTE!B19="MADORRE",LISTE!B19="ROBIN",LISTE!B19="FREYSS",LISTE!B19="HENNION",LISTE!B19="BENARD",LISTE!I19="X",LISTE!I19="A",LISTE!B19="HUMBERT",LISTE!B19="BARRET",LISTE!B19="AUZAN",LISTE!B19="BOURDEAU"),"",LISTE!AH19)</f>
        <v/>
      </c>
      <c r="K50" s="72" t="str">
        <f>IF(OR(LISTE!B19="",LISTE!B19="MADORRE",LISTE!B19="ROBIN",LISTE!B19="FREYSS",LISTE!B19="HENNION",LISTE!B19="BENARD",LISTE!I19="X",LISTE!I19="A",LISTE!B19="HUMBERT",LISTE!B19="BARRET",LISTE!B19="AUZAN",LISTE!B19="BOURDEAU"),"",LISTE!AI19)</f>
        <v/>
      </c>
      <c r="L50" s="72" t="str">
        <f>IF(OR(LISTE!B19="",LISTE!B19="MADORRE",LISTE!B19="ROBIN",LISTE!B19="FREYSS",LISTE!B19="HENNION",LISTE!B19="BENARD",LISTE!I19="X",LISTE!I19="A",LISTE!B19="HUMBERT",LISTE!B19="BARRET",LISTE!B19="AUZAN",LISTE!B19="BOURDEAU"),"",LISTE!AJ19)</f>
        <v/>
      </c>
      <c r="M50" s="72" t="str">
        <f>IF(OR(LISTE!B19="",LISTE!B19="MADORRE",LISTE!B19="ROBIN",LISTE!B19="FREYSS",LISTE!B19="HENNION",LISTE!B19="BENARD",LISTE!I19="X",LISTE!I19="A",LISTE!B19="HUMBERT",LISTE!B19="BARRET",LISTE!B19="AUZAN",LISTE!B19="BOURDEAU"),"",LISTE!AK19)</f>
        <v/>
      </c>
      <c r="N50" s="72" t="str">
        <f>IF(OR(LISTE!B19="",LISTE!B19="MADORRE",LISTE!B19="ROBIN",LISTE!B19="FREYSS",LISTE!B19="HENNION",LISTE!B19="BENARD",LISTE!I19="X",LISTE!I19="A",LISTE!B19="HUMBERT",LISTE!B19="BARRET",LISTE!B19="AUZAN",LISTE!B19="BOURDEAU"),"",LISTE!AL19)</f>
        <v/>
      </c>
      <c r="O50" s="72" t="str">
        <f>IF(OR(LISTE!B19="",LISTE!B19="MADORRE",LISTE!B19="ROBIN",LISTE!B19="FREYSS",LISTE!B19="HENNION",LISTE!B19="BENARD",LISTE!I19="X",LISTE!I19="A",LISTE!B19="HUMBERT",LISTE!B19="BARRET",LISTE!B19="AUZAN",LISTE!B19="BOURDEAU"),"",LISTE!AM19)</f>
        <v/>
      </c>
      <c r="P50" s="72" t="str">
        <f>IF(OR(LISTE!B19="",LISTE!B19="MADORRE",LISTE!B19="ROBIN",LISTE!B19="FREYSS",LISTE!B19="HENNION",LISTE!B19="BENARD",LISTE!I19="X",LISTE!I19="A",LISTE!B19="HUMBERT",LISTE!B19="BARRET",LISTE!B19="AUZAN",LISTE!B19="BOURDEAU"),"",LISTE!AN19)</f>
        <v/>
      </c>
      <c r="Q50" s="72" t="str">
        <f>IF(OR(LISTE!B19="",LISTE!B19="MADORRE",LISTE!B19="ROBIN",LISTE!B19="FREYSS",LISTE!B19="HENNION",LISTE!B19="BENARD",LISTE!I19="X",LISTE!I19="A",LISTE!B19="HUMBERT",LISTE!B19="BARRET",LISTE!B19="AUZAN",LISTE!B19="BOURDEAU"),"",LISTE!AO19)</f>
        <v/>
      </c>
      <c r="R50" s="72" t="str">
        <f>IF(OR(LISTE!B19="",LISTE!B19="MADORRE",LISTE!B19="ROBIN",LISTE!B19="FREYSS",LISTE!B19="HENNION",LISTE!B19="BENARD",LISTE!I19="X",LISTE!I19="A",LISTE!B19="HUMBERT",LISTE!B19="BARRET",LISTE!B19="AUZAN",LISTE!B19="BOURDEAU"),"",LISTE!AP19)</f>
        <v/>
      </c>
      <c r="S50" s="72" t="str">
        <f>IF(OR(LISTE!B19="",LISTE!B19="MADORRE",LISTE!B19="ROBIN",LISTE!B19="FREYSS",LISTE!B19="HENNION",LISTE!B19="BENARD",LISTE!I19="X",LISTE!I19="A",LISTE!B19="HUMBERT",LISTE!B19="BARRET",LISTE!B19="AUZAN",LISTE!B19="BOURDEAU"),"",LISTE!AQ19)</f>
        <v/>
      </c>
    </row>
    <row r="51" spans="1:19" ht="13.05" customHeight="1" x14ac:dyDescent="0.3">
      <c r="A51" s="56" t="str">
        <f>IF(OR(LISTE!B21="",LISTE!B21="MADORRE",LISTE!B21="ROBIN",LISTE!B21="FREYSS",LISTE!B21="HENNION",LISTE!B21="BENARD",LISTE!I21="X",LISTE!I21="A",LISTE!B21="HUMBERT",LISTE!B21="BARRET",LISTE!B21="AUZAN",LISTE!B21="BOURDEAU"),"",LISTE!A21)</f>
        <v/>
      </c>
      <c r="B51" s="70" t="str">
        <f>IF(OR(LISTE!B21="",LISTE!B21="MADORRE",LISTE!B21="ROBIN",LISTE!B21="FREYSS",LISTE!B21="HENNION",LISTE!B21="BENARD",LISTE!I21="X",LISTE!I21="A",LISTE!B21="HUMBERT",LISTE!B21="BARRET",LISTE!B21="AUZAN",LISTE!B21="BOURDEAU"),"",LISTE!B21)</f>
        <v/>
      </c>
      <c r="C51" s="70" t="str">
        <f>IF(OR(LISTE!B21="",LISTE!B21="MADORRE",LISTE!B21="ROBIN",LISTE!B21="FREYSS",LISTE!B21="HENNION",LISTE!B21="BENARD",LISTE!I21="X",LISTE!I21="A",LISTE!B21="HUMBERT",LISTE!B21="BARRET",LISTE!B21="AUZAN",LISTE!B21="BOURDEAU"),"",LISTE!C21)</f>
        <v/>
      </c>
      <c r="D51" s="70"/>
      <c r="E51" s="71" t="str">
        <f>IF(OR(LISTE!B21="",LISTE!B21="MADORRE",LISTE!B21="ROBIN",LISTE!B21="FREYSS",LISTE!B21="HENNION",LISTE!B21="BENARD",LISTE!I21="X",LISTE!I21="A",LISTE!B21="HUMBERT",LISTE!B21="BARRET",LISTE!B21="AUZAN",LISTE!B21="BOURDEAU"),"",LISTE!J21)</f>
        <v/>
      </c>
      <c r="F51" s="71" t="str">
        <f>IF(OR(LISTE!B21="",LISTE!B21="MADORRE",LISTE!B21="ROBIN",LISTE!B21="FREYSS",LISTE!B21="HENNION",LISTE!B21="BENARD",LISTE!I21="X",LISTE!I21="A",LISTE!B21="HUMBERT",LISTE!B21="BARRET",LISTE!B21="AUZAN",LISTE!B21="BOURDEAU"),"",LISTE!K21)</f>
        <v/>
      </c>
      <c r="G51" s="568">
        <f t="shared" si="0"/>
        <v>0</v>
      </c>
      <c r="H51" s="72" t="str">
        <f>IF(OR(LISTE!B21="",LISTE!B21="MADORRE",LISTE!B21="ROBIN",LISTE!B21="FREYSS",LISTE!B21="HENNION",LISTE!B21="BENARD",LISTE!I21="X",LISTE!I21="A",LISTE!B21="HUMBERT",LISTE!B21="BARRET",LISTE!B21="AUZAN",LISTE!B21="BOURDEAU"),"",LISTE!AF21)</f>
        <v/>
      </c>
      <c r="I51" s="72" t="str">
        <f>IF(OR(LISTE!B21="",LISTE!B21="MADORRE",LISTE!B21="ROBIN",LISTE!B21="FREYSS",LISTE!B21="HENNION",LISTE!B21="BENARD",LISTE!I21="X",LISTE!I21="A",LISTE!B21="HUMBERT",LISTE!B21="BARRET",LISTE!B21="AUZAN",LISTE!B21="BOURDEAU"),"",LISTE!AG21)</f>
        <v/>
      </c>
      <c r="J51" s="72" t="str">
        <f>IF(OR(LISTE!B21="",LISTE!B21="MADORRE",LISTE!B21="ROBIN",LISTE!B21="FREYSS",LISTE!B21="HENNION",LISTE!B21="BENARD",LISTE!I21="X",LISTE!I21="A",LISTE!B21="HUMBERT",LISTE!B21="BARRET",LISTE!B21="AUZAN",LISTE!B21="BOURDEAU"),"",LISTE!AH21)</f>
        <v/>
      </c>
      <c r="K51" s="72" t="str">
        <f>IF(OR(LISTE!B21="",LISTE!B21="MADORRE",LISTE!B21="ROBIN",LISTE!B21="FREYSS",LISTE!B21="HENNION",LISTE!B21="BENARD",LISTE!I21="X",LISTE!I21="A",LISTE!B21="HUMBERT",LISTE!B21="BARRET",LISTE!B21="AUZAN",LISTE!B21="BOURDEAU"),"",LISTE!AI21)</f>
        <v/>
      </c>
      <c r="L51" s="72" t="str">
        <f>IF(OR(LISTE!B21="",LISTE!B21="MADORRE",LISTE!B21="ROBIN",LISTE!B21="FREYSS",LISTE!B21="HENNION",LISTE!B21="BENARD",LISTE!I21="X",LISTE!I21="A",LISTE!B21="HUMBERT",LISTE!B21="BARRET",LISTE!B21="AUZAN",LISTE!B21="BOURDEAU"),"",LISTE!AJ21)</f>
        <v/>
      </c>
      <c r="M51" s="72" t="str">
        <f>IF(OR(LISTE!B21="",LISTE!B21="MADORRE",LISTE!B21="ROBIN",LISTE!B21="FREYSS",LISTE!B21="HENNION",LISTE!B21="BENARD",LISTE!I21="X",LISTE!I21="A",LISTE!B21="HUMBERT",LISTE!B21="BARRET",LISTE!B21="AUZAN",LISTE!B21="BOURDEAU"),"",LISTE!AK21)</f>
        <v/>
      </c>
      <c r="N51" s="72" t="str">
        <f>IF(OR(LISTE!B21="",LISTE!B21="MADORRE",LISTE!B21="ROBIN",LISTE!B21="FREYSS",LISTE!B21="HENNION",LISTE!B21="BENARD",LISTE!I21="X",LISTE!I21="A",LISTE!B21="HUMBERT",LISTE!B21="BARRET",LISTE!B21="AUZAN",LISTE!B21="BOURDEAU"),"",LISTE!AL21)</f>
        <v/>
      </c>
      <c r="O51" s="72" t="str">
        <f>IF(OR(LISTE!B21="",LISTE!B21="MADORRE",LISTE!B21="ROBIN",LISTE!B21="FREYSS",LISTE!B21="HENNION",LISTE!B21="BENARD",LISTE!I21="X",LISTE!I21="A",LISTE!B21="HUMBERT",LISTE!B21="BARRET",LISTE!B21="AUZAN",LISTE!B21="BOURDEAU"),"",LISTE!AM21)</f>
        <v/>
      </c>
      <c r="P51" s="72" t="str">
        <f>IF(OR(LISTE!B21="",LISTE!B21="MADORRE",LISTE!B21="ROBIN",LISTE!B21="FREYSS",LISTE!B21="HENNION",LISTE!B21="BENARD",LISTE!I21="X",LISTE!I21="A",LISTE!B21="HUMBERT",LISTE!B21="BARRET",LISTE!B21="AUZAN",LISTE!B21="BOURDEAU"),"",LISTE!AN21)</f>
        <v/>
      </c>
      <c r="Q51" s="72" t="str">
        <f>IF(OR(LISTE!B21="",LISTE!B21="MADORRE",LISTE!B21="ROBIN",LISTE!B21="FREYSS",LISTE!B21="HENNION",LISTE!B21="BENARD",LISTE!I21="X",LISTE!I21="A",LISTE!B21="HUMBERT",LISTE!B21="BARRET",LISTE!B21="AUZAN",LISTE!B21="BOURDEAU"),"",LISTE!AO21)</f>
        <v/>
      </c>
      <c r="R51" s="72" t="str">
        <f>IF(OR(LISTE!B21="",LISTE!B21="MADORRE",LISTE!B21="ROBIN",LISTE!B21="FREYSS",LISTE!B21="HENNION",LISTE!B21="BENARD",LISTE!I21="X",LISTE!I21="A",LISTE!B21="HUMBERT",LISTE!B21="BARRET",LISTE!B21="AUZAN",LISTE!B21="BOURDEAU"),"",LISTE!AP21)</f>
        <v/>
      </c>
      <c r="S51" s="72" t="str">
        <f>IF(OR(LISTE!B21="",LISTE!B21="MADORRE",LISTE!B21="ROBIN",LISTE!B21="FREYSS",LISTE!B21="HENNION",LISTE!B21="BENARD",LISTE!I21="X",LISTE!I21="A",LISTE!B21="HUMBERT",LISTE!B21="BARRET",LISTE!B21="AUZAN",LISTE!B21="BOURDEAU"),"",LISTE!AQ21)</f>
        <v/>
      </c>
    </row>
    <row r="52" spans="1:19" ht="13.05" customHeight="1" x14ac:dyDescent="0.3">
      <c r="A52" s="56" t="str">
        <f>IF(OR(LISTE!B22="",LISTE!B22="MADORRE",LISTE!B22="ROBIN",LISTE!B22="FREYSS",LISTE!B22="HENNION",LISTE!B22="BENARD",LISTE!I22="X",LISTE!I22="A",LISTE!B22="HUMBERT",LISTE!B22="BARRET",LISTE!B22="AUZAN",LISTE!B22="BOURDEAU"),"",LISTE!A22)</f>
        <v/>
      </c>
      <c r="B52" s="70" t="str">
        <f>IF(OR(LISTE!B22="",LISTE!B22="MADORRE",LISTE!B22="ROBIN",LISTE!B22="FREYSS",LISTE!B22="HENNION",LISTE!B22="BENARD",LISTE!I22="X",LISTE!I22="A",LISTE!B22="HUMBERT",LISTE!B22="BARRET",LISTE!B22="AUZAN",LISTE!B22="BOURDEAU"),"",LISTE!B22)</f>
        <v/>
      </c>
      <c r="C52" s="70" t="str">
        <f>IF(OR(LISTE!B22="",LISTE!B22="MADORRE",LISTE!B22="ROBIN",LISTE!B22="FREYSS",LISTE!B22="HENNION",LISTE!B22="BENARD",LISTE!I22="X",LISTE!I22="A",LISTE!B22="HUMBERT",LISTE!B22="BARRET",LISTE!B22="AUZAN",LISTE!B22="BOURDEAU"),"",LISTE!C22)</f>
        <v/>
      </c>
      <c r="D52" s="70"/>
      <c r="E52" s="71" t="str">
        <f>IF(OR(LISTE!B22="",LISTE!B22="MADORRE",LISTE!B22="ROBIN",LISTE!B22="FREYSS",LISTE!B22="HENNION",LISTE!B22="BENARD",LISTE!I22="X",LISTE!I22="A",LISTE!B22="HUMBERT",LISTE!B22="BARRET",LISTE!B22="AUZAN",LISTE!B22="BOURDEAU"),"",LISTE!J22)</f>
        <v/>
      </c>
      <c r="F52" s="71" t="str">
        <f>IF(OR(LISTE!B22="",LISTE!B22="MADORRE",LISTE!B22="ROBIN",LISTE!B22="FREYSS",LISTE!B22="HENNION",LISTE!B22="BENARD",LISTE!I22="X",LISTE!I22="A",LISTE!B22="HUMBERT",LISTE!B22="BARRET",LISTE!B22="AUZAN",LISTE!B22="BOURDEAU"),"",LISTE!K22)</f>
        <v/>
      </c>
      <c r="G52" s="568">
        <f t="shared" si="0"/>
        <v>0</v>
      </c>
      <c r="H52" s="72" t="str">
        <f>IF(OR(LISTE!B22="",LISTE!B22="MADORRE",LISTE!B22="ROBIN",LISTE!B22="FREYSS",LISTE!B22="HENNION",LISTE!B22="BENARD",LISTE!I22="X",LISTE!I22="A",LISTE!B22="HUMBERT",LISTE!B22="BARRET",LISTE!B22="AUZAN",LISTE!B22="BOURDEAU"),"",LISTE!AF22)</f>
        <v/>
      </c>
      <c r="I52" s="72" t="str">
        <f>IF(OR(LISTE!B22="",LISTE!B22="MADORRE",LISTE!B22="ROBIN",LISTE!B22="FREYSS",LISTE!B22="HENNION",LISTE!B22="BENARD",LISTE!I22="X",LISTE!I22="A",LISTE!B22="HUMBERT",LISTE!B22="BARRET",LISTE!B22="AUZAN",LISTE!B22="BOURDEAU"),"",LISTE!AG22)</f>
        <v/>
      </c>
      <c r="J52" s="72" t="str">
        <f>IF(OR(LISTE!B22="",LISTE!B22="MADORRE",LISTE!B22="ROBIN",LISTE!B22="FREYSS",LISTE!B22="HENNION",LISTE!B22="BENARD",LISTE!I22="X",LISTE!I22="A",LISTE!B22="HUMBERT",LISTE!B22="BARRET",LISTE!B22="AUZAN",LISTE!B22="BOURDEAU"),"",LISTE!AH22)</f>
        <v/>
      </c>
      <c r="K52" s="72" t="str">
        <f>IF(OR(LISTE!B22="",LISTE!B22="MADORRE",LISTE!B22="ROBIN",LISTE!B22="FREYSS",LISTE!B22="HENNION",LISTE!B22="BENARD",LISTE!I22="X",LISTE!I22="A",LISTE!B22="HUMBERT",LISTE!B22="BARRET",LISTE!B22="AUZAN",LISTE!B22="BOURDEAU"),"",LISTE!AI22)</f>
        <v/>
      </c>
      <c r="L52" s="72" t="str">
        <f>IF(OR(LISTE!B22="",LISTE!B22="MADORRE",LISTE!B22="ROBIN",LISTE!B22="FREYSS",LISTE!B22="HENNION",LISTE!B22="BENARD",LISTE!I22="X",LISTE!I22="A",LISTE!B22="HUMBERT",LISTE!B22="BARRET",LISTE!B22="AUZAN",LISTE!B22="BOURDEAU"),"",LISTE!AJ22)</f>
        <v/>
      </c>
      <c r="M52" s="72" t="str">
        <f>IF(OR(LISTE!B22="",LISTE!B22="MADORRE",LISTE!B22="ROBIN",LISTE!B22="FREYSS",LISTE!B22="HENNION",LISTE!B22="BENARD",LISTE!I22="X",LISTE!I22="A",LISTE!B22="HUMBERT",LISTE!B22="BARRET",LISTE!B22="AUZAN",LISTE!B22="BOURDEAU"),"",LISTE!AK22)</f>
        <v/>
      </c>
      <c r="N52" s="72" t="str">
        <f>IF(OR(LISTE!B22="",LISTE!B22="MADORRE",LISTE!B22="ROBIN",LISTE!B22="FREYSS",LISTE!B22="HENNION",LISTE!B22="BENARD",LISTE!I22="X",LISTE!I22="A",LISTE!B22="HUMBERT",LISTE!B22="BARRET",LISTE!B22="AUZAN",LISTE!B22="BOURDEAU"),"",LISTE!AL22)</f>
        <v/>
      </c>
      <c r="O52" s="72" t="str">
        <f>IF(OR(LISTE!B22="",LISTE!B22="MADORRE",LISTE!B22="ROBIN",LISTE!B22="FREYSS",LISTE!B22="HENNION",LISTE!B22="BENARD",LISTE!I22="X",LISTE!I22="A",LISTE!B22="HUMBERT",LISTE!B22="BARRET",LISTE!B22="AUZAN",LISTE!B22="BOURDEAU"),"",LISTE!AM22)</f>
        <v/>
      </c>
      <c r="P52" s="72" t="str">
        <f>IF(OR(LISTE!B22="",LISTE!B22="MADORRE",LISTE!B22="ROBIN",LISTE!B22="FREYSS",LISTE!B22="HENNION",LISTE!B22="BENARD",LISTE!I22="X",LISTE!I22="A",LISTE!B22="HUMBERT",LISTE!B22="BARRET",LISTE!B22="AUZAN",LISTE!B22="BOURDEAU"),"",LISTE!AN22)</f>
        <v/>
      </c>
      <c r="Q52" s="72" t="str">
        <f>IF(OR(LISTE!B22="",LISTE!B22="MADORRE",LISTE!B22="ROBIN",LISTE!B22="FREYSS",LISTE!B22="HENNION",LISTE!B22="BENARD",LISTE!I22="X",LISTE!I22="A",LISTE!B22="HUMBERT",LISTE!B22="BARRET",LISTE!B22="AUZAN",LISTE!B22="BOURDEAU"),"",LISTE!AO22)</f>
        <v/>
      </c>
      <c r="R52" s="72" t="str">
        <f>IF(OR(LISTE!B22="",LISTE!B22="MADORRE",LISTE!B22="ROBIN",LISTE!B22="FREYSS",LISTE!B22="HENNION",LISTE!B22="BENARD",LISTE!I22="X",LISTE!I22="A",LISTE!B22="HUMBERT",LISTE!B22="BARRET",LISTE!B22="AUZAN",LISTE!B22="BOURDEAU"),"",LISTE!AP22)</f>
        <v/>
      </c>
      <c r="S52" s="72" t="str">
        <f>IF(OR(LISTE!B22="",LISTE!B22="MADORRE",LISTE!B22="ROBIN",LISTE!B22="FREYSS",LISTE!B22="HENNION",LISTE!B22="BENARD",LISTE!I22="X",LISTE!I22="A",LISTE!B22="HUMBERT",LISTE!B22="BARRET",LISTE!B22="AUZAN",LISTE!B22="BOURDEAU"),"",LISTE!AQ22)</f>
        <v/>
      </c>
    </row>
    <row r="53" spans="1:19" ht="13.05" customHeight="1" x14ac:dyDescent="0.3">
      <c r="A53" s="56" t="str">
        <f>IF(OR(LISTE!B23="",LISTE!B23="MADORRE",LISTE!B23="ROBIN",LISTE!B23="FREYSS",LISTE!B23="HENNION",LISTE!B23="BENARD",LISTE!I23="X",LISTE!I23="A",LISTE!B23="HUMBERT",LISTE!B23="BARRET",LISTE!B23="AUZAN",LISTE!B23="BOURDEAU"),"",LISTE!A23)</f>
        <v/>
      </c>
      <c r="B53" s="70" t="str">
        <f>IF(OR(LISTE!B23="",LISTE!B23="MADORRE",LISTE!B23="ROBIN",LISTE!B23="FREYSS",LISTE!B23="HENNION",LISTE!B23="BENARD",LISTE!I23="X",LISTE!I23="A",LISTE!B23="HUMBERT",LISTE!B23="BARRET",LISTE!B23="AUZAN",LISTE!B23="BOURDEAU"),"",LISTE!B23)</f>
        <v/>
      </c>
      <c r="C53" s="70" t="str">
        <f>IF(OR(LISTE!B23="",LISTE!B23="MADORRE",LISTE!B23="ROBIN",LISTE!B23="FREYSS",LISTE!B23="HENNION",LISTE!B23="BENARD",LISTE!I23="X",LISTE!I23="A",LISTE!B23="HUMBERT",LISTE!B23="BARRET",LISTE!B23="AUZAN",LISTE!B23="BOURDEAU"),"",LISTE!C23)</f>
        <v/>
      </c>
      <c r="D53" s="70"/>
      <c r="E53" s="71" t="str">
        <f>IF(OR(LISTE!B23="",LISTE!B23="MADORRE",LISTE!B23="ROBIN",LISTE!B23="FREYSS",LISTE!B23="HENNION",LISTE!B23="BENARD",LISTE!I23="X",LISTE!I23="A",LISTE!B23="HUMBERT",LISTE!B23="BARRET",LISTE!B23="AUZAN",LISTE!B23="BOURDEAU"),"",LISTE!J23)</f>
        <v/>
      </c>
      <c r="F53" s="71" t="str">
        <f>IF(OR(LISTE!B23="",LISTE!B23="MADORRE",LISTE!B23="ROBIN",LISTE!B23="FREYSS",LISTE!B23="HENNION",LISTE!B23="BENARD",LISTE!I23="X",LISTE!I23="A",LISTE!B23="HUMBERT",LISTE!B23="BARRET",LISTE!B23="AUZAN",LISTE!B23="BOURDEAU"),"",LISTE!K23)</f>
        <v/>
      </c>
      <c r="G53" s="568">
        <f t="shared" si="0"/>
        <v>0</v>
      </c>
      <c r="H53" s="72" t="str">
        <f>IF(OR(LISTE!B23="",LISTE!B23="MADORRE",LISTE!B23="ROBIN",LISTE!B23="FREYSS",LISTE!B23="HENNION",LISTE!B23="BENARD",LISTE!I23="X",LISTE!I23="A",LISTE!B23="HUMBERT",LISTE!B23="BARRET",LISTE!B23="AUZAN",LISTE!B23="BOURDEAU"),"",LISTE!AF23)</f>
        <v/>
      </c>
      <c r="I53" s="72" t="str">
        <f>IF(OR(LISTE!B23="",LISTE!B23="MADORRE",LISTE!B23="ROBIN",LISTE!B23="FREYSS",LISTE!B23="HENNION",LISTE!B23="BENARD",LISTE!I23="X",LISTE!I23="A",LISTE!B23="HUMBERT",LISTE!B23="BARRET",LISTE!B23="AUZAN",LISTE!B23="BOURDEAU"),"",LISTE!AG23)</f>
        <v/>
      </c>
      <c r="J53" s="72" t="str">
        <f>IF(OR(LISTE!B23="",LISTE!B23="MADORRE",LISTE!B23="ROBIN",LISTE!B23="FREYSS",LISTE!B23="HENNION",LISTE!B23="BENARD",LISTE!I23="X",LISTE!I23="A",LISTE!B23="HUMBERT",LISTE!B23="BARRET",LISTE!B23="AUZAN",LISTE!B23="BOURDEAU"),"",LISTE!AH23)</f>
        <v/>
      </c>
      <c r="K53" s="72" t="str">
        <f>IF(OR(LISTE!B23="",LISTE!B23="MADORRE",LISTE!B23="ROBIN",LISTE!B23="FREYSS",LISTE!B23="HENNION",LISTE!B23="BENARD",LISTE!I23="X",LISTE!I23="A",LISTE!B23="HUMBERT",LISTE!B23="BARRET",LISTE!B23="AUZAN",LISTE!B23="BOURDEAU"),"",LISTE!AI23)</f>
        <v/>
      </c>
      <c r="L53" s="72" t="str">
        <f>IF(OR(LISTE!B23="",LISTE!B23="MADORRE",LISTE!B23="ROBIN",LISTE!B23="FREYSS",LISTE!B23="HENNION",LISTE!B23="BENARD",LISTE!I23="X",LISTE!I23="A",LISTE!B23="HUMBERT",LISTE!B23="BARRET",LISTE!B23="AUZAN",LISTE!B23="BOURDEAU"),"",LISTE!AJ23)</f>
        <v/>
      </c>
      <c r="M53" s="72" t="str">
        <f>IF(OR(LISTE!B23="",LISTE!B23="MADORRE",LISTE!B23="ROBIN",LISTE!B23="FREYSS",LISTE!B23="HENNION",LISTE!B23="BENARD",LISTE!I23="X",LISTE!I23="A",LISTE!B23="HUMBERT",LISTE!B23="BARRET",LISTE!B23="AUZAN",LISTE!B23="BOURDEAU"),"",LISTE!AK23)</f>
        <v/>
      </c>
      <c r="N53" s="72" t="str">
        <f>IF(OR(LISTE!B23="",LISTE!B23="MADORRE",LISTE!B23="ROBIN",LISTE!B23="FREYSS",LISTE!B23="HENNION",LISTE!B23="BENARD",LISTE!I23="X",LISTE!I23="A",LISTE!B23="HUMBERT",LISTE!B23="BARRET",LISTE!B23="AUZAN",LISTE!B23="BOURDEAU"),"",LISTE!AL23)</f>
        <v/>
      </c>
      <c r="O53" s="72" t="str">
        <f>IF(OR(LISTE!B23="",LISTE!B23="MADORRE",LISTE!B23="ROBIN",LISTE!B23="FREYSS",LISTE!B23="HENNION",LISTE!B23="BENARD",LISTE!I23="X",LISTE!I23="A",LISTE!B23="HUMBERT",LISTE!B23="BARRET",LISTE!B23="AUZAN",LISTE!B23="BOURDEAU"),"",LISTE!AM23)</f>
        <v/>
      </c>
      <c r="P53" s="72" t="str">
        <f>IF(OR(LISTE!B23="",LISTE!B23="MADORRE",LISTE!B23="ROBIN",LISTE!B23="FREYSS",LISTE!B23="HENNION",LISTE!B23="BENARD",LISTE!I23="X",LISTE!I23="A",LISTE!B23="HUMBERT",LISTE!B23="BARRET",LISTE!B23="AUZAN",LISTE!B23="BOURDEAU"),"",LISTE!AN23)</f>
        <v/>
      </c>
      <c r="Q53" s="72" t="str">
        <f>IF(OR(LISTE!B23="",LISTE!B23="MADORRE",LISTE!B23="ROBIN",LISTE!B23="FREYSS",LISTE!B23="HENNION",LISTE!B23="BENARD",LISTE!I23="X",LISTE!I23="A",LISTE!B23="HUMBERT",LISTE!B23="BARRET",LISTE!B23="AUZAN",LISTE!B23="BOURDEAU"),"",LISTE!AO23)</f>
        <v/>
      </c>
      <c r="R53" s="72" t="str">
        <f>IF(OR(LISTE!B23="",LISTE!B23="MADORRE",LISTE!B23="ROBIN",LISTE!B23="FREYSS",LISTE!B23="HENNION",LISTE!B23="BENARD",LISTE!I23="X",LISTE!I23="A",LISTE!B23="HUMBERT",LISTE!B23="BARRET",LISTE!B23="AUZAN",LISTE!B23="BOURDEAU"),"",LISTE!AP23)</f>
        <v/>
      </c>
      <c r="S53" s="72" t="str">
        <f>IF(OR(LISTE!B23="",LISTE!B23="MADORRE",LISTE!B23="ROBIN",LISTE!B23="FREYSS",LISTE!B23="HENNION",LISTE!B23="BENARD",LISTE!I23="X",LISTE!I23="A",LISTE!B23="HUMBERT",LISTE!B23="BARRET",LISTE!B23="AUZAN",LISTE!B23="BOURDEAU"),"",LISTE!AQ23)</f>
        <v/>
      </c>
    </row>
    <row r="54" spans="1:19" ht="13.05" customHeight="1" x14ac:dyDescent="0.3">
      <c r="A54" s="56" t="str">
        <f>IF(OR(LISTE!B24="",LISTE!B24="MADORRE",LISTE!B24="ROBIN",LISTE!B24="FREYSS",LISTE!B24="HENNION",LISTE!B24="BENARD",LISTE!I24="X",LISTE!I24="A",LISTE!B24="HUMBERT",LISTE!B24="BARRET",LISTE!B24="AUZAN",LISTE!B24="BOURDEAU"),"",LISTE!A24)</f>
        <v/>
      </c>
      <c r="B54" s="70" t="str">
        <f>IF(OR(LISTE!B24="",LISTE!B24="MADORRE",LISTE!B24="ROBIN",LISTE!B24="FREYSS",LISTE!B24="HENNION",LISTE!B24="BENARD",LISTE!I24="X",LISTE!I24="A",LISTE!B24="HUMBERT",LISTE!B24="BARRET",LISTE!B24="AUZAN",LISTE!B24="BOURDEAU"),"",LISTE!B24)</f>
        <v/>
      </c>
      <c r="C54" s="70" t="str">
        <f>IF(OR(LISTE!B24="",LISTE!B24="MADORRE",LISTE!B24="ROBIN",LISTE!B24="FREYSS",LISTE!B24="HENNION",LISTE!B24="BENARD",LISTE!I24="X",LISTE!I24="A",LISTE!B24="HUMBERT",LISTE!B24="BARRET",LISTE!B24="AUZAN",LISTE!B24="BOURDEAU"),"",LISTE!C24)</f>
        <v/>
      </c>
      <c r="D54" s="70"/>
      <c r="E54" s="71" t="str">
        <f>IF(OR(LISTE!B24="",LISTE!B24="MADORRE",LISTE!B24="ROBIN",LISTE!B24="FREYSS",LISTE!B24="HENNION",LISTE!B24="BENARD",LISTE!I24="X",LISTE!I24="A",LISTE!B24="HUMBERT",LISTE!B24="BARRET",LISTE!B24="AUZAN",LISTE!B24="BOURDEAU"),"",LISTE!J24)</f>
        <v/>
      </c>
      <c r="F54" s="71" t="str">
        <f>IF(OR(LISTE!B24="",LISTE!B24="MADORRE",LISTE!B24="ROBIN",LISTE!B24="FREYSS",LISTE!B24="HENNION",LISTE!B24="BENARD",LISTE!I24="X",LISTE!I24="A",LISTE!B24="HUMBERT",LISTE!B24="BARRET",LISTE!B24="AUZAN",LISTE!B24="BOURDEAU"),"",LISTE!K24)</f>
        <v/>
      </c>
      <c r="G54" s="568">
        <f t="shared" si="0"/>
        <v>0</v>
      </c>
      <c r="H54" s="72" t="str">
        <f>IF(OR(LISTE!B24="",LISTE!B24="MADORRE",LISTE!B24="ROBIN",LISTE!B24="FREYSS",LISTE!B24="HENNION",LISTE!B24="BENARD",LISTE!I24="X",LISTE!I24="A",LISTE!B24="HUMBERT",LISTE!B24="BARRET",LISTE!B24="AUZAN",LISTE!B24="BOURDEAU"),"",LISTE!AF24)</f>
        <v/>
      </c>
      <c r="I54" s="72" t="str">
        <f>IF(OR(LISTE!B24="",LISTE!B24="MADORRE",LISTE!B24="ROBIN",LISTE!B24="FREYSS",LISTE!B24="HENNION",LISTE!B24="BENARD",LISTE!I24="X",LISTE!I24="A",LISTE!B24="HUMBERT",LISTE!B24="BARRET",LISTE!B24="AUZAN",LISTE!B24="BOURDEAU"),"",LISTE!AG24)</f>
        <v/>
      </c>
      <c r="J54" s="72" t="str">
        <f>IF(OR(LISTE!B24="",LISTE!B24="MADORRE",LISTE!B24="ROBIN",LISTE!B24="FREYSS",LISTE!B24="HENNION",LISTE!B24="BENARD",LISTE!I24="X",LISTE!I24="A",LISTE!B24="HUMBERT",LISTE!B24="BARRET",LISTE!B24="AUZAN",LISTE!B24="BOURDEAU"),"",LISTE!AH24)</f>
        <v/>
      </c>
      <c r="K54" s="72" t="str">
        <f>IF(OR(LISTE!B24="",LISTE!B24="MADORRE",LISTE!B24="ROBIN",LISTE!B24="FREYSS",LISTE!B24="HENNION",LISTE!B24="BENARD",LISTE!I24="X",LISTE!I24="A",LISTE!B24="HUMBERT",LISTE!B24="BARRET",LISTE!B24="AUZAN",LISTE!B24="BOURDEAU"),"",LISTE!AI24)</f>
        <v/>
      </c>
      <c r="L54" s="72" t="str">
        <f>IF(OR(LISTE!B24="",LISTE!B24="MADORRE",LISTE!B24="ROBIN",LISTE!B24="FREYSS",LISTE!B24="HENNION",LISTE!B24="BENARD",LISTE!I24="X",LISTE!I24="A",LISTE!B24="HUMBERT",LISTE!B24="BARRET",LISTE!B24="AUZAN",LISTE!B24="BOURDEAU"),"",LISTE!AJ24)</f>
        <v/>
      </c>
      <c r="M54" s="72" t="str">
        <f>IF(OR(LISTE!B24="",LISTE!B24="MADORRE",LISTE!B24="ROBIN",LISTE!B24="FREYSS",LISTE!B24="HENNION",LISTE!B24="BENARD",LISTE!I24="X",LISTE!I24="A",LISTE!B24="HUMBERT",LISTE!B24="BARRET",LISTE!B24="AUZAN",LISTE!B24="BOURDEAU"),"",LISTE!AK24)</f>
        <v/>
      </c>
      <c r="N54" s="72" t="str">
        <f>IF(OR(LISTE!B24="",LISTE!B24="MADORRE",LISTE!B24="ROBIN",LISTE!B24="FREYSS",LISTE!B24="HENNION",LISTE!B24="BENARD",LISTE!I24="X",LISTE!I24="A",LISTE!B24="HUMBERT",LISTE!B24="BARRET",LISTE!B24="AUZAN",LISTE!B24="BOURDEAU"),"",LISTE!AL24)</f>
        <v/>
      </c>
      <c r="O54" s="72" t="str">
        <f>IF(OR(LISTE!B24="",LISTE!B24="MADORRE",LISTE!B24="ROBIN",LISTE!B24="FREYSS",LISTE!B24="HENNION",LISTE!B24="BENARD",LISTE!I24="X",LISTE!I24="A",LISTE!B24="HUMBERT",LISTE!B24="BARRET",LISTE!B24="AUZAN",LISTE!B24="BOURDEAU"),"",LISTE!AM24)</f>
        <v/>
      </c>
      <c r="P54" s="72" t="str">
        <f>IF(OR(LISTE!B24="",LISTE!B24="MADORRE",LISTE!B24="ROBIN",LISTE!B24="FREYSS",LISTE!B24="HENNION",LISTE!B24="BENARD",LISTE!I24="X",LISTE!I24="A",LISTE!B24="HUMBERT",LISTE!B24="BARRET",LISTE!B24="AUZAN",LISTE!B24="BOURDEAU"),"",LISTE!AN24)</f>
        <v/>
      </c>
      <c r="Q54" s="72" t="str">
        <f>IF(OR(LISTE!B24="",LISTE!B24="MADORRE",LISTE!B24="ROBIN",LISTE!B24="FREYSS",LISTE!B24="HENNION",LISTE!B24="BENARD",LISTE!I24="X",LISTE!I24="A",LISTE!B24="HUMBERT",LISTE!B24="BARRET",LISTE!B24="AUZAN",LISTE!B24="BOURDEAU"),"",LISTE!AO24)</f>
        <v/>
      </c>
      <c r="R54" s="72" t="str">
        <f>IF(OR(LISTE!B24="",LISTE!B24="MADORRE",LISTE!B24="ROBIN",LISTE!B24="FREYSS",LISTE!B24="HENNION",LISTE!B24="BENARD",LISTE!I24="X",LISTE!I24="A",LISTE!B24="HUMBERT",LISTE!B24="BARRET",LISTE!B24="AUZAN",LISTE!B24="BOURDEAU"),"",LISTE!AP24)</f>
        <v/>
      </c>
      <c r="S54" s="72" t="str">
        <f>IF(OR(LISTE!B24="",LISTE!B24="MADORRE",LISTE!B24="ROBIN",LISTE!B24="FREYSS",LISTE!B24="HENNION",LISTE!B24="BENARD",LISTE!I24="X",LISTE!I24="A",LISTE!B24="HUMBERT",LISTE!B24="BARRET",LISTE!B24="AUZAN",LISTE!B24="BOURDEAU"),"",LISTE!AQ24)</f>
        <v/>
      </c>
    </row>
    <row r="55" spans="1:19" ht="13.05" customHeight="1" x14ac:dyDescent="0.3">
      <c r="A55" s="56" t="str">
        <f>IF(OR(LISTE!B25="",LISTE!B25="MADORRE",LISTE!B25="ROBIN",LISTE!B25="FREYSS",LISTE!B25="HENNION",LISTE!B25="BENARD",LISTE!I25="X",LISTE!I25="A",LISTE!B25="HUMBERT",LISTE!B25="BARRET",LISTE!B25="AUZAN",LISTE!B25="BOURDEAU"),"",LISTE!A25)</f>
        <v/>
      </c>
      <c r="B55" s="70" t="str">
        <f>IF(OR(LISTE!B25="",LISTE!B25="MADORRE",LISTE!B25="ROBIN",LISTE!B25="FREYSS",LISTE!B25="HENNION",LISTE!B25="BENARD",LISTE!I25="X",LISTE!I25="A",LISTE!B25="HUMBERT",LISTE!B25="BARRET",LISTE!B25="AUZAN",LISTE!B25="BOURDEAU"),"",LISTE!B25)</f>
        <v/>
      </c>
      <c r="C55" s="70" t="str">
        <f>IF(OR(LISTE!B25="",LISTE!B25="MADORRE",LISTE!B25="ROBIN",LISTE!B25="FREYSS",LISTE!B25="HENNION",LISTE!B25="BENARD",LISTE!I25="X",LISTE!I25="A",LISTE!B25="HUMBERT",LISTE!B25="BARRET",LISTE!B25="AUZAN",LISTE!B25="BOURDEAU"),"",LISTE!C25)</f>
        <v/>
      </c>
      <c r="D55" s="70"/>
      <c r="E55" s="71" t="str">
        <f>IF(OR(LISTE!B25="",LISTE!B25="MADORRE",LISTE!B25="ROBIN",LISTE!B25="FREYSS",LISTE!B25="HENNION",LISTE!B25="BENARD",LISTE!I25="X",LISTE!I25="A",LISTE!B25="HUMBERT",LISTE!B25="BARRET",LISTE!B25="AUZAN",LISTE!B25="BOURDEAU"),"",LISTE!J25)</f>
        <v/>
      </c>
      <c r="F55" s="71" t="str">
        <f>IF(OR(LISTE!B25="",LISTE!B25="MADORRE",LISTE!B25="ROBIN",LISTE!B25="FREYSS",LISTE!B25="HENNION",LISTE!B25="BENARD",LISTE!I25="X",LISTE!I25="A",LISTE!B25="HUMBERT",LISTE!B25="BARRET",LISTE!B25="AUZAN",LISTE!B25="BOURDEAU"),"",LISTE!K25)</f>
        <v/>
      </c>
      <c r="G55" s="568">
        <f t="shared" si="0"/>
        <v>0</v>
      </c>
      <c r="H55" s="72" t="str">
        <f>IF(OR(LISTE!B25="",LISTE!B25="MADORRE",LISTE!B25="ROBIN",LISTE!B25="FREYSS",LISTE!B25="HENNION",LISTE!B25="BENARD",LISTE!I25="X",LISTE!I25="A",LISTE!B25="HUMBERT",LISTE!B25="BARRET",LISTE!B25="AUZAN",LISTE!B25="BOURDEAU"),"",LISTE!AF25)</f>
        <v/>
      </c>
      <c r="I55" s="72" t="str">
        <f>IF(OR(LISTE!B25="",LISTE!B25="MADORRE",LISTE!B25="ROBIN",LISTE!B25="FREYSS",LISTE!B25="HENNION",LISTE!B25="BENARD",LISTE!I25="X",LISTE!I25="A",LISTE!B25="HUMBERT",LISTE!B25="BARRET",LISTE!B25="AUZAN",LISTE!B25="BOURDEAU"),"",LISTE!AG25)</f>
        <v/>
      </c>
      <c r="J55" s="72" t="str">
        <f>IF(OR(LISTE!B25="",LISTE!B25="MADORRE",LISTE!B25="ROBIN",LISTE!B25="FREYSS",LISTE!B25="HENNION",LISTE!B25="BENARD",LISTE!I25="X",LISTE!I25="A",LISTE!B25="HUMBERT",LISTE!B25="BARRET",LISTE!B25="AUZAN",LISTE!B25="BOURDEAU"),"",LISTE!AH25)</f>
        <v/>
      </c>
      <c r="K55" s="72" t="str">
        <f>IF(OR(LISTE!B25="",LISTE!B25="MADORRE",LISTE!B25="ROBIN",LISTE!B25="FREYSS",LISTE!B25="HENNION",LISTE!B25="BENARD",LISTE!I25="X",LISTE!I25="A",LISTE!B25="HUMBERT",LISTE!B25="BARRET",LISTE!B25="AUZAN",LISTE!B25="BOURDEAU"),"",LISTE!AI25)</f>
        <v/>
      </c>
      <c r="L55" s="72" t="str">
        <f>IF(OR(LISTE!B25="",LISTE!B25="MADORRE",LISTE!B25="ROBIN",LISTE!B25="FREYSS",LISTE!B25="HENNION",LISTE!B25="BENARD",LISTE!I25="X",LISTE!I25="A",LISTE!B25="HUMBERT",LISTE!B25="BARRET",LISTE!B25="AUZAN",LISTE!B25="BOURDEAU"),"",LISTE!AJ25)</f>
        <v/>
      </c>
      <c r="M55" s="72" t="str">
        <f>IF(OR(LISTE!B25="",LISTE!B25="MADORRE",LISTE!B25="ROBIN",LISTE!B25="FREYSS",LISTE!B25="HENNION",LISTE!B25="BENARD",LISTE!I25="X",LISTE!I25="A",LISTE!B25="HUMBERT",LISTE!B25="BARRET",LISTE!B25="AUZAN",LISTE!B25="BOURDEAU"),"",LISTE!AK25)</f>
        <v/>
      </c>
      <c r="N55" s="72" t="str">
        <f>IF(OR(LISTE!B25="",LISTE!B25="MADORRE",LISTE!B25="ROBIN",LISTE!B25="FREYSS",LISTE!B25="HENNION",LISTE!B25="BENARD",LISTE!I25="X",LISTE!I25="A",LISTE!B25="HUMBERT",LISTE!B25="BARRET",LISTE!B25="AUZAN",LISTE!B25="BOURDEAU"),"",LISTE!AL25)</f>
        <v/>
      </c>
      <c r="O55" s="72" t="str">
        <f>IF(OR(LISTE!B25="",LISTE!B25="MADORRE",LISTE!B25="ROBIN",LISTE!B25="FREYSS",LISTE!B25="HENNION",LISTE!B25="BENARD",LISTE!I25="X",LISTE!I25="A",LISTE!B25="HUMBERT",LISTE!B25="BARRET",LISTE!B25="AUZAN",LISTE!B25="BOURDEAU"),"",LISTE!AM25)</f>
        <v/>
      </c>
      <c r="P55" s="72" t="str">
        <f>IF(OR(LISTE!B25="",LISTE!B25="MADORRE",LISTE!B25="ROBIN",LISTE!B25="FREYSS",LISTE!B25="HENNION",LISTE!B25="BENARD",LISTE!I25="X",LISTE!I25="A",LISTE!B25="HUMBERT",LISTE!B25="BARRET",LISTE!B25="AUZAN",LISTE!B25="BOURDEAU"),"",LISTE!AN25)</f>
        <v/>
      </c>
      <c r="Q55" s="72" t="str">
        <f>IF(OR(LISTE!B25="",LISTE!B25="MADORRE",LISTE!B25="ROBIN",LISTE!B25="FREYSS",LISTE!B25="HENNION",LISTE!B25="BENARD",LISTE!I25="X",LISTE!I25="A",LISTE!B25="HUMBERT",LISTE!B25="BARRET",LISTE!B25="AUZAN",LISTE!B25="BOURDEAU"),"",LISTE!AO25)</f>
        <v/>
      </c>
      <c r="R55" s="72" t="str">
        <f>IF(OR(LISTE!B25="",LISTE!B25="MADORRE",LISTE!B25="ROBIN",LISTE!B25="FREYSS",LISTE!B25="HENNION",LISTE!B25="BENARD",LISTE!I25="X",LISTE!I25="A",LISTE!B25="HUMBERT",LISTE!B25="BARRET",LISTE!B25="AUZAN",LISTE!B25="BOURDEAU"),"",LISTE!AP25)</f>
        <v/>
      </c>
      <c r="S55" s="72" t="str">
        <f>IF(OR(LISTE!B25="",LISTE!B25="MADORRE",LISTE!B25="ROBIN",LISTE!B25="FREYSS",LISTE!B25="HENNION",LISTE!B25="BENARD",LISTE!I25="X",LISTE!I25="A",LISTE!B25="HUMBERT",LISTE!B25="BARRET",LISTE!B25="AUZAN",LISTE!B25="BOURDEAU"),"",LISTE!AQ25)</f>
        <v/>
      </c>
    </row>
    <row r="56" spans="1:19" ht="13.05" customHeight="1" x14ac:dyDescent="0.3">
      <c r="A56" s="56" t="str">
        <f>IF(OR(LISTE!B26="",LISTE!B26="MADORRE",LISTE!B26="ROBIN",LISTE!B26="FREYSS",LISTE!B26="HENNION",LISTE!B26="BENARD",LISTE!I26="X",LISTE!I26="A",LISTE!B26="HUMBERT",LISTE!B26="BARRET",LISTE!B26="AUZAN",LISTE!B26="BOURDEAU"),"",LISTE!A26)</f>
        <v/>
      </c>
      <c r="B56" s="70" t="str">
        <f>IF(OR(LISTE!B26="",LISTE!B26="MADORRE",LISTE!B26="ROBIN",LISTE!B26="FREYSS",LISTE!B26="HENNION",LISTE!B26="BENARD",LISTE!I26="X",LISTE!I26="A",LISTE!B26="HUMBERT",LISTE!B26="BARRET",LISTE!B26="AUZAN",LISTE!B26="BOURDEAU"),"",LISTE!B26)</f>
        <v/>
      </c>
      <c r="C56" s="70" t="str">
        <f>IF(OR(LISTE!B26="",LISTE!B26="MADORRE",LISTE!B26="ROBIN",LISTE!B26="FREYSS",LISTE!B26="HENNION",LISTE!B26="BENARD",LISTE!I26="X",LISTE!I26="A",LISTE!B26="HUMBERT",LISTE!B26="BARRET",LISTE!B26="AUZAN",LISTE!B26="BOURDEAU"),"",LISTE!C26)</f>
        <v/>
      </c>
      <c r="D56" s="70"/>
      <c r="E56" s="71" t="str">
        <f>IF(OR(LISTE!B26="",LISTE!B26="MADORRE",LISTE!B26="ROBIN",LISTE!B26="FREYSS",LISTE!B26="HENNION",LISTE!B26="BENARD",LISTE!I26="X",LISTE!I26="A",LISTE!B26="HUMBERT",LISTE!B26="BARRET",LISTE!B26="AUZAN",LISTE!B26="BOURDEAU"),"",LISTE!J26)</f>
        <v/>
      </c>
      <c r="F56" s="71" t="str">
        <f>IF(OR(LISTE!B26="",LISTE!B26="MADORRE",LISTE!B26="ROBIN",LISTE!B26="FREYSS",LISTE!B26="HENNION",LISTE!B26="BENARD",LISTE!I26="X",LISTE!I26="A",LISTE!B26="HUMBERT",LISTE!B26="BARRET",LISTE!B26="AUZAN",LISTE!B26="BOURDEAU"),"",LISTE!K26)</f>
        <v/>
      </c>
      <c r="G56" s="568">
        <f t="shared" si="0"/>
        <v>0</v>
      </c>
      <c r="H56" s="72" t="str">
        <f>IF(OR(LISTE!B26="",LISTE!B26="MADORRE",LISTE!B26="ROBIN",LISTE!B26="FREYSS",LISTE!B26="HENNION",LISTE!B26="BENARD",LISTE!I26="X",LISTE!I26="A",LISTE!B26="HUMBERT",LISTE!B26="BARRET",LISTE!B26="AUZAN",LISTE!B26="BOURDEAU"),"",LISTE!AF26)</f>
        <v/>
      </c>
      <c r="I56" s="72" t="str">
        <f>IF(OR(LISTE!B26="",LISTE!B26="MADORRE",LISTE!B26="ROBIN",LISTE!B26="FREYSS",LISTE!B26="HENNION",LISTE!B26="BENARD",LISTE!I26="X",LISTE!I26="A",LISTE!B26="HUMBERT",LISTE!B26="BARRET",LISTE!B26="AUZAN",LISTE!B26="BOURDEAU"),"",LISTE!AG26)</f>
        <v/>
      </c>
      <c r="J56" s="72" t="str">
        <f>IF(OR(LISTE!B26="",LISTE!B26="MADORRE",LISTE!B26="ROBIN",LISTE!B26="FREYSS",LISTE!B26="HENNION",LISTE!B26="BENARD",LISTE!I26="X",LISTE!I26="A",LISTE!B26="HUMBERT",LISTE!B26="BARRET",LISTE!B26="AUZAN",LISTE!B26="BOURDEAU"),"",LISTE!AH26)</f>
        <v/>
      </c>
      <c r="K56" s="72" t="str">
        <f>IF(OR(LISTE!B26="",LISTE!B26="MADORRE",LISTE!B26="ROBIN",LISTE!B26="FREYSS",LISTE!B26="HENNION",LISTE!B26="BENARD",LISTE!I26="X",LISTE!I26="A",LISTE!B26="HUMBERT",LISTE!B26="BARRET",LISTE!B26="AUZAN",LISTE!B26="BOURDEAU"),"",LISTE!AI26)</f>
        <v/>
      </c>
      <c r="L56" s="72" t="str">
        <f>IF(OR(LISTE!B26="",LISTE!B26="MADORRE",LISTE!B26="ROBIN",LISTE!B26="FREYSS",LISTE!B26="HENNION",LISTE!B26="BENARD",LISTE!I26="X",LISTE!I26="A",LISTE!B26="HUMBERT",LISTE!B26="BARRET",LISTE!B26="AUZAN",LISTE!B26="BOURDEAU"),"",LISTE!AJ26)</f>
        <v/>
      </c>
      <c r="M56" s="72" t="str">
        <f>IF(OR(LISTE!B26="",LISTE!B26="MADORRE",LISTE!B26="ROBIN",LISTE!B26="FREYSS",LISTE!B26="HENNION",LISTE!B26="BENARD",LISTE!I26="X",LISTE!I26="A",LISTE!B26="HUMBERT",LISTE!B26="BARRET",LISTE!B26="AUZAN",LISTE!B26="BOURDEAU"),"",LISTE!AK26)</f>
        <v/>
      </c>
      <c r="N56" s="72" t="str">
        <f>IF(OR(LISTE!B26="",LISTE!B26="MADORRE",LISTE!B26="ROBIN",LISTE!B26="FREYSS",LISTE!B26="HENNION",LISTE!B26="BENARD",LISTE!I26="X",LISTE!I26="A",LISTE!B26="HUMBERT",LISTE!B26="BARRET",LISTE!B26="AUZAN",LISTE!B26="BOURDEAU"),"",LISTE!AL26)</f>
        <v/>
      </c>
      <c r="O56" s="72" t="str">
        <f>IF(OR(LISTE!B26="",LISTE!B26="MADORRE",LISTE!B26="ROBIN",LISTE!B26="FREYSS",LISTE!B26="HENNION",LISTE!B26="BENARD",LISTE!I26="X",LISTE!I26="A",LISTE!B26="HUMBERT",LISTE!B26="BARRET",LISTE!B26="AUZAN",LISTE!B26="BOURDEAU"),"",LISTE!AM26)</f>
        <v/>
      </c>
      <c r="P56" s="72" t="str">
        <f>IF(OR(LISTE!B26="",LISTE!B26="MADORRE",LISTE!B26="ROBIN",LISTE!B26="FREYSS",LISTE!B26="HENNION",LISTE!B26="BENARD",LISTE!I26="X",LISTE!I26="A",LISTE!B26="HUMBERT",LISTE!B26="BARRET",LISTE!B26="AUZAN",LISTE!B26="BOURDEAU"),"",LISTE!AN26)</f>
        <v/>
      </c>
      <c r="Q56" s="72" t="str">
        <f>IF(OR(LISTE!B26="",LISTE!B26="MADORRE",LISTE!B26="ROBIN",LISTE!B26="FREYSS",LISTE!B26="HENNION",LISTE!B26="BENARD",LISTE!I26="X",LISTE!I26="A",LISTE!B26="HUMBERT",LISTE!B26="BARRET",LISTE!B26="AUZAN",LISTE!B26="BOURDEAU"),"",LISTE!AO26)</f>
        <v/>
      </c>
      <c r="R56" s="72" t="str">
        <f>IF(OR(LISTE!B26="",LISTE!B26="MADORRE",LISTE!B26="ROBIN",LISTE!B26="FREYSS",LISTE!B26="HENNION",LISTE!B26="BENARD",LISTE!I26="X",LISTE!I26="A",LISTE!B26="HUMBERT",LISTE!B26="BARRET",LISTE!B26="AUZAN",LISTE!B26="BOURDEAU"),"",LISTE!AP26)</f>
        <v/>
      </c>
      <c r="S56" s="72" t="str">
        <f>IF(OR(LISTE!B26="",LISTE!B26="MADORRE",LISTE!B26="ROBIN",LISTE!B26="FREYSS",LISTE!B26="HENNION",LISTE!B26="BENARD",LISTE!I26="X",LISTE!I26="A",LISTE!B26="HUMBERT",LISTE!B26="BARRET",LISTE!B26="AUZAN",LISTE!B26="BOURDEAU"),"",LISTE!AQ26)</f>
        <v/>
      </c>
    </row>
    <row r="57" spans="1:19" ht="13.05" customHeight="1" x14ac:dyDescent="0.3">
      <c r="A57" s="56" t="str">
        <f>IF(OR(LISTE!B29="",LISTE!B29="MADORRE",LISTE!B29="ROBIN",LISTE!B29="FREYSS",LISTE!B29="HENNION",LISTE!B29="BENARD",LISTE!I29="X",LISTE!I29="A",LISTE!B29="HUMBERT",LISTE!B29="BARRET",LISTE!B29="AUZAN",LISTE!B29="BOURDEAU"),"",LISTE!A29)</f>
        <v/>
      </c>
      <c r="B57" s="70" t="str">
        <f>IF(OR(LISTE!B29="",LISTE!B29="MADORRE",LISTE!B29="ROBIN",LISTE!B29="FREYSS",LISTE!B29="HENNION",LISTE!B29="BENARD",LISTE!I29="X",LISTE!I29="A",LISTE!B29="HUMBERT",LISTE!B29="BARRET",LISTE!B29="AUZAN",LISTE!B29="BOURDEAU"),"",LISTE!B29)</f>
        <v/>
      </c>
      <c r="C57" s="70" t="str">
        <f>IF(OR(LISTE!B29="",LISTE!B29="MADORRE",LISTE!B29="ROBIN",LISTE!B29="FREYSS",LISTE!B29="HENNION",LISTE!B29="BENARD",LISTE!I29="X",LISTE!I29="A",LISTE!B29="HUMBERT",LISTE!B29="BARRET",LISTE!B29="AUZAN",LISTE!B29="BOURDEAU"),"",LISTE!C29)</f>
        <v/>
      </c>
      <c r="D57" s="70"/>
      <c r="E57" s="71" t="str">
        <f>IF(OR(LISTE!B29="",LISTE!B29="MADORRE",LISTE!B29="ROBIN",LISTE!B29="FREYSS",LISTE!B29="HENNION",LISTE!B29="BENARD",LISTE!I29="X",LISTE!I29="A",LISTE!B29="HUMBERT",LISTE!B29="BARRET",LISTE!B29="AUZAN",LISTE!B29="BOURDEAU"),"",LISTE!J29)</f>
        <v/>
      </c>
      <c r="F57" s="71" t="str">
        <f>IF(OR(LISTE!B29="",LISTE!B29="MADORRE",LISTE!B29="ROBIN",LISTE!B29="FREYSS",LISTE!B29="HENNION",LISTE!B29="BENARD",LISTE!I29="X",LISTE!I29="A",LISTE!B29="HUMBERT",LISTE!B29="BARRET",LISTE!B29="AUZAN",LISTE!B29="BOURDEAU"),"",LISTE!K29)</f>
        <v/>
      </c>
      <c r="G57" s="568">
        <f t="shared" si="0"/>
        <v>0</v>
      </c>
      <c r="H57" s="72" t="str">
        <f>IF(OR(LISTE!B29="",LISTE!B29="MADORRE",LISTE!B29="ROBIN",LISTE!B29="FREYSS",LISTE!B29="HENNION",LISTE!B29="BENARD",LISTE!I29="X",LISTE!I29="A",LISTE!B29="HUMBERT",LISTE!B29="BARRET",LISTE!B29="AUZAN",LISTE!B29="BOURDEAU"),"",LISTE!AF29)</f>
        <v/>
      </c>
      <c r="I57" s="72" t="str">
        <f>IF(OR(LISTE!B29="",LISTE!B29="MADORRE",LISTE!B29="ROBIN",LISTE!B29="FREYSS",LISTE!B29="HENNION",LISTE!B29="BENARD",LISTE!I29="X",LISTE!I29="A",LISTE!B29="HUMBERT",LISTE!B29="BARRET",LISTE!B29="AUZAN",LISTE!B29="BOURDEAU"),"",LISTE!AG29)</f>
        <v/>
      </c>
      <c r="J57" s="72" t="str">
        <f>IF(OR(LISTE!B29="",LISTE!B29="MADORRE",LISTE!B29="ROBIN",LISTE!B29="FREYSS",LISTE!B29="HENNION",LISTE!B29="BENARD",LISTE!I29="X",LISTE!I29="A",LISTE!B29="HUMBERT",LISTE!B29="BARRET",LISTE!B29="AUZAN",LISTE!B29="BOURDEAU"),"",LISTE!AH29)</f>
        <v/>
      </c>
      <c r="K57" s="72" t="str">
        <f>IF(OR(LISTE!B29="",LISTE!B29="MADORRE",LISTE!B29="ROBIN",LISTE!B29="FREYSS",LISTE!B29="HENNION",LISTE!B29="BENARD",LISTE!I29="X",LISTE!I29="A",LISTE!B29="HUMBERT",LISTE!B29="BARRET",LISTE!B29="AUZAN",LISTE!B29="BOURDEAU"),"",LISTE!AI29)</f>
        <v/>
      </c>
      <c r="L57" s="72" t="str">
        <f>IF(OR(LISTE!B29="",LISTE!B29="MADORRE",LISTE!B29="ROBIN",LISTE!B29="FREYSS",LISTE!B29="HENNION",LISTE!B29="BENARD",LISTE!I29="X",LISTE!I29="A",LISTE!B29="HUMBERT",LISTE!B29="BARRET",LISTE!B29="AUZAN",LISTE!B29="BOURDEAU"),"",LISTE!AJ29)</f>
        <v/>
      </c>
      <c r="M57" s="72" t="str">
        <f>IF(OR(LISTE!B29="",LISTE!B29="MADORRE",LISTE!B29="ROBIN",LISTE!B29="FREYSS",LISTE!B29="HENNION",LISTE!B29="BENARD",LISTE!I29="X",LISTE!I29="A",LISTE!B29="HUMBERT",LISTE!B29="BARRET",LISTE!B29="AUZAN",LISTE!B29="BOURDEAU"),"",LISTE!AK29)</f>
        <v/>
      </c>
      <c r="N57" s="72" t="str">
        <f>IF(OR(LISTE!B29="",LISTE!B29="MADORRE",LISTE!B29="ROBIN",LISTE!B29="FREYSS",LISTE!B29="HENNION",LISTE!B29="BENARD",LISTE!I29="X",LISTE!I29="A",LISTE!B29="HUMBERT",LISTE!B29="BARRET",LISTE!B29="AUZAN",LISTE!B29="BOURDEAU"),"",LISTE!AL29)</f>
        <v/>
      </c>
      <c r="O57" s="72" t="str">
        <f>IF(OR(LISTE!B29="",LISTE!B29="MADORRE",LISTE!B29="ROBIN",LISTE!B29="FREYSS",LISTE!B29="HENNION",LISTE!B29="BENARD",LISTE!I29="X",LISTE!I29="A",LISTE!B29="HUMBERT",LISTE!B29="BARRET",LISTE!B29="AUZAN",LISTE!B29="BOURDEAU"),"",LISTE!AM29)</f>
        <v/>
      </c>
      <c r="P57" s="72" t="str">
        <f>IF(OR(LISTE!B29="",LISTE!B29="MADORRE",LISTE!B29="ROBIN",LISTE!B29="FREYSS",LISTE!B29="HENNION",LISTE!B29="BENARD",LISTE!I29="X",LISTE!I29="A",LISTE!B29="HUMBERT",LISTE!B29="BARRET",LISTE!B29="AUZAN",LISTE!B29="BOURDEAU"),"",LISTE!AN29)</f>
        <v/>
      </c>
      <c r="Q57" s="72" t="str">
        <f>IF(OR(LISTE!B29="",LISTE!B29="MADORRE",LISTE!B29="ROBIN",LISTE!B29="FREYSS",LISTE!B29="HENNION",LISTE!B29="BENARD",LISTE!I29="X",LISTE!I29="A",LISTE!B29="HUMBERT",LISTE!B29="BARRET",LISTE!B29="AUZAN",LISTE!B29="BOURDEAU"),"",LISTE!AO29)</f>
        <v/>
      </c>
      <c r="R57" s="72" t="str">
        <f>IF(OR(LISTE!B29="",LISTE!B29="MADORRE",LISTE!B29="ROBIN",LISTE!B29="FREYSS",LISTE!B29="HENNION",LISTE!B29="BENARD",LISTE!I29="X",LISTE!I29="A",LISTE!B29="HUMBERT",LISTE!B29="BARRET",LISTE!B29="AUZAN",LISTE!B29="BOURDEAU"),"",LISTE!AP29)</f>
        <v/>
      </c>
      <c r="S57" s="72" t="str">
        <f>IF(OR(LISTE!B29="",LISTE!B29="MADORRE",LISTE!B29="ROBIN",LISTE!B29="FREYSS",LISTE!B29="HENNION",LISTE!B29="BENARD",LISTE!I29="X",LISTE!I29="A",LISTE!B29="HUMBERT",LISTE!B29="BARRET",LISTE!B29="AUZAN",LISTE!B29="BOURDEAU"),"",LISTE!AQ29)</f>
        <v/>
      </c>
    </row>
    <row r="58" spans="1:19" ht="13.05" customHeight="1" x14ac:dyDescent="0.3">
      <c r="A58" s="56" t="str">
        <f>IF(OR(LISTE!B34="",LISTE!B34="MADORRE",LISTE!B34="ROBIN",LISTE!B34="FREYSS",LISTE!B34="HENNION",LISTE!B34="BENARD",LISTE!I34="X",LISTE!I34="A",LISTE!B34="HUMBERT",LISTE!B34="BARRET",LISTE!B34="AUZAN",LISTE!B34="BOURDEAU"),"",LISTE!A34)</f>
        <v/>
      </c>
      <c r="B58" s="70" t="str">
        <f>IF(OR(LISTE!B34="",LISTE!B34="MADORRE",LISTE!B34="ROBIN",LISTE!B34="FREYSS",LISTE!B34="HENNION",LISTE!B34="BENARD",LISTE!I34="X",LISTE!I34="A",LISTE!B34="HUMBERT",LISTE!B34="BARRET",LISTE!B34="AUZAN",LISTE!B34="BOURDEAU"),"",LISTE!B34)</f>
        <v/>
      </c>
      <c r="C58" s="70" t="str">
        <f>IF(OR(LISTE!B34="",LISTE!B34="MADORRE",LISTE!B34="ROBIN",LISTE!B34="FREYSS",LISTE!B34="HENNION",LISTE!B34="BENARD",LISTE!I34="X",LISTE!I34="A",LISTE!B34="HUMBERT",LISTE!B34="BARRET",LISTE!B34="AUZAN",LISTE!B34="BOURDEAU"),"",LISTE!C34)</f>
        <v/>
      </c>
      <c r="D58" s="70"/>
      <c r="E58" s="71" t="str">
        <f>IF(OR(LISTE!B34="",LISTE!B34="MADORRE",LISTE!B34="ROBIN",LISTE!B34="FREYSS",LISTE!B34="HENNION",LISTE!B34="BENARD",LISTE!I34="X",LISTE!I34="A",LISTE!B34="HUMBERT",LISTE!B34="BARRET",LISTE!B34="AUZAN",LISTE!B34="BOURDEAU"),"",LISTE!J34)</f>
        <v/>
      </c>
      <c r="F58" s="71" t="str">
        <f>IF(OR(LISTE!B34="",LISTE!B34="MADORRE",LISTE!B34="ROBIN",LISTE!B34="FREYSS",LISTE!B34="HENNION",LISTE!B34="BENARD",LISTE!I34="X",LISTE!I34="A",LISTE!B34="HUMBERT",LISTE!B34="BARRET",LISTE!B34="AUZAN",LISTE!B34="BOURDEAU"),"",LISTE!K34)</f>
        <v/>
      </c>
      <c r="G58" s="568">
        <f t="shared" si="0"/>
        <v>0</v>
      </c>
      <c r="H58" s="72" t="str">
        <f>IF(OR(LISTE!B34="",LISTE!B34="MADORRE",LISTE!B34="ROBIN",LISTE!B34="FREYSS",LISTE!B34="HENNION",LISTE!B34="BENARD",LISTE!I34="X",LISTE!I34="A",LISTE!B34="HUMBERT",LISTE!B34="BARRET",LISTE!B34="AUZAN",LISTE!B34="BOURDEAU"),"",LISTE!AF34)</f>
        <v/>
      </c>
      <c r="I58" s="72" t="str">
        <f>IF(OR(LISTE!B34="",LISTE!B34="MADORRE",LISTE!B34="ROBIN",LISTE!B34="FREYSS",LISTE!B34="HENNION",LISTE!B34="BENARD",LISTE!I34="X",LISTE!I34="A",LISTE!B34="HUMBERT",LISTE!B34="BARRET",LISTE!B34="AUZAN",LISTE!B34="BOURDEAU"),"",LISTE!AG34)</f>
        <v/>
      </c>
      <c r="J58" s="72" t="str">
        <f>IF(OR(LISTE!B34="",LISTE!B34="MADORRE",LISTE!B34="ROBIN",LISTE!B34="FREYSS",LISTE!B34="HENNION",LISTE!B34="BENARD",LISTE!I34="X",LISTE!I34="A",LISTE!B34="HUMBERT",LISTE!B34="BARRET",LISTE!B34="AUZAN",LISTE!B34="BOURDEAU"),"",LISTE!AH34)</f>
        <v/>
      </c>
      <c r="K58" s="72" t="str">
        <f>IF(OR(LISTE!B34="",LISTE!B34="MADORRE",LISTE!B34="ROBIN",LISTE!B34="FREYSS",LISTE!B34="HENNION",LISTE!B34="BENARD",LISTE!I34="X",LISTE!I34="A",LISTE!B34="HUMBERT",LISTE!B34="BARRET",LISTE!B34="AUZAN",LISTE!B34="BOURDEAU"),"",LISTE!AI34)</f>
        <v/>
      </c>
      <c r="L58" s="72" t="str">
        <f>IF(OR(LISTE!B34="",LISTE!B34="MADORRE",LISTE!B34="ROBIN",LISTE!B34="FREYSS",LISTE!B34="HENNION",LISTE!B34="BENARD",LISTE!I34="X",LISTE!I34="A",LISTE!B34="HUMBERT",LISTE!B34="BARRET",LISTE!B34="AUZAN",LISTE!B34="BOURDEAU"),"",LISTE!AJ34)</f>
        <v/>
      </c>
      <c r="M58" s="72" t="str">
        <f>IF(OR(LISTE!B34="",LISTE!B34="MADORRE",LISTE!B34="ROBIN",LISTE!B34="FREYSS",LISTE!B34="HENNION",LISTE!B34="BENARD",LISTE!I34="X",LISTE!I34="A",LISTE!B34="HUMBERT",LISTE!B34="BARRET",LISTE!B34="AUZAN",LISTE!B34="BOURDEAU"),"",LISTE!AK34)</f>
        <v/>
      </c>
      <c r="N58" s="72" t="str">
        <f>IF(OR(LISTE!B34="",LISTE!B34="MADORRE",LISTE!B34="ROBIN",LISTE!B34="FREYSS",LISTE!B34="HENNION",LISTE!B34="BENARD",LISTE!I34="X",LISTE!I34="A",LISTE!B34="HUMBERT",LISTE!B34="BARRET",LISTE!B34="AUZAN",LISTE!B34="BOURDEAU"),"",LISTE!AL34)</f>
        <v/>
      </c>
      <c r="O58" s="72" t="str">
        <f>IF(OR(LISTE!B34="",LISTE!B34="MADORRE",LISTE!B34="ROBIN",LISTE!B34="FREYSS",LISTE!B34="HENNION",LISTE!B34="BENARD",LISTE!I34="X",LISTE!I34="A",LISTE!B34="HUMBERT",LISTE!B34="BARRET",LISTE!B34="AUZAN",LISTE!B34="BOURDEAU"),"",LISTE!AM34)</f>
        <v/>
      </c>
      <c r="P58" s="72" t="str">
        <f>IF(OR(LISTE!B34="",LISTE!B34="MADORRE",LISTE!B34="ROBIN",LISTE!B34="FREYSS",LISTE!B34="HENNION",LISTE!B34="BENARD",LISTE!I34="X",LISTE!I34="A",LISTE!B34="HUMBERT",LISTE!B34="BARRET",LISTE!B34="AUZAN",LISTE!B34="BOURDEAU"),"",LISTE!AN34)</f>
        <v/>
      </c>
      <c r="Q58" s="72" t="str">
        <f>IF(OR(LISTE!B34="",LISTE!B34="MADORRE",LISTE!B34="ROBIN",LISTE!B34="FREYSS",LISTE!B34="HENNION",LISTE!B34="BENARD",LISTE!I34="X",LISTE!I34="A",LISTE!B34="HUMBERT",LISTE!B34="BARRET",LISTE!B34="AUZAN",LISTE!B34="BOURDEAU"),"",LISTE!AO34)</f>
        <v/>
      </c>
      <c r="R58" s="72" t="str">
        <f>IF(OR(LISTE!B34="",LISTE!B34="MADORRE",LISTE!B34="ROBIN",LISTE!B34="FREYSS",LISTE!B34="HENNION",LISTE!B34="BENARD",LISTE!I34="X",LISTE!I34="A",LISTE!B34="HUMBERT",LISTE!B34="BARRET",LISTE!B34="AUZAN",LISTE!B34="BOURDEAU"),"",LISTE!AP34)</f>
        <v/>
      </c>
      <c r="S58" s="72" t="str">
        <f>IF(OR(LISTE!B34="",LISTE!B34="MADORRE",LISTE!B34="ROBIN",LISTE!B34="FREYSS",LISTE!B34="HENNION",LISTE!B34="BENARD",LISTE!I34="X",LISTE!I34="A",LISTE!B34="HUMBERT",LISTE!B34="BARRET",LISTE!B34="AUZAN",LISTE!B34="BOURDEAU"),"",LISTE!AQ34)</f>
        <v/>
      </c>
    </row>
    <row r="59" spans="1:19" ht="13.05" customHeight="1" x14ac:dyDescent="0.3">
      <c r="A59" s="56" t="str">
        <f>IF(OR(LISTE!B35="",LISTE!B35="MADORRE",LISTE!B35="ROBIN",LISTE!B35="FREYSS",LISTE!B35="HENNION",LISTE!B35="BENARD",LISTE!I35="X",LISTE!I35="A",LISTE!B35="HUMBERT",LISTE!B35="BARRET",LISTE!B35="AUZAN",LISTE!B35="BOURDEAU"),"",LISTE!A35)</f>
        <v/>
      </c>
      <c r="B59" s="70" t="str">
        <f>IF(OR(LISTE!B35="",LISTE!B35="MADORRE",LISTE!B35="ROBIN",LISTE!B35="FREYSS",LISTE!B35="HENNION",LISTE!B35="BENARD",LISTE!I35="X",LISTE!I35="A",LISTE!B35="HUMBERT",LISTE!B35="BARRET",LISTE!B35="AUZAN",LISTE!B35="BOURDEAU"),"",LISTE!B35)</f>
        <v/>
      </c>
      <c r="C59" s="70" t="str">
        <f>IF(OR(LISTE!B35="",LISTE!B35="MADORRE",LISTE!B35="ROBIN",LISTE!B35="FREYSS",LISTE!B35="HENNION",LISTE!B35="BENARD",LISTE!I35="X",LISTE!I35="A",LISTE!B35="HUMBERT",LISTE!B35="BARRET",LISTE!B35="AUZAN",LISTE!B35="BOURDEAU"),"",LISTE!C35)</f>
        <v/>
      </c>
      <c r="D59" s="70"/>
      <c r="E59" s="71" t="str">
        <f>IF(OR(LISTE!B35="",LISTE!B35="MADORRE",LISTE!B35="ROBIN",LISTE!B35="FREYSS",LISTE!B35="HENNION",LISTE!B35="BENARD",LISTE!I35="X",LISTE!I35="A",LISTE!B35="HUMBERT",LISTE!B35="BARRET",LISTE!B35="AUZAN",LISTE!B35="BOURDEAU"),"",LISTE!J35)</f>
        <v/>
      </c>
      <c r="F59" s="71" t="str">
        <f>IF(OR(LISTE!B35="",LISTE!B35="MADORRE",LISTE!B35="ROBIN",LISTE!B35="FREYSS",LISTE!B35="HENNION",LISTE!B35="BENARD",LISTE!I35="X",LISTE!I35="A",LISTE!B35="HUMBERT",LISTE!B35="BARRET",LISTE!B35="AUZAN",LISTE!B35="BOURDEAU"),"",LISTE!K35)</f>
        <v/>
      </c>
      <c r="G59" s="568">
        <f t="shared" si="0"/>
        <v>0</v>
      </c>
      <c r="H59" s="72" t="str">
        <f>IF(OR(LISTE!B35="",LISTE!B35="MADORRE",LISTE!B35="ROBIN",LISTE!B35="FREYSS",LISTE!B35="HENNION",LISTE!B35="BENARD",LISTE!I35="X",LISTE!I35="A",LISTE!B35="HUMBERT",LISTE!B35="BARRET",LISTE!B35="AUZAN",LISTE!B35="BOURDEAU"),"",LISTE!AF35)</f>
        <v/>
      </c>
      <c r="I59" s="72" t="str">
        <f>IF(OR(LISTE!B35="",LISTE!B35="MADORRE",LISTE!B35="ROBIN",LISTE!B35="FREYSS",LISTE!B35="HENNION",LISTE!B35="BENARD",LISTE!I35="X",LISTE!I35="A",LISTE!B35="HUMBERT",LISTE!B35="BARRET",LISTE!B35="AUZAN",LISTE!B35="BOURDEAU"),"",LISTE!AG35)</f>
        <v/>
      </c>
      <c r="J59" s="72" t="str">
        <f>IF(OR(LISTE!B35="",LISTE!B35="MADORRE",LISTE!B35="ROBIN",LISTE!B35="FREYSS",LISTE!B35="HENNION",LISTE!B35="BENARD",LISTE!I35="X",LISTE!I35="A",LISTE!B35="HUMBERT",LISTE!B35="BARRET",LISTE!B35="AUZAN",LISTE!B35="BOURDEAU"),"",LISTE!AH35)</f>
        <v/>
      </c>
      <c r="K59" s="72" t="str">
        <f>IF(OR(LISTE!B35="",LISTE!B35="MADORRE",LISTE!B35="ROBIN",LISTE!B35="FREYSS",LISTE!B35="HENNION",LISTE!B35="BENARD",LISTE!I35="X",LISTE!I35="A",LISTE!B35="HUMBERT",LISTE!B35="BARRET",LISTE!B35="AUZAN",LISTE!B35="BOURDEAU"),"",LISTE!AI35)</f>
        <v/>
      </c>
      <c r="L59" s="72" t="str">
        <f>IF(OR(LISTE!B35="",LISTE!B35="MADORRE",LISTE!B35="ROBIN",LISTE!B35="FREYSS",LISTE!B35="HENNION",LISTE!B35="BENARD",LISTE!I35="X",LISTE!I35="A",LISTE!B35="HUMBERT",LISTE!B35="BARRET",LISTE!B35="AUZAN",LISTE!B35="BOURDEAU"),"",LISTE!AJ35)</f>
        <v/>
      </c>
      <c r="M59" s="72" t="str">
        <f>IF(OR(LISTE!B35="",LISTE!B35="MADORRE",LISTE!B35="ROBIN",LISTE!B35="FREYSS",LISTE!B35="HENNION",LISTE!B35="BENARD",LISTE!I35="X",LISTE!I35="A",LISTE!B35="HUMBERT",LISTE!B35="BARRET",LISTE!B35="AUZAN",LISTE!B35="BOURDEAU"),"",LISTE!AK35)</f>
        <v/>
      </c>
      <c r="N59" s="72" t="str">
        <f>IF(OR(LISTE!B35="",LISTE!B35="MADORRE",LISTE!B35="ROBIN",LISTE!B35="FREYSS",LISTE!B35="HENNION",LISTE!B35="BENARD",LISTE!I35="X",LISTE!I35="A",LISTE!B35="HUMBERT",LISTE!B35="BARRET",LISTE!B35="AUZAN",LISTE!B35="BOURDEAU"),"",LISTE!AL35)</f>
        <v/>
      </c>
      <c r="O59" s="72" t="str">
        <f>IF(OR(LISTE!B35="",LISTE!B35="MADORRE",LISTE!B35="ROBIN",LISTE!B35="FREYSS",LISTE!B35="HENNION",LISTE!B35="BENARD",LISTE!I35="X",LISTE!I35="A",LISTE!B35="HUMBERT",LISTE!B35="BARRET",LISTE!B35="AUZAN",LISTE!B35="BOURDEAU"),"",LISTE!AM35)</f>
        <v/>
      </c>
      <c r="P59" s="72" t="str">
        <f>IF(OR(LISTE!B35="",LISTE!B35="MADORRE",LISTE!B35="ROBIN",LISTE!B35="FREYSS",LISTE!B35="HENNION",LISTE!B35="BENARD",LISTE!I35="X",LISTE!I35="A",LISTE!B35="HUMBERT",LISTE!B35="BARRET",LISTE!B35="AUZAN",LISTE!B35="BOURDEAU"),"",LISTE!AN35)</f>
        <v/>
      </c>
      <c r="Q59" s="72" t="str">
        <f>IF(OR(LISTE!B35="",LISTE!B35="MADORRE",LISTE!B35="ROBIN",LISTE!B35="FREYSS",LISTE!B35="HENNION",LISTE!B35="BENARD",LISTE!I35="X",LISTE!I35="A",LISTE!B35="HUMBERT",LISTE!B35="BARRET",LISTE!B35="AUZAN",LISTE!B35="BOURDEAU"),"",LISTE!AO35)</f>
        <v/>
      </c>
      <c r="R59" s="72" t="str">
        <f>IF(OR(LISTE!B35="",LISTE!B35="MADORRE",LISTE!B35="ROBIN",LISTE!B35="FREYSS",LISTE!B35="HENNION",LISTE!B35="BENARD",LISTE!I35="X",LISTE!I35="A",LISTE!B35="HUMBERT",LISTE!B35="BARRET",LISTE!B35="AUZAN",LISTE!B35="BOURDEAU"),"",LISTE!AP35)</f>
        <v/>
      </c>
      <c r="S59" s="72" t="str">
        <f>IF(OR(LISTE!B35="",LISTE!B35="MADORRE",LISTE!B35="ROBIN",LISTE!B35="FREYSS",LISTE!B35="HENNION",LISTE!B35="BENARD",LISTE!I35="X",LISTE!I35="A",LISTE!B35="HUMBERT",LISTE!B35="BARRET",LISTE!B35="AUZAN",LISTE!B35="BOURDEAU"),"",LISTE!AQ35)</f>
        <v/>
      </c>
    </row>
    <row r="60" spans="1:19" ht="13.05" customHeight="1" x14ac:dyDescent="0.3">
      <c r="A60" s="56" t="str">
        <f>IF(OR(LISTE!B38="",LISTE!B38="MADORRE",LISTE!B38="ROBIN",LISTE!B38="FREYSS",LISTE!B38="HENNION",LISTE!B38="BENARD",LISTE!I38="X",LISTE!I38="A",LISTE!B38="HUMBERT",LISTE!B38="BARRET",LISTE!B38="AUZAN",LISTE!B38="BOURDEAU"),"",LISTE!A38)</f>
        <v/>
      </c>
      <c r="B60" s="70" t="str">
        <f>IF(OR(LISTE!B38="",LISTE!B38="MADORRE",LISTE!B38="ROBIN",LISTE!B38="FREYSS",LISTE!B38="HENNION",LISTE!B38="BENARD",LISTE!I38="X",LISTE!I38="A",LISTE!B38="HUMBERT",LISTE!B38="BARRET",LISTE!B38="AUZAN",LISTE!B38="BOURDEAU"),"",LISTE!B38)</f>
        <v/>
      </c>
      <c r="C60" s="70" t="str">
        <f>IF(OR(LISTE!B38="",LISTE!B38="MADORRE",LISTE!B38="ROBIN",LISTE!B38="FREYSS",LISTE!B38="HENNION",LISTE!B38="BENARD",LISTE!I38="X",LISTE!I38="A",LISTE!B38="HUMBERT",LISTE!B38="BARRET",LISTE!B38="AUZAN",LISTE!B38="BOURDEAU"),"",LISTE!C38)</f>
        <v/>
      </c>
      <c r="D60" s="70"/>
      <c r="E60" s="71" t="str">
        <f>IF(OR(LISTE!B38="",LISTE!B38="MADORRE",LISTE!B38="ROBIN",LISTE!B38="FREYSS",LISTE!B38="HENNION",LISTE!B38="BENARD",LISTE!I38="X",LISTE!I38="A",LISTE!B38="HUMBERT",LISTE!B38="BARRET",LISTE!B38="AUZAN",LISTE!B38="BOURDEAU"),"",LISTE!J38)</f>
        <v/>
      </c>
      <c r="F60" s="71" t="str">
        <f>IF(OR(LISTE!B38="",LISTE!B38="MADORRE",LISTE!B38="ROBIN",LISTE!B38="FREYSS",LISTE!B38="HENNION",LISTE!B38="BENARD",LISTE!I38="X",LISTE!I38="A",LISTE!B38="HUMBERT",LISTE!B38="BARRET",LISTE!B38="AUZAN",LISTE!B38="BOURDEAU"),"",LISTE!K38)</f>
        <v/>
      </c>
      <c r="G60" s="568">
        <f t="shared" si="0"/>
        <v>0</v>
      </c>
      <c r="H60" s="72" t="str">
        <f>IF(OR(LISTE!B38="",LISTE!B38="MADORRE",LISTE!B38="ROBIN",LISTE!B38="FREYSS",LISTE!B38="HENNION",LISTE!B38="BENARD",LISTE!I38="X",LISTE!I38="A",LISTE!B38="HUMBERT",LISTE!B38="BARRET",LISTE!B38="AUZAN",LISTE!B38="BOURDEAU"),"",LISTE!AF38)</f>
        <v/>
      </c>
      <c r="I60" s="72" t="str">
        <f>IF(OR(LISTE!B38="",LISTE!B38="MADORRE",LISTE!B38="ROBIN",LISTE!B38="FREYSS",LISTE!B38="HENNION",LISTE!B38="BENARD",LISTE!I38="X",LISTE!I38="A",LISTE!B38="HUMBERT",LISTE!B38="BARRET",LISTE!B38="AUZAN",LISTE!B38="BOURDEAU"),"",LISTE!AG38)</f>
        <v/>
      </c>
      <c r="J60" s="72" t="str">
        <f>IF(OR(LISTE!B38="",LISTE!B38="MADORRE",LISTE!B38="ROBIN",LISTE!B38="FREYSS",LISTE!B38="HENNION",LISTE!B38="BENARD",LISTE!I38="X",LISTE!I38="A",LISTE!B38="HUMBERT",LISTE!B38="BARRET",LISTE!B38="AUZAN",LISTE!B38="BOURDEAU"),"",LISTE!AH38)</f>
        <v/>
      </c>
      <c r="K60" s="72" t="str">
        <f>IF(OR(LISTE!B38="",LISTE!B38="MADORRE",LISTE!B38="ROBIN",LISTE!B38="FREYSS",LISTE!B38="HENNION",LISTE!B38="BENARD",LISTE!I38="X",LISTE!I38="A",LISTE!B38="HUMBERT",LISTE!B38="BARRET",LISTE!B38="AUZAN",LISTE!B38="BOURDEAU"),"",LISTE!AI38)</f>
        <v/>
      </c>
      <c r="L60" s="72" t="str">
        <f>IF(OR(LISTE!B38="",LISTE!B38="MADORRE",LISTE!B38="ROBIN",LISTE!B38="FREYSS",LISTE!B38="HENNION",LISTE!B38="BENARD",LISTE!I38="X",LISTE!I38="A",LISTE!B38="HUMBERT",LISTE!B38="BARRET",LISTE!B38="AUZAN",LISTE!B38="BOURDEAU"),"",LISTE!AJ38)</f>
        <v/>
      </c>
      <c r="M60" s="72" t="str">
        <f>IF(OR(LISTE!B38="",LISTE!B38="MADORRE",LISTE!B38="ROBIN",LISTE!B38="FREYSS",LISTE!B38="HENNION",LISTE!B38="BENARD",LISTE!I38="X",LISTE!I38="A",LISTE!B38="HUMBERT",LISTE!B38="BARRET",LISTE!B38="AUZAN",LISTE!B38="BOURDEAU"),"",LISTE!AK38)</f>
        <v/>
      </c>
      <c r="N60" s="72" t="str">
        <f>IF(OR(LISTE!B38="",LISTE!B38="MADORRE",LISTE!B38="ROBIN",LISTE!B38="FREYSS",LISTE!B38="HENNION",LISTE!B38="BENARD",LISTE!I38="X",LISTE!I38="A",LISTE!B38="HUMBERT",LISTE!B38="BARRET",LISTE!B38="AUZAN",LISTE!B38="BOURDEAU"),"",LISTE!AL38)</f>
        <v/>
      </c>
      <c r="O60" s="72" t="str">
        <f>IF(OR(LISTE!B38="",LISTE!B38="MADORRE",LISTE!B38="ROBIN",LISTE!B38="FREYSS",LISTE!B38="HENNION",LISTE!B38="BENARD",LISTE!I38="X",LISTE!I38="A",LISTE!B38="HUMBERT",LISTE!B38="BARRET",LISTE!B38="AUZAN",LISTE!B38="BOURDEAU"),"",LISTE!AM38)</f>
        <v/>
      </c>
      <c r="P60" s="72" t="str">
        <f>IF(OR(LISTE!B38="",LISTE!B38="MADORRE",LISTE!B38="ROBIN",LISTE!B38="FREYSS",LISTE!B38="HENNION",LISTE!B38="BENARD",LISTE!I38="X",LISTE!I38="A",LISTE!B38="HUMBERT",LISTE!B38="BARRET",LISTE!B38="AUZAN",LISTE!B38="BOURDEAU"),"",LISTE!AN38)</f>
        <v/>
      </c>
      <c r="Q60" s="72" t="str">
        <f>IF(OR(LISTE!B38="",LISTE!B38="MADORRE",LISTE!B38="ROBIN",LISTE!B38="FREYSS",LISTE!B38="HENNION",LISTE!B38="BENARD",LISTE!I38="X",LISTE!I38="A",LISTE!B38="HUMBERT",LISTE!B38="BARRET",LISTE!B38="AUZAN",LISTE!B38="BOURDEAU"),"",LISTE!AO38)</f>
        <v/>
      </c>
      <c r="R60" s="72" t="str">
        <f>IF(OR(LISTE!B38="",LISTE!B38="MADORRE",LISTE!B38="ROBIN",LISTE!B38="FREYSS",LISTE!B38="HENNION",LISTE!B38="BENARD",LISTE!I38="X",LISTE!I38="A",LISTE!B38="HUMBERT",LISTE!B38="BARRET",LISTE!B38="AUZAN",LISTE!B38="BOURDEAU"),"",LISTE!AP38)</f>
        <v/>
      </c>
      <c r="S60" s="72" t="str">
        <f>IF(OR(LISTE!B38="",LISTE!B38="MADORRE",LISTE!B38="ROBIN",LISTE!B38="FREYSS",LISTE!B38="HENNION",LISTE!B38="BENARD",LISTE!I38="X",LISTE!I38="A",LISTE!B38="HUMBERT",LISTE!B38="BARRET",LISTE!B38="AUZAN",LISTE!B38="BOURDEAU"),"",LISTE!AQ38)</f>
        <v/>
      </c>
    </row>
    <row r="61" spans="1:19" ht="13.05" customHeight="1" x14ac:dyDescent="0.3">
      <c r="A61" s="56" t="str">
        <f>IF(OR(LISTE!B39="",LISTE!B39="MADORRE",LISTE!B39="ROBIN",LISTE!B39="FREYSS",LISTE!B39="HENNION",LISTE!B39="BENARD",LISTE!I39="X",LISTE!I39="A",LISTE!B39="HUMBERT",LISTE!B39="BARRET",LISTE!B39="AUZAN",LISTE!B39="BOURDEAU"),"",LISTE!A39)</f>
        <v/>
      </c>
      <c r="B61" s="70" t="str">
        <f>IF(OR(LISTE!B39="",LISTE!B39="MADORRE",LISTE!B39="ROBIN",LISTE!B39="FREYSS",LISTE!B39="HENNION",LISTE!B39="BENARD",LISTE!I39="X",LISTE!I39="A",LISTE!B39="HUMBERT",LISTE!B39="BARRET",LISTE!B39="AUZAN",LISTE!B39="BOURDEAU"),"",LISTE!B39)</f>
        <v/>
      </c>
      <c r="C61" s="70" t="str">
        <f>IF(OR(LISTE!B39="",LISTE!B39="MADORRE",LISTE!B39="ROBIN",LISTE!B39="FREYSS",LISTE!B39="HENNION",LISTE!B39="BENARD",LISTE!I39="X",LISTE!I39="A",LISTE!B39="HUMBERT",LISTE!B39="BARRET",LISTE!B39="AUZAN",LISTE!B39="BOURDEAU"),"",LISTE!C39)</f>
        <v/>
      </c>
      <c r="D61" s="70"/>
      <c r="E61" s="71" t="str">
        <f>IF(OR(LISTE!B39="",LISTE!B39="MADORRE",LISTE!B39="ROBIN",LISTE!B39="FREYSS",LISTE!B39="HENNION",LISTE!B39="BENARD",LISTE!I39="X",LISTE!I39="A",LISTE!B39="HUMBERT",LISTE!B39="BARRET",LISTE!B39="AUZAN",LISTE!B39="BOURDEAU"),"",LISTE!J39)</f>
        <v/>
      </c>
      <c r="F61" s="71" t="str">
        <f>IF(OR(LISTE!B39="",LISTE!B39="MADORRE",LISTE!B39="ROBIN",LISTE!B39="FREYSS",LISTE!B39="HENNION",LISTE!B39="BENARD",LISTE!I39="X",LISTE!I39="A",LISTE!B39="HUMBERT",LISTE!B39="BARRET",LISTE!B39="AUZAN",LISTE!B39="BOURDEAU"),"",LISTE!K39)</f>
        <v/>
      </c>
      <c r="G61" s="568">
        <f t="shared" si="0"/>
        <v>0</v>
      </c>
      <c r="H61" s="72" t="str">
        <f>IF(OR(LISTE!B39="",LISTE!B39="MADORRE",LISTE!B39="ROBIN",LISTE!B39="FREYSS",LISTE!B39="HENNION",LISTE!B39="BENARD",LISTE!I39="X",LISTE!I39="A",LISTE!B39="HUMBERT",LISTE!B39="BARRET",LISTE!B39="AUZAN",LISTE!B39="BOURDEAU"),"",LISTE!AF39)</f>
        <v/>
      </c>
      <c r="I61" s="72" t="str">
        <f>IF(OR(LISTE!B39="",LISTE!B39="MADORRE",LISTE!B39="ROBIN",LISTE!B39="FREYSS",LISTE!B39="HENNION",LISTE!B39="BENARD",LISTE!I39="X",LISTE!I39="A",LISTE!B39="HUMBERT",LISTE!B39="BARRET",LISTE!B39="AUZAN",LISTE!B39="BOURDEAU"),"",LISTE!AG39)</f>
        <v/>
      </c>
      <c r="J61" s="72" t="str">
        <f>IF(OR(LISTE!B39="",LISTE!B39="MADORRE",LISTE!B39="ROBIN",LISTE!B39="FREYSS",LISTE!B39="HENNION",LISTE!B39="BENARD",LISTE!I39="X",LISTE!I39="A",LISTE!B39="HUMBERT",LISTE!B39="BARRET",LISTE!B39="AUZAN",LISTE!B39="BOURDEAU"),"",LISTE!AH39)</f>
        <v/>
      </c>
      <c r="K61" s="72" t="str">
        <f>IF(OR(LISTE!B39="",LISTE!B39="MADORRE",LISTE!B39="ROBIN",LISTE!B39="FREYSS",LISTE!B39="HENNION",LISTE!B39="BENARD",LISTE!I39="X",LISTE!I39="A",LISTE!B39="HUMBERT",LISTE!B39="BARRET",LISTE!B39="AUZAN",LISTE!B39="BOURDEAU"),"",LISTE!AI39)</f>
        <v/>
      </c>
      <c r="L61" s="72" t="str">
        <f>IF(OR(LISTE!B39="",LISTE!B39="MADORRE",LISTE!B39="ROBIN",LISTE!B39="FREYSS",LISTE!B39="HENNION",LISTE!B39="BENARD",LISTE!I39="X",LISTE!I39="A",LISTE!B39="HUMBERT",LISTE!B39="BARRET",LISTE!B39="AUZAN",LISTE!B39="BOURDEAU"),"",LISTE!AJ39)</f>
        <v/>
      </c>
      <c r="M61" s="72" t="str">
        <f>IF(OR(LISTE!B39="",LISTE!B39="MADORRE",LISTE!B39="ROBIN",LISTE!B39="FREYSS",LISTE!B39="HENNION",LISTE!B39="BENARD",LISTE!I39="X",LISTE!I39="A",LISTE!B39="HUMBERT",LISTE!B39="BARRET",LISTE!B39="AUZAN",LISTE!B39="BOURDEAU"),"",LISTE!AK39)</f>
        <v/>
      </c>
      <c r="N61" s="72" t="str">
        <f>IF(OR(LISTE!B39="",LISTE!B39="MADORRE",LISTE!B39="ROBIN",LISTE!B39="FREYSS",LISTE!B39="HENNION",LISTE!B39="BENARD",LISTE!I39="X",LISTE!I39="A",LISTE!B39="HUMBERT",LISTE!B39="BARRET",LISTE!B39="AUZAN",LISTE!B39="BOURDEAU"),"",LISTE!AL39)</f>
        <v/>
      </c>
      <c r="O61" s="72" t="str">
        <f>IF(OR(LISTE!B39="",LISTE!B39="MADORRE",LISTE!B39="ROBIN",LISTE!B39="FREYSS",LISTE!B39="HENNION",LISTE!B39="BENARD",LISTE!I39="X",LISTE!I39="A",LISTE!B39="HUMBERT",LISTE!B39="BARRET",LISTE!B39="AUZAN",LISTE!B39="BOURDEAU"),"",LISTE!AM39)</f>
        <v/>
      </c>
      <c r="P61" s="72" t="str">
        <f>IF(OR(LISTE!B39="",LISTE!B39="MADORRE",LISTE!B39="ROBIN",LISTE!B39="FREYSS",LISTE!B39="HENNION",LISTE!B39="BENARD",LISTE!I39="X",LISTE!I39="A",LISTE!B39="HUMBERT",LISTE!B39="BARRET",LISTE!B39="AUZAN",LISTE!B39="BOURDEAU"),"",LISTE!AN39)</f>
        <v/>
      </c>
      <c r="Q61" s="72" t="str">
        <f>IF(OR(LISTE!B39="",LISTE!B39="MADORRE",LISTE!B39="ROBIN",LISTE!B39="FREYSS",LISTE!B39="HENNION",LISTE!B39="BENARD",LISTE!I39="X",LISTE!I39="A",LISTE!B39="HUMBERT",LISTE!B39="BARRET",LISTE!B39="AUZAN",LISTE!B39="BOURDEAU"),"",LISTE!AO39)</f>
        <v/>
      </c>
      <c r="R61" s="72" t="str">
        <f>IF(OR(LISTE!B39="",LISTE!B39="MADORRE",LISTE!B39="ROBIN",LISTE!B39="FREYSS",LISTE!B39="HENNION",LISTE!B39="BENARD",LISTE!I39="X",LISTE!I39="A",LISTE!B39="HUMBERT",LISTE!B39="BARRET",LISTE!B39="AUZAN",LISTE!B39="BOURDEAU"),"",LISTE!AP39)</f>
        <v/>
      </c>
      <c r="S61" s="72" t="str">
        <f>IF(OR(LISTE!B39="",LISTE!B39="MADORRE",LISTE!B39="ROBIN",LISTE!B39="FREYSS",LISTE!B39="HENNION",LISTE!B39="BENARD",LISTE!I39="X",LISTE!I39="A",LISTE!B39="HUMBERT",LISTE!B39="BARRET",LISTE!B39="AUZAN",LISTE!B39="BOURDEAU"),"",LISTE!AQ39)</f>
        <v/>
      </c>
    </row>
    <row r="62" spans="1:19" ht="13.05" customHeight="1" x14ac:dyDescent="0.3">
      <c r="A62" s="56" t="str">
        <f>IF(OR(LISTE!B42="",LISTE!B42="MADORRE",LISTE!B42="ROBIN",LISTE!B42="FREYSS",LISTE!B42="HENNION",LISTE!B42="BENARD",LISTE!I42="X",LISTE!I42="A",LISTE!B42="HUMBERT",LISTE!B42="BARRET",LISTE!B42="AUZAN",LISTE!B42="BOURDEAU"),"",LISTE!A42)</f>
        <v/>
      </c>
      <c r="B62" s="70" t="str">
        <f>IF(OR(LISTE!B42="",LISTE!B42="MADORRE",LISTE!B42="ROBIN",LISTE!B42="FREYSS",LISTE!B42="HENNION",LISTE!B42="BENARD",LISTE!I42="X",LISTE!I42="A",LISTE!B42="HUMBERT",LISTE!B42="BARRET",LISTE!B42="AUZAN",LISTE!B42="BOURDEAU"),"",LISTE!B42)</f>
        <v/>
      </c>
      <c r="C62" s="70" t="str">
        <f>IF(OR(LISTE!B42="",LISTE!B42="MADORRE",LISTE!B42="ROBIN",LISTE!B42="FREYSS",LISTE!B42="HENNION",LISTE!B42="BENARD",LISTE!I42="X",LISTE!I42="A",LISTE!B42="HUMBERT",LISTE!B42="BARRET",LISTE!B42="AUZAN",LISTE!B42="BOURDEAU"),"",LISTE!C42)</f>
        <v/>
      </c>
      <c r="D62" s="70"/>
      <c r="E62" s="71" t="str">
        <f>IF(OR(LISTE!B42="",LISTE!B42="MADORRE",LISTE!B42="ROBIN",LISTE!B42="FREYSS",LISTE!B42="HENNION",LISTE!B42="BENARD",LISTE!I42="X",LISTE!I42="A",LISTE!B42="HUMBERT",LISTE!B42="BARRET",LISTE!B42="AUZAN",LISTE!B42="BOURDEAU"),"",LISTE!J42)</f>
        <v/>
      </c>
      <c r="F62" s="71" t="str">
        <f>IF(OR(LISTE!B42="",LISTE!B42="MADORRE",LISTE!B42="ROBIN",LISTE!B42="FREYSS",LISTE!B42="HENNION",LISTE!B42="BENARD",LISTE!I42="X",LISTE!I42="A",LISTE!B42="HUMBERT",LISTE!B42="BARRET",LISTE!B42="AUZAN",LISTE!B42="BOURDEAU"),"",LISTE!K42)</f>
        <v/>
      </c>
      <c r="G62" s="568">
        <f t="shared" si="0"/>
        <v>0</v>
      </c>
      <c r="H62" s="72" t="str">
        <f>IF(OR(LISTE!B42="",LISTE!B42="MADORRE",LISTE!B42="ROBIN",LISTE!B42="FREYSS",LISTE!B42="HENNION",LISTE!B42="BENARD",LISTE!I42="X",LISTE!I42="A",LISTE!B42="HUMBERT",LISTE!B42="BARRET",LISTE!B42="AUZAN",LISTE!B42="BOURDEAU"),"",LISTE!AF42)</f>
        <v/>
      </c>
      <c r="I62" s="72" t="str">
        <f>IF(OR(LISTE!B42="",LISTE!B42="MADORRE",LISTE!B42="ROBIN",LISTE!B42="FREYSS",LISTE!B42="HENNION",LISTE!B42="BENARD",LISTE!I42="X",LISTE!I42="A",LISTE!B42="HUMBERT",LISTE!B42="BARRET",LISTE!B42="AUZAN",LISTE!B42="BOURDEAU"),"",LISTE!AG42)</f>
        <v/>
      </c>
      <c r="J62" s="72" t="str">
        <f>IF(OR(LISTE!B42="",LISTE!B42="MADORRE",LISTE!B42="ROBIN",LISTE!B42="FREYSS",LISTE!B42="HENNION",LISTE!B42="BENARD",LISTE!I42="X",LISTE!I42="A",LISTE!B42="HUMBERT",LISTE!B42="BARRET",LISTE!B42="AUZAN",LISTE!B42="BOURDEAU"),"",LISTE!AH42)</f>
        <v/>
      </c>
      <c r="K62" s="72" t="str">
        <f>IF(OR(LISTE!B42="",LISTE!B42="MADORRE",LISTE!B42="ROBIN",LISTE!B42="FREYSS",LISTE!B42="HENNION",LISTE!B42="BENARD",LISTE!I42="X",LISTE!I42="A",LISTE!B42="HUMBERT",LISTE!B42="BARRET",LISTE!B42="AUZAN",LISTE!B42="BOURDEAU"),"",LISTE!AI42)</f>
        <v/>
      </c>
      <c r="L62" s="72" t="str">
        <f>IF(OR(LISTE!B42="",LISTE!B42="MADORRE",LISTE!B42="ROBIN",LISTE!B42="FREYSS",LISTE!B42="HENNION",LISTE!B42="BENARD",LISTE!I42="X",LISTE!I42="A",LISTE!B42="HUMBERT",LISTE!B42="BARRET",LISTE!B42="AUZAN",LISTE!B42="BOURDEAU"),"",LISTE!AJ42)</f>
        <v/>
      </c>
      <c r="M62" s="72" t="str">
        <f>IF(OR(LISTE!B42="",LISTE!B42="MADORRE",LISTE!B42="ROBIN",LISTE!B42="FREYSS",LISTE!B42="HENNION",LISTE!B42="BENARD",LISTE!I42="X",LISTE!I42="A",LISTE!B42="HUMBERT",LISTE!B42="BARRET",LISTE!B42="AUZAN",LISTE!B42="BOURDEAU"),"",LISTE!AK42)</f>
        <v/>
      </c>
      <c r="N62" s="72" t="str">
        <f>IF(OR(LISTE!B42="",LISTE!B42="MADORRE",LISTE!B42="ROBIN",LISTE!B42="FREYSS",LISTE!B42="HENNION",LISTE!B42="BENARD",LISTE!I42="X",LISTE!I42="A",LISTE!B42="HUMBERT",LISTE!B42="BARRET",LISTE!B42="AUZAN",LISTE!B42="BOURDEAU"),"",LISTE!AL42)</f>
        <v/>
      </c>
      <c r="O62" s="72" t="str">
        <f>IF(OR(LISTE!B42="",LISTE!B42="MADORRE",LISTE!B42="ROBIN",LISTE!B42="FREYSS",LISTE!B42="HENNION",LISTE!B42="BENARD",LISTE!I42="X",LISTE!I42="A",LISTE!B42="HUMBERT",LISTE!B42="BARRET",LISTE!B42="AUZAN",LISTE!B42="BOURDEAU"),"",LISTE!AM42)</f>
        <v/>
      </c>
      <c r="P62" s="72" t="str">
        <f>IF(OR(LISTE!B42="",LISTE!B42="MADORRE",LISTE!B42="ROBIN",LISTE!B42="FREYSS",LISTE!B42="HENNION",LISTE!B42="BENARD",LISTE!I42="X",LISTE!I42="A",LISTE!B42="HUMBERT",LISTE!B42="BARRET",LISTE!B42="AUZAN",LISTE!B42="BOURDEAU"),"",LISTE!AN42)</f>
        <v/>
      </c>
      <c r="Q62" s="72" t="str">
        <f>IF(OR(LISTE!B42="",LISTE!B42="MADORRE",LISTE!B42="ROBIN",LISTE!B42="FREYSS",LISTE!B42="HENNION",LISTE!B42="BENARD",LISTE!I42="X",LISTE!I42="A",LISTE!B42="HUMBERT",LISTE!B42="BARRET",LISTE!B42="AUZAN",LISTE!B42="BOURDEAU"),"",LISTE!AO42)</f>
        <v/>
      </c>
      <c r="R62" s="72" t="str">
        <f>IF(OR(LISTE!B42="",LISTE!B42="MADORRE",LISTE!B42="ROBIN",LISTE!B42="FREYSS",LISTE!B42="HENNION",LISTE!B42="BENARD",LISTE!I42="X",LISTE!I42="A",LISTE!B42="HUMBERT",LISTE!B42="BARRET",LISTE!B42="AUZAN",LISTE!B42="BOURDEAU"),"",LISTE!AP42)</f>
        <v/>
      </c>
      <c r="S62" s="72" t="str">
        <f>IF(OR(LISTE!B42="",LISTE!B42="MADORRE",LISTE!B42="ROBIN",LISTE!B42="FREYSS",LISTE!B42="HENNION",LISTE!B42="BENARD",LISTE!I42="X",LISTE!I42="A",LISTE!B42="HUMBERT",LISTE!B42="BARRET",LISTE!B42="AUZAN",LISTE!B42="BOURDEAU"),"",LISTE!AQ42)</f>
        <v/>
      </c>
    </row>
    <row r="63" spans="1:19" ht="13.05" customHeight="1" x14ac:dyDescent="0.3">
      <c r="A63" s="56" t="str">
        <f>IF(OR(LISTE!B43="",LISTE!B43="MADORRE",LISTE!B43="ROBIN",LISTE!B43="FREYSS",LISTE!B43="HENNION",LISTE!B43="BENARD",LISTE!I43="X",LISTE!I43="A",LISTE!B43="HUMBERT",LISTE!B43="BARRET",LISTE!B43="AUZAN",LISTE!B43="BOURDEAU"),"",LISTE!A43)</f>
        <v/>
      </c>
      <c r="B63" s="70" t="str">
        <f>IF(OR(LISTE!B43="",LISTE!B43="MADORRE",LISTE!B43="ROBIN",LISTE!B43="FREYSS",LISTE!B43="HENNION",LISTE!B43="BENARD",LISTE!I43="X",LISTE!I43="A",LISTE!B43="HUMBERT",LISTE!B43="BARRET",LISTE!B43="AUZAN",LISTE!B43="BOURDEAU"),"",LISTE!B43)</f>
        <v/>
      </c>
      <c r="C63" s="70" t="str">
        <f>IF(OR(LISTE!B43="",LISTE!B43="MADORRE",LISTE!B43="ROBIN",LISTE!B43="FREYSS",LISTE!B43="HENNION",LISTE!B43="BENARD",LISTE!I43="X",LISTE!I43="A",LISTE!B43="HUMBERT",LISTE!B43="BARRET",LISTE!B43="AUZAN",LISTE!B43="BOURDEAU"),"",LISTE!C43)</f>
        <v/>
      </c>
      <c r="D63" s="70"/>
      <c r="E63" s="71" t="str">
        <f>IF(OR(LISTE!B43="",LISTE!B43="MADORRE",LISTE!B43="ROBIN",LISTE!B43="FREYSS",LISTE!B43="HENNION",LISTE!B43="BENARD",LISTE!I43="X",LISTE!I43="A",LISTE!B43="HUMBERT",LISTE!B43="BARRET",LISTE!B43="AUZAN",LISTE!B43="BOURDEAU"),"",LISTE!J43)</f>
        <v/>
      </c>
      <c r="F63" s="71" t="str">
        <f>IF(OR(LISTE!B43="",LISTE!B43="MADORRE",LISTE!B43="ROBIN",LISTE!B43="FREYSS",LISTE!B43="HENNION",LISTE!B43="BENARD",LISTE!I43="X",LISTE!I43="A",LISTE!B43="HUMBERT",LISTE!B43="BARRET",LISTE!B43="AUZAN",LISTE!B43="BOURDEAU"),"",LISTE!K43)</f>
        <v/>
      </c>
      <c r="G63" s="568">
        <f t="shared" si="0"/>
        <v>0</v>
      </c>
      <c r="H63" s="72" t="str">
        <f>IF(OR(LISTE!B43="",LISTE!B43="MADORRE",LISTE!B43="ROBIN",LISTE!B43="FREYSS",LISTE!B43="HENNION",LISTE!B43="BENARD",LISTE!I43="X",LISTE!I43="A",LISTE!B43="HUMBERT",LISTE!B43="BARRET",LISTE!B43="AUZAN",LISTE!B43="BOURDEAU"),"",LISTE!AF43)</f>
        <v/>
      </c>
      <c r="I63" s="72" t="str">
        <f>IF(OR(LISTE!B43="",LISTE!B43="MADORRE",LISTE!B43="ROBIN",LISTE!B43="FREYSS",LISTE!B43="HENNION",LISTE!B43="BENARD",LISTE!I43="X",LISTE!I43="A",LISTE!B43="HUMBERT",LISTE!B43="BARRET",LISTE!B43="AUZAN",LISTE!B43="BOURDEAU"),"",LISTE!AG43)</f>
        <v/>
      </c>
      <c r="J63" s="72" t="str">
        <f>IF(OR(LISTE!B43="",LISTE!B43="MADORRE",LISTE!B43="ROBIN",LISTE!B43="FREYSS",LISTE!B43="HENNION",LISTE!B43="BENARD",LISTE!I43="X",LISTE!I43="A",LISTE!B43="HUMBERT",LISTE!B43="BARRET",LISTE!B43="AUZAN",LISTE!B43="BOURDEAU"),"",LISTE!AH43)</f>
        <v/>
      </c>
      <c r="K63" s="72" t="str">
        <f>IF(OR(LISTE!B43="",LISTE!B43="MADORRE",LISTE!B43="ROBIN",LISTE!B43="FREYSS",LISTE!B43="HENNION",LISTE!B43="BENARD",LISTE!I43="X",LISTE!I43="A",LISTE!B43="HUMBERT",LISTE!B43="BARRET",LISTE!B43="AUZAN",LISTE!B43="BOURDEAU"),"",LISTE!AI43)</f>
        <v/>
      </c>
      <c r="L63" s="72" t="str">
        <f>IF(OR(LISTE!B43="",LISTE!B43="MADORRE",LISTE!B43="ROBIN",LISTE!B43="FREYSS",LISTE!B43="HENNION",LISTE!B43="BENARD",LISTE!I43="X",LISTE!I43="A",LISTE!B43="HUMBERT",LISTE!B43="BARRET",LISTE!B43="AUZAN",LISTE!B43="BOURDEAU"),"",LISTE!AJ43)</f>
        <v/>
      </c>
      <c r="M63" s="72" t="str">
        <f>IF(OR(LISTE!B43="",LISTE!B43="MADORRE",LISTE!B43="ROBIN",LISTE!B43="FREYSS",LISTE!B43="HENNION",LISTE!B43="BENARD",LISTE!I43="X",LISTE!I43="A",LISTE!B43="HUMBERT",LISTE!B43="BARRET",LISTE!B43="AUZAN",LISTE!B43="BOURDEAU"),"",LISTE!AK43)</f>
        <v/>
      </c>
      <c r="N63" s="72" t="str">
        <f>IF(OR(LISTE!B43="",LISTE!B43="MADORRE",LISTE!B43="ROBIN",LISTE!B43="FREYSS",LISTE!B43="HENNION",LISTE!B43="BENARD",LISTE!I43="X",LISTE!I43="A",LISTE!B43="HUMBERT",LISTE!B43="BARRET",LISTE!B43="AUZAN",LISTE!B43="BOURDEAU"),"",LISTE!AL43)</f>
        <v/>
      </c>
      <c r="O63" s="72" t="str">
        <f>IF(OR(LISTE!B43="",LISTE!B43="MADORRE",LISTE!B43="ROBIN",LISTE!B43="FREYSS",LISTE!B43="HENNION",LISTE!B43="BENARD",LISTE!I43="X",LISTE!I43="A",LISTE!B43="HUMBERT",LISTE!B43="BARRET",LISTE!B43="AUZAN",LISTE!B43="BOURDEAU"),"",LISTE!AM43)</f>
        <v/>
      </c>
      <c r="P63" s="72" t="str">
        <f>IF(OR(LISTE!B43="",LISTE!B43="MADORRE",LISTE!B43="ROBIN",LISTE!B43="FREYSS",LISTE!B43="HENNION",LISTE!B43="BENARD",LISTE!I43="X",LISTE!I43="A",LISTE!B43="HUMBERT",LISTE!B43="BARRET",LISTE!B43="AUZAN",LISTE!B43="BOURDEAU"),"",LISTE!AN43)</f>
        <v/>
      </c>
      <c r="Q63" s="72" t="str">
        <f>IF(OR(LISTE!B43="",LISTE!B43="MADORRE",LISTE!B43="ROBIN",LISTE!B43="FREYSS",LISTE!B43="HENNION",LISTE!B43="BENARD",LISTE!I43="X",LISTE!I43="A",LISTE!B43="HUMBERT",LISTE!B43="BARRET",LISTE!B43="AUZAN",LISTE!B43="BOURDEAU"),"",LISTE!AO43)</f>
        <v/>
      </c>
      <c r="R63" s="72" t="str">
        <f>IF(OR(LISTE!B43="",LISTE!B43="MADORRE",LISTE!B43="ROBIN",LISTE!B43="FREYSS",LISTE!B43="HENNION",LISTE!B43="BENARD",LISTE!I43="X",LISTE!I43="A",LISTE!B43="HUMBERT",LISTE!B43="BARRET",LISTE!B43="AUZAN",LISTE!B43="BOURDEAU"),"",LISTE!AP43)</f>
        <v/>
      </c>
      <c r="S63" s="72" t="str">
        <f>IF(OR(LISTE!B43="",LISTE!B43="MADORRE",LISTE!B43="ROBIN",LISTE!B43="FREYSS",LISTE!B43="HENNION",LISTE!B43="BENARD",LISTE!I43="X",LISTE!I43="A",LISTE!B43="HUMBERT",LISTE!B43="BARRET",LISTE!B43="AUZAN",LISTE!B43="BOURDEAU"),"",LISTE!AQ43)</f>
        <v/>
      </c>
    </row>
    <row r="64" spans="1:19" ht="13.05" customHeight="1" x14ac:dyDescent="0.3">
      <c r="A64" s="56" t="str">
        <f>IF(OR(LISTE!B47="",LISTE!B47="MADORRE",LISTE!B47="ROBIN",LISTE!B47="FREYSS",LISTE!B47="HENNION",LISTE!B47="BENARD",LISTE!I47="X",LISTE!I47="A",LISTE!B47="HUMBERT",LISTE!B47="BARRET",LISTE!B47="AUZAN",LISTE!B47="BOURDEAU"),"",LISTE!A47)</f>
        <v/>
      </c>
      <c r="B64" s="70" t="str">
        <f>IF(OR(LISTE!B47="",LISTE!B47="MADORRE",LISTE!B47="ROBIN",LISTE!B47="FREYSS",LISTE!B47="HENNION",LISTE!B47="BENARD",LISTE!I47="X",LISTE!I47="A",LISTE!B47="HUMBERT",LISTE!B47="BARRET",LISTE!B47="AUZAN",LISTE!B47="BOURDEAU"),"",LISTE!B47)</f>
        <v/>
      </c>
      <c r="C64" s="70" t="str">
        <f>IF(OR(LISTE!B47="",LISTE!B47="MADORRE",LISTE!B47="ROBIN",LISTE!B47="FREYSS",LISTE!B47="HENNION",LISTE!B47="BENARD",LISTE!I47="X",LISTE!I47="A",LISTE!B47="HUMBERT",LISTE!B47="BARRET",LISTE!B47="AUZAN",LISTE!B47="BOURDEAU"),"",LISTE!C47)</f>
        <v/>
      </c>
      <c r="D64" s="70"/>
      <c r="E64" s="71" t="str">
        <f>IF(OR(LISTE!B47="",LISTE!B47="MADORRE",LISTE!B47="ROBIN",LISTE!B47="FREYSS",LISTE!B47="HENNION",LISTE!B47="BENARD",LISTE!I47="X",LISTE!I47="A",LISTE!B47="HUMBERT",LISTE!B47="BARRET",LISTE!B47="AUZAN",LISTE!B47="BOURDEAU"),"",LISTE!J47)</f>
        <v/>
      </c>
      <c r="F64" s="71" t="str">
        <f>IF(OR(LISTE!B47="",LISTE!B47="MADORRE",LISTE!B47="ROBIN",LISTE!B47="FREYSS",LISTE!B47="HENNION",LISTE!B47="BENARD",LISTE!I47="X",LISTE!I47="A",LISTE!B47="HUMBERT",LISTE!B47="BARRET",LISTE!B47="AUZAN",LISTE!B47="BOURDEAU"),"",LISTE!K47)</f>
        <v/>
      </c>
      <c r="G64" s="568">
        <f t="shared" si="0"/>
        <v>0</v>
      </c>
      <c r="H64" s="72" t="str">
        <f>IF(OR(LISTE!B47="",LISTE!B47="MADORRE",LISTE!B47="ROBIN",LISTE!B47="FREYSS",LISTE!B47="HENNION",LISTE!B47="BENARD",LISTE!I47="X",LISTE!I47="A",LISTE!B47="HUMBERT",LISTE!B47="BARRET",LISTE!B47="AUZAN",LISTE!B47="BOURDEAU"),"",LISTE!AF47)</f>
        <v/>
      </c>
      <c r="I64" s="72" t="str">
        <f>IF(OR(LISTE!B47="",LISTE!B47="MADORRE",LISTE!B47="ROBIN",LISTE!B47="FREYSS",LISTE!B47="HENNION",LISTE!B47="BENARD",LISTE!I47="X",LISTE!I47="A",LISTE!B47="HUMBERT",LISTE!B47="BARRET",LISTE!B47="AUZAN",LISTE!B47="BOURDEAU"),"",LISTE!AG47)</f>
        <v/>
      </c>
      <c r="J64" s="72" t="str">
        <f>IF(OR(LISTE!B47="",LISTE!B47="MADORRE",LISTE!B47="ROBIN",LISTE!B47="FREYSS",LISTE!B47="HENNION",LISTE!B47="BENARD",LISTE!I47="X",LISTE!I47="A",LISTE!B47="HUMBERT",LISTE!B47="BARRET",LISTE!B47="AUZAN",LISTE!B47="BOURDEAU"),"",LISTE!AH47)</f>
        <v/>
      </c>
      <c r="K64" s="72" t="str">
        <f>IF(OR(LISTE!B47="",LISTE!B47="MADORRE",LISTE!B47="ROBIN",LISTE!B47="FREYSS",LISTE!B47="HENNION",LISTE!B47="BENARD",LISTE!I47="X",LISTE!I47="A",LISTE!B47="HUMBERT",LISTE!B47="BARRET",LISTE!B47="AUZAN",LISTE!B47="BOURDEAU"),"",LISTE!AI47)</f>
        <v/>
      </c>
      <c r="L64" s="72" t="str">
        <f>IF(OR(LISTE!B47="",LISTE!B47="MADORRE",LISTE!B47="ROBIN",LISTE!B47="FREYSS",LISTE!B47="HENNION",LISTE!B47="BENARD",LISTE!I47="X",LISTE!I47="A",LISTE!B47="HUMBERT",LISTE!B47="BARRET",LISTE!B47="AUZAN",LISTE!B47="BOURDEAU"),"",LISTE!AJ47)</f>
        <v/>
      </c>
      <c r="M64" s="72" t="str">
        <f>IF(OR(LISTE!B47="",LISTE!B47="MADORRE",LISTE!B47="ROBIN",LISTE!B47="FREYSS",LISTE!B47="HENNION",LISTE!B47="BENARD",LISTE!I47="X",LISTE!I47="A",LISTE!B47="HUMBERT",LISTE!B47="BARRET",LISTE!B47="AUZAN",LISTE!B47="BOURDEAU"),"",LISTE!AK47)</f>
        <v/>
      </c>
      <c r="N64" s="72" t="str">
        <f>IF(OR(LISTE!B47="",LISTE!B47="MADORRE",LISTE!B47="ROBIN",LISTE!B47="FREYSS",LISTE!B47="HENNION",LISTE!B47="BENARD",LISTE!I47="X",LISTE!I47="A",LISTE!B47="HUMBERT",LISTE!B47="BARRET",LISTE!B47="AUZAN",LISTE!B47="BOURDEAU"),"",LISTE!AL47)</f>
        <v/>
      </c>
      <c r="O64" s="72" t="str">
        <f>IF(OR(LISTE!B47="",LISTE!B47="MADORRE",LISTE!B47="ROBIN",LISTE!B47="FREYSS",LISTE!B47="HENNION",LISTE!B47="BENARD",LISTE!I47="X",LISTE!I47="A",LISTE!B47="HUMBERT",LISTE!B47="BARRET",LISTE!B47="AUZAN",LISTE!B47="BOURDEAU"),"",LISTE!AM47)</f>
        <v/>
      </c>
      <c r="P64" s="72" t="str">
        <f>IF(OR(LISTE!B47="",LISTE!B47="MADORRE",LISTE!B47="ROBIN",LISTE!B47="FREYSS",LISTE!B47="HENNION",LISTE!B47="BENARD",LISTE!I47="X",LISTE!I47="A",LISTE!B47="HUMBERT",LISTE!B47="BARRET",LISTE!B47="AUZAN",LISTE!B47="BOURDEAU"),"",LISTE!AN47)</f>
        <v/>
      </c>
      <c r="Q64" s="72" t="str">
        <f>IF(OR(LISTE!B47="",LISTE!B47="MADORRE",LISTE!B47="ROBIN",LISTE!B47="FREYSS",LISTE!B47="HENNION",LISTE!B47="BENARD",LISTE!I47="X",LISTE!I47="A",LISTE!B47="HUMBERT",LISTE!B47="BARRET",LISTE!B47="AUZAN",LISTE!B47="BOURDEAU"),"",LISTE!AO47)</f>
        <v/>
      </c>
      <c r="R64" s="72" t="str">
        <f>IF(OR(LISTE!B47="",LISTE!B47="MADORRE",LISTE!B47="ROBIN",LISTE!B47="FREYSS",LISTE!B47="HENNION",LISTE!B47="BENARD",LISTE!I47="X",LISTE!I47="A",LISTE!B47="HUMBERT",LISTE!B47="BARRET",LISTE!B47="AUZAN",LISTE!B47="BOURDEAU"),"",LISTE!AP47)</f>
        <v/>
      </c>
      <c r="S64" s="72" t="str">
        <f>IF(OR(LISTE!B47="",LISTE!B47="MADORRE",LISTE!B47="ROBIN",LISTE!B47="FREYSS",LISTE!B47="HENNION",LISTE!B47="BENARD",LISTE!I47="X",LISTE!I47="A",LISTE!B47="HUMBERT",LISTE!B47="BARRET",LISTE!B47="AUZAN",LISTE!B47="BOURDEAU"),"",LISTE!AQ47)</f>
        <v/>
      </c>
    </row>
    <row r="65" spans="1:19" ht="13.05" customHeight="1" x14ac:dyDescent="0.3">
      <c r="A65" s="56" t="str">
        <f>IF(OR(LISTE!B48="",LISTE!B48="MADORRE",LISTE!B48="ROBIN",LISTE!B48="FREYSS",LISTE!B48="HENNION",LISTE!B48="BENARD",LISTE!I48="X",LISTE!I48="A",LISTE!B48="HUMBERT",LISTE!B48="BARRET",LISTE!B48="AUZAN",LISTE!B48="BOURDEAU"),"",LISTE!A48)</f>
        <v/>
      </c>
      <c r="B65" s="70" t="str">
        <f>IF(OR(LISTE!B48="",LISTE!B48="MADORRE",LISTE!B48="ROBIN",LISTE!B48="FREYSS",LISTE!B48="HENNION",LISTE!B48="BENARD",LISTE!I48="X",LISTE!I48="A",LISTE!B48="HUMBERT",LISTE!B48="BARRET",LISTE!B48="AUZAN",LISTE!B48="BOURDEAU"),"",LISTE!B48)</f>
        <v/>
      </c>
      <c r="C65" s="70" t="str">
        <f>IF(OR(LISTE!B48="",LISTE!B48="MADORRE",LISTE!B48="ROBIN",LISTE!B48="FREYSS",LISTE!B48="HENNION",LISTE!B48="BENARD",LISTE!I48="X",LISTE!I48="A",LISTE!B48="HUMBERT",LISTE!B48="BARRET",LISTE!B48="AUZAN",LISTE!B48="BOURDEAU"),"",LISTE!C48)</f>
        <v/>
      </c>
      <c r="D65" s="70"/>
      <c r="E65" s="71" t="str">
        <f>IF(OR(LISTE!B48="",LISTE!B48="MADORRE",LISTE!B48="ROBIN",LISTE!B48="FREYSS",LISTE!B48="HENNION",LISTE!B48="BENARD",LISTE!I48="X",LISTE!I48="A",LISTE!B48="HUMBERT",LISTE!B48="BARRET",LISTE!B48="AUZAN",LISTE!B48="BOURDEAU"),"",LISTE!J48)</f>
        <v/>
      </c>
      <c r="F65" s="71" t="str">
        <f>IF(OR(LISTE!B48="",LISTE!B48="MADORRE",LISTE!B48="ROBIN",LISTE!B48="FREYSS",LISTE!B48="HENNION",LISTE!B48="BENARD",LISTE!I48="X",LISTE!I48="A",LISTE!B48="HUMBERT",LISTE!B48="BARRET",LISTE!B48="AUZAN",LISTE!B48="BOURDEAU"),"",LISTE!K48)</f>
        <v/>
      </c>
      <c r="G65" s="568">
        <f t="shared" si="0"/>
        <v>0</v>
      </c>
      <c r="H65" s="72" t="str">
        <f>IF(OR(LISTE!B48="",LISTE!B48="MADORRE",LISTE!B48="ROBIN",LISTE!B48="FREYSS",LISTE!B48="HENNION",LISTE!B48="BENARD",LISTE!I48="X",LISTE!I48="A",LISTE!B48="HUMBERT",LISTE!B48="BARRET",LISTE!B48="AUZAN",LISTE!B48="BOURDEAU"),"",LISTE!AF48)</f>
        <v/>
      </c>
      <c r="I65" s="72" t="str">
        <f>IF(OR(LISTE!B48="",LISTE!B48="MADORRE",LISTE!B48="ROBIN",LISTE!B48="FREYSS",LISTE!B48="HENNION",LISTE!B48="BENARD",LISTE!I48="X",LISTE!I48="A",LISTE!B48="HUMBERT",LISTE!B48="BARRET",LISTE!B48="AUZAN",LISTE!B48="BOURDEAU"),"",LISTE!AG48)</f>
        <v/>
      </c>
      <c r="J65" s="72" t="str">
        <f>IF(OR(LISTE!B48="",LISTE!B48="MADORRE",LISTE!B48="ROBIN",LISTE!B48="FREYSS",LISTE!B48="HENNION",LISTE!B48="BENARD",LISTE!I48="X",LISTE!I48="A",LISTE!B48="HUMBERT",LISTE!B48="BARRET",LISTE!B48="AUZAN",LISTE!B48="BOURDEAU"),"",LISTE!AH48)</f>
        <v/>
      </c>
      <c r="K65" s="72" t="str">
        <f>IF(OR(LISTE!B48="",LISTE!B48="MADORRE",LISTE!B48="ROBIN",LISTE!B48="FREYSS",LISTE!B48="HENNION",LISTE!B48="BENARD",LISTE!I48="X",LISTE!I48="A",LISTE!B48="HUMBERT",LISTE!B48="BARRET",LISTE!B48="AUZAN",LISTE!B48="BOURDEAU"),"",LISTE!AI48)</f>
        <v/>
      </c>
      <c r="L65" s="72" t="str">
        <f>IF(OR(LISTE!B48="",LISTE!B48="MADORRE",LISTE!B48="ROBIN",LISTE!B48="FREYSS",LISTE!B48="HENNION",LISTE!B48="BENARD",LISTE!I48="X",LISTE!I48="A",LISTE!B48="HUMBERT",LISTE!B48="BARRET",LISTE!B48="AUZAN",LISTE!B48="BOURDEAU"),"",LISTE!AJ48)</f>
        <v/>
      </c>
      <c r="M65" s="72" t="str">
        <f>IF(OR(LISTE!B48="",LISTE!B48="MADORRE",LISTE!B48="ROBIN",LISTE!B48="FREYSS",LISTE!B48="HENNION",LISTE!B48="BENARD",LISTE!I48="X",LISTE!I48="A",LISTE!B48="HUMBERT",LISTE!B48="BARRET",LISTE!B48="AUZAN",LISTE!B48="BOURDEAU"),"",LISTE!AK48)</f>
        <v/>
      </c>
      <c r="N65" s="72" t="str">
        <f>IF(OR(LISTE!B48="",LISTE!B48="MADORRE",LISTE!B48="ROBIN",LISTE!B48="FREYSS",LISTE!B48="HENNION",LISTE!B48="BENARD",LISTE!I48="X",LISTE!I48="A",LISTE!B48="HUMBERT",LISTE!B48="BARRET",LISTE!B48="AUZAN",LISTE!B48="BOURDEAU"),"",LISTE!AL48)</f>
        <v/>
      </c>
      <c r="O65" s="72" t="str">
        <f>IF(OR(LISTE!B48="",LISTE!B48="MADORRE",LISTE!B48="ROBIN",LISTE!B48="FREYSS",LISTE!B48="HENNION",LISTE!B48="BENARD",LISTE!I48="X",LISTE!I48="A",LISTE!B48="HUMBERT",LISTE!B48="BARRET",LISTE!B48="AUZAN",LISTE!B48="BOURDEAU"),"",LISTE!AM48)</f>
        <v/>
      </c>
      <c r="P65" s="72" t="str">
        <f>IF(OR(LISTE!B48="",LISTE!B48="MADORRE",LISTE!B48="ROBIN",LISTE!B48="FREYSS",LISTE!B48="HENNION",LISTE!B48="BENARD",LISTE!I48="X",LISTE!I48="A",LISTE!B48="HUMBERT",LISTE!B48="BARRET",LISTE!B48="AUZAN",LISTE!B48="BOURDEAU"),"",LISTE!AN48)</f>
        <v/>
      </c>
      <c r="Q65" s="72" t="str">
        <f>IF(OR(LISTE!B48="",LISTE!B48="MADORRE",LISTE!B48="ROBIN",LISTE!B48="FREYSS",LISTE!B48="HENNION",LISTE!B48="BENARD",LISTE!I48="X",LISTE!I48="A",LISTE!B48="HUMBERT",LISTE!B48="BARRET",LISTE!B48="AUZAN",LISTE!B48="BOURDEAU"),"",LISTE!AO48)</f>
        <v/>
      </c>
      <c r="R65" s="72" t="str">
        <f>IF(OR(LISTE!B48="",LISTE!B48="MADORRE",LISTE!B48="ROBIN",LISTE!B48="FREYSS",LISTE!B48="HENNION",LISTE!B48="BENARD",LISTE!I48="X",LISTE!I48="A",LISTE!B48="HUMBERT",LISTE!B48="BARRET",LISTE!B48="AUZAN",LISTE!B48="BOURDEAU"),"",LISTE!AP48)</f>
        <v/>
      </c>
      <c r="S65" s="72" t="str">
        <f>IF(OR(LISTE!B48="",LISTE!B48="MADORRE",LISTE!B48="ROBIN",LISTE!B48="FREYSS",LISTE!B48="HENNION",LISTE!B48="BENARD",LISTE!I48="X",LISTE!I48="A",LISTE!B48="HUMBERT",LISTE!B48="BARRET",LISTE!B48="AUZAN",LISTE!B48="BOURDEAU"),"",LISTE!AQ48)</f>
        <v/>
      </c>
    </row>
    <row r="66" spans="1:19" ht="13.05" customHeight="1" x14ac:dyDescent="0.3">
      <c r="A66" s="56" t="str">
        <f>IF(OR(LISTE!B49="",LISTE!B49="MADORRE",LISTE!B49="ROBIN",LISTE!B49="FREYSS",LISTE!B49="HENNION",LISTE!B49="BENARD",LISTE!I49="X",LISTE!I49="A",LISTE!B49="HUMBERT",LISTE!B49="BARRET",LISTE!B49="AUZAN",LISTE!B49="BOURDEAU"),"",LISTE!A49)</f>
        <v/>
      </c>
      <c r="B66" s="70" t="str">
        <f>IF(OR(LISTE!B49="",LISTE!B49="MADORRE",LISTE!B49="ROBIN",LISTE!B49="FREYSS",LISTE!B49="HENNION",LISTE!B49="BENARD",LISTE!I49="X",LISTE!I49="A",LISTE!B49="HUMBERT",LISTE!B49="BARRET",LISTE!B49="AUZAN",LISTE!B49="BOURDEAU"),"",LISTE!B49)</f>
        <v/>
      </c>
      <c r="C66" s="70" t="str">
        <f>IF(OR(LISTE!B49="",LISTE!B49="MADORRE",LISTE!B49="ROBIN",LISTE!B49="FREYSS",LISTE!B49="HENNION",LISTE!B49="BENARD",LISTE!I49="X",LISTE!I49="A",LISTE!B49="HUMBERT",LISTE!B49="BARRET",LISTE!B49="AUZAN",LISTE!B49="BOURDEAU"),"",LISTE!C49)</f>
        <v/>
      </c>
      <c r="D66" s="70"/>
      <c r="E66" s="71" t="str">
        <f>IF(OR(LISTE!B49="",LISTE!B49="MADORRE",LISTE!B49="ROBIN",LISTE!B49="FREYSS",LISTE!B49="HENNION",LISTE!B49="BENARD",LISTE!I49="X",LISTE!I49="A",LISTE!B49="HUMBERT",LISTE!B49="BARRET",LISTE!B49="AUZAN",LISTE!B49="BOURDEAU"),"",LISTE!J49)</f>
        <v/>
      </c>
      <c r="F66" s="71" t="str">
        <f>IF(OR(LISTE!B49="",LISTE!B49="MADORRE",LISTE!B49="ROBIN",LISTE!B49="FREYSS",LISTE!B49="HENNION",LISTE!B49="BENARD",LISTE!I49="X",LISTE!I49="A",LISTE!B49="HUMBERT",LISTE!B49="BARRET",LISTE!B49="AUZAN",LISTE!B49="BOURDEAU"),"",LISTE!K49)</f>
        <v/>
      </c>
      <c r="G66" s="568">
        <f t="shared" si="0"/>
        <v>0</v>
      </c>
      <c r="H66" s="72" t="str">
        <f>IF(OR(LISTE!B49="",LISTE!B49="MADORRE",LISTE!B49="ROBIN",LISTE!B49="FREYSS",LISTE!B49="HENNION",LISTE!B49="BENARD",LISTE!I49="X",LISTE!I49="A",LISTE!B49="HUMBERT",LISTE!B49="BARRET",LISTE!B49="AUZAN",LISTE!B49="BOURDEAU"),"",LISTE!AF49)</f>
        <v/>
      </c>
      <c r="I66" s="72" t="str">
        <f>IF(OR(LISTE!B49="",LISTE!B49="MADORRE",LISTE!B49="ROBIN",LISTE!B49="FREYSS",LISTE!B49="HENNION",LISTE!B49="BENARD",LISTE!I49="X",LISTE!I49="A",LISTE!B49="HUMBERT",LISTE!B49="BARRET",LISTE!B49="AUZAN",LISTE!B49="BOURDEAU"),"",LISTE!AG49)</f>
        <v/>
      </c>
      <c r="J66" s="72" t="str">
        <f>IF(OR(LISTE!B49="",LISTE!B49="MADORRE",LISTE!B49="ROBIN",LISTE!B49="FREYSS",LISTE!B49="HENNION",LISTE!B49="BENARD",LISTE!I49="X",LISTE!I49="A",LISTE!B49="HUMBERT",LISTE!B49="BARRET",LISTE!B49="AUZAN",LISTE!B49="BOURDEAU"),"",LISTE!AH49)</f>
        <v/>
      </c>
      <c r="K66" s="72" t="str">
        <f>IF(OR(LISTE!B49="",LISTE!B49="MADORRE",LISTE!B49="ROBIN",LISTE!B49="FREYSS",LISTE!B49="HENNION",LISTE!B49="BENARD",LISTE!I49="X",LISTE!I49="A",LISTE!B49="HUMBERT",LISTE!B49="BARRET",LISTE!B49="AUZAN",LISTE!B49="BOURDEAU"),"",LISTE!AI49)</f>
        <v/>
      </c>
      <c r="L66" s="72" t="str">
        <f>IF(OR(LISTE!B49="",LISTE!B49="MADORRE",LISTE!B49="ROBIN",LISTE!B49="FREYSS",LISTE!B49="HENNION",LISTE!B49="BENARD",LISTE!I49="X",LISTE!I49="A",LISTE!B49="HUMBERT",LISTE!B49="BARRET",LISTE!B49="AUZAN",LISTE!B49="BOURDEAU"),"",LISTE!AJ49)</f>
        <v/>
      </c>
      <c r="M66" s="72" t="str">
        <f>IF(OR(LISTE!B49="",LISTE!B49="MADORRE",LISTE!B49="ROBIN",LISTE!B49="FREYSS",LISTE!B49="HENNION",LISTE!B49="BENARD",LISTE!I49="X",LISTE!I49="A",LISTE!B49="HUMBERT",LISTE!B49="BARRET",LISTE!B49="AUZAN",LISTE!B49="BOURDEAU"),"",LISTE!AK49)</f>
        <v/>
      </c>
      <c r="N66" s="72" t="str">
        <f>IF(OR(LISTE!B49="",LISTE!B49="MADORRE",LISTE!B49="ROBIN",LISTE!B49="FREYSS",LISTE!B49="HENNION",LISTE!B49="BENARD",LISTE!I49="X",LISTE!I49="A",LISTE!B49="HUMBERT",LISTE!B49="BARRET",LISTE!B49="AUZAN",LISTE!B49="BOURDEAU"),"",LISTE!AL49)</f>
        <v/>
      </c>
      <c r="O66" s="72" t="str">
        <f>IF(OR(LISTE!B49="",LISTE!B49="MADORRE",LISTE!B49="ROBIN",LISTE!B49="FREYSS",LISTE!B49="HENNION",LISTE!B49="BENARD",LISTE!I49="X",LISTE!I49="A",LISTE!B49="HUMBERT",LISTE!B49="BARRET",LISTE!B49="AUZAN",LISTE!B49="BOURDEAU"),"",LISTE!AM49)</f>
        <v/>
      </c>
      <c r="P66" s="72" t="str">
        <f>IF(OR(LISTE!B49="",LISTE!B49="MADORRE",LISTE!B49="ROBIN",LISTE!B49="FREYSS",LISTE!B49="HENNION",LISTE!B49="BENARD",LISTE!I49="X",LISTE!I49="A",LISTE!B49="HUMBERT",LISTE!B49="BARRET",LISTE!B49="AUZAN",LISTE!B49="BOURDEAU"),"",LISTE!AN49)</f>
        <v/>
      </c>
      <c r="Q66" s="72" t="str">
        <f>IF(OR(LISTE!B49="",LISTE!B49="MADORRE",LISTE!B49="ROBIN",LISTE!B49="FREYSS",LISTE!B49="HENNION",LISTE!B49="BENARD",LISTE!I49="X",LISTE!I49="A",LISTE!B49="HUMBERT",LISTE!B49="BARRET",LISTE!B49="AUZAN",LISTE!B49="BOURDEAU"),"",LISTE!AO49)</f>
        <v/>
      </c>
      <c r="R66" s="72" t="str">
        <f>IF(OR(LISTE!B49="",LISTE!B49="MADORRE",LISTE!B49="ROBIN",LISTE!B49="FREYSS",LISTE!B49="HENNION",LISTE!B49="BENARD",LISTE!I49="X",LISTE!I49="A",LISTE!B49="HUMBERT",LISTE!B49="BARRET",LISTE!B49="AUZAN",LISTE!B49="BOURDEAU"),"",LISTE!AP49)</f>
        <v/>
      </c>
      <c r="S66" s="72" t="str">
        <f>IF(OR(LISTE!B49="",LISTE!B49="MADORRE",LISTE!B49="ROBIN",LISTE!B49="FREYSS",LISTE!B49="HENNION",LISTE!B49="BENARD",LISTE!I49="X",LISTE!I49="A",LISTE!B49="HUMBERT",LISTE!B49="BARRET",LISTE!B49="AUZAN",LISTE!B49="BOURDEAU"),"",LISTE!AQ49)</f>
        <v/>
      </c>
    </row>
    <row r="67" spans="1:19" ht="13.05" customHeight="1" x14ac:dyDescent="0.3">
      <c r="A67" s="56" t="str">
        <f>IF(OR(LISTE!B50="",LISTE!B50="MADORRE",LISTE!B50="ROBIN",LISTE!B50="FREYSS",LISTE!B50="HENNION",LISTE!B50="BENARD",LISTE!I50="X",LISTE!I50="A",LISTE!B50="HUMBERT",LISTE!B50="BARRET",LISTE!B50="AUZAN",LISTE!B50="BOURDEAU"),"",LISTE!A50)</f>
        <v/>
      </c>
      <c r="B67" s="70" t="str">
        <f>IF(OR(LISTE!B50="",LISTE!B50="MADORRE",LISTE!B50="ROBIN",LISTE!B50="FREYSS",LISTE!B50="HENNION",LISTE!B50="BENARD",LISTE!I50="X",LISTE!I50="A",LISTE!B50="HUMBERT",LISTE!B50="BARRET",LISTE!B50="AUZAN",LISTE!B50="BOURDEAU"),"",LISTE!B50)</f>
        <v/>
      </c>
      <c r="C67" s="70" t="str">
        <f>IF(OR(LISTE!B50="",LISTE!B50="MADORRE",LISTE!B50="ROBIN",LISTE!B50="FREYSS",LISTE!B50="HENNION",LISTE!B50="BENARD",LISTE!I50="X",LISTE!I50="A",LISTE!B50="HUMBERT",LISTE!B50="BARRET",LISTE!B50="AUZAN",LISTE!B50="BOURDEAU"),"",LISTE!C50)</f>
        <v/>
      </c>
      <c r="D67" s="70"/>
      <c r="E67" s="71" t="str">
        <f>IF(OR(LISTE!B50="",LISTE!B50="MADORRE",LISTE!B50="ROBIN",LISTE!B50="FREYSS",LISTE!B50="HENNION",LISTE!B50="BENARD",LISTE!I50="X",LISTE!I50="A",LISTE!B50="HUMBERT",LISTE!B50="BARRET",LISTE!B50="AUZAN",LISTE!B50="BOURDEAU"),"",LISTE!J50)</f>
        <v/>
      </c>
      <c r="F67" s="71" t="str">
        <f>IF(OR(LISTE!B50="",LISTE!B50="MADORRE",LISTE!B50="ROBIN",LISTE!B50="FREYSS",LISTE!B50="HENNION",LISTE!B50="BENARD",LISTE!I50="X",LISTE!I50="A",LISTE!B50="HUMBERT",LISTE!B50="BARRET",LISTE!B50="AUZAN",LISTE!B50="BOURDEAU"),"",LISTE!K50)</f>
        <v/>
      </c>
      <c r="G67" s="568">
        <f t="shared" si="0"/>
        <v>0</v>
      </c>
      <c r="H67" s="72" t="str">
        <f>IF(OR(LISTE!B50="",LISTE!B50="MADORRE",LISTE!B50="ROBIN",LISTE!B50="FREYSS",LISTE!B50="HENNION",LISTE!B50="BENARD",LISTE!I50="X",LISTE!I50="A",LISTE!B50="HUMBERT",LISTE!B50="BARRET",LISTE!B50="AUZAN",LISTE!B50="BOURDEAU"),"",LISTE!AF50)</f>
        <v/>
      </c>
      <c r="I67" s="72" t="str">
        <f>IF(OR(LISTE!B50="",LISTE!B50="MADORRE",LISTE!B50="ROBIN",LISTE!B50="FREYSS",LISTE!B50="HENNION",LISTE!B50="BENARD",LISTE!I50="X",LISTE!I50="A",LISTE!B50="HUMBERT",LISTE!B50="BARRET",LISTE!B50="AUZAN",LISTE!B50="BOURDEAU"),"",LISTE!AG50)</f>
        <v/>
      </c>
      <c r="J67" s="72" t="str">
        <f>IF(OR(LISTE!B50="",LISTE!B50="MADORRE",LISTE!B50="ROBIN",LISTE!B50="FREYSS",LISTE!B50="HENNION",LISTE!B50="BENARD",LISTE!I50="X",LISTE!I50="A",LISTE!B50="HUMBERT",LISTE!B50="BARRET",LISTE!B50="AUZAN",LISTE!B50="BOURDEAU"),"",LISTE!AH50)</f>
        <v/>
      </c>
      <c r="K67" s="72" t="str">
        <f>IF(OR(LISTE!B50="",LISTE!B50="MADORRE",LISTE!B50="ROBIN",LISTE!B50="FREYSS",LISTE!B50="HENNION",LISTE!B50="BENARD",LISTE!I50="X",LISTE!I50="A",LISTE!B50="HUMBERT",LISTE!B50="BARRET",LISTE!B50="AUZAN",LISTE!B50="BOURDEAU"),"",LISTE!AI50)</f>
        <v/>
      </c>
      <c r="L67" s="72" t="str">
        <f>IF(OR(LISTE!B50="",LISTE!B50="MADORRE",LISTE!B50="ROBIN",LISTE!B50="FREYSS",LISTE!B50="HENNION",LISTE!B50="BENARD",LISTE!I50="X",LISTE!I50="A",LISTE!B50="HUMBERT",LISTE!B50="BARRET",LISTE!B50="AUZAN",LISTE!B50="BOURDEAU"),"",LISTE!AJ50)</f>
        <v/>
      </c>
      <c r="M67" s="72" t="str">
        <f>IF(OR(LISTE!B50="",LISTE!B50="MADORRE",LISTE!B50="ROBIN",LISTE!B50="FREYSS",LISTE!B50="HENNION",LISTE!B50="BENARD",LISTE!I50="X",LISTE!I50="A",LISTE!B50="HUMBERT",LISTE!B50="BARRET",LISTE!B50="AUZAN",LISTE!B50="BOURDEAU"),"",LISTE!AK50)</f>
        <v/>
      </c>
      <c r="N67" s="72" t="str">
        <f>IF(OR(LISTE!B50="",LISTE!B50="MADORRE",LISTE!B50="ROBIN",LISTE!B50="FREYSS",LISTE!B50="HENNION",LISTE!B50="BENARD",LISTE!I50="X",LISTE!I50="A",LISTE!B50="HUMBERT",LISTE!B50="BARRET",LISTE!B50="AUZAN",LISTE!B50="BOURDEAU"),"",LISTE!AL50)</f>
        <v/>
      </c>
      <c r="O67" s="72" t="str">
        <f>IF(OR(LISTE!B50="",LISTE!B50="MADORRE",LISTE!B50="ROBIN",LISTE!B50="FREYSS",LISTE!B50="HENNION",LISTE!B50="BENARD",LISTE!I50="X",LISTE!I50="A",LISTE!B50="HUMBERT",LISTE!B50="BARRET",LISTE!B50="AUZAN",LISTE!B50="BOURDEAU"),"",LISTE!AM50)</f>
        <v/>
      </c>
      <c r="P67" s="72" t="str">
        <f>IF(OR(LISTE!B50="",LISTE!B50="MADORRE",LISTE!B50="ROBIN",LISTE!B50="FREYSS",LISTE!B50="HENNION",LISTE!B50="BENARD",LISTE!I50="X",LISTE!I50="A",LISTE!B50="HUMBERT",LISTE!B50="BARRET",LISTE!B50="AUZAN",LISTE!B50="BOURDEAU"),"",LISTE!AN50)</f>
        <v/>
      </c>
      <c r="Q67" s="72" t="str">
        <f>IF(OR(LISTE!B50="",LISTE!B50="MADORRE",LISTE!B50="ROBIN",LISTE!B50="FREYSS",LISTE!B50="HENNION",LISTE!B50="BENARD",LISTE!I50="X",LISTE!I50="A",LISTE!B50="HUMBERT",LISTE!B50="BARRET",LISTE!B50="AUZAN",LISTE!B50="BOURDEAU"),"",LISTE!AO50)</f>
        <v/>
      </c>
      <c r="R67" s="72" t="str">
        <f>IF(OR(LISTE!B50="",LISTE!B50="MADORRE",LISTE!B50="ROBIN",LISTE!B50="FREYSS",LISTE!B50="HENNION",LISTE!B50="BENARD",LISTE!I50="X",LISTE!I50="A",LISTE!B50="HUMBERT",LISTE!B50="BARRET",LISTE!B50="AUZAN",LISTE!B50="BOURDEAU"),"",LISTE!AP50)</f>
        <v/>
      </c>
      <c r="S67" s="72" t="str">
        <f>IF(OR(LISTE!B50="",LISTE!B50="MADORRE",LISTE!B50="ROBIN",LISTE!B50="FREYSS",LISTE!B50="HENNION",LISTE!B50="BENARD",LISTE!I50="X",LISTE!I50="A",LISTE!B50="HUMBERT",LISTE!B50="BARRET",LISTE!B50="AUZAN",LISTE!B50="BOURDEAU"),"",LISTE!AQ50)</f>
        <v/>
      </c>
    </row>
    <row r="68" spans="1:19" ht="13.05" customHeight="1" x14ac:dyDescent="0.3">
      <c r="A68" s="56" t="str">
        <f>IF(OR(LISTE!B52="",LISTE!B52="MADORRE",LISTE!B52="ROBIN",LISTE!B52="FREYSS",LISTE!B52="HENNION",LISTE!B52="BENARD",LISTE!I52="X",LISTE!I52="A",LISTE!B52="HUMBERT",LISTE!B52="BARRET",LISTE!B52="AUZAN",LISTE!B52="BOURDEAU"),"",LISTE!A52)</f>
        <v/>
      </c>
      <c r="B68" s="70" t="str">
        <f>IF(OR(LISTE!B52="",LISTE!B52="MADORRE",LISTE!B52="ROBIN",LISTE!B52="FREYSS",LISTE!B52="HENNION",LISTE!B52="BENARD",LISTE!I52="X",LISTE!I52="A",LISTE!B52="HUMBERT",LISTE!B52="BARRET",LISTE!B52="AUZAN",LISTE!B52="BOURDEAU"),"",LISTE!B52)</f>
        <v/>
      </c>
      <c r="C68" s="70" t="str">
        <f>IF(OR(LISTE!B52="",LISTE!B52="MADORRE",LISTE!B52="ROBIN",LISTE!B52="FREYSS",LISTE!B52="HENNION",LISTE!B52="BENARD",LISTE!I52="X",LISTE!I52="A",LISTE!B52="HUMBERT",LISTE!B52="BARRET",LISTE!B52="AUZAN",LISTE!B52="BOURDEAU"),"",LISTE!C52)</f>
        <v/>
      </c>
      <c r="D68" s="70"/>
      <c r="E68" s="71" t="str">
        <f>IF(OR(LISTE!B52="",LISTE!B52="MADORRE",LISTE!B52="ROBIN",LISTE!B52="FREYSS",LISTE!B52="HENNION",LISTE!B52="BENARD",LISTE!I52="X",LISTE!I52="A",LISTE!B52="HUMBERT",LISTE!B52="BARRET",LISTE!B52="AUZAN",LISTE!B52="BOURDEAU"),"",LISTE!J52)</f>
        <v/>
      </c>
      <c r="F68" s="71" t="str">
        <f>IF(OR(LISTE!B52="",LISTE!B52="MADORRE",LISTE!B52="ROBIN",LISTE!B52="FREYSS",LISTE!B52="HENNION",LISTE!B52="BENARD",LISTE!I52="X",LISTE!I52="A",LISTE!B52="HUMBERT",LISTE!B52="BARRET",LISTE!B52="AUZAN",LISTE!B52="BOURDEAU"),"",LISTE!K52)</f>
        <v/>
      </c>
      <c r="G68" s="568">
        <f t="shared" si="0"/>
        <v>0</v>
      </c>
      <c r="H68" s="72" t="str">
        <f>IF(OR(LISTE!B52="",LISTE!B52="MADORRE",LISTE!B52="ROBIN",LISTE!B52="FREYSS",LISTE!B52="HENNION",LISTE!B52="BENARD",LISTE!I52="X",LISTE!I52="A",LISTE!B52="HUMBERT",LISTE!B52="BARRET",LISTE!B52="AUZAN",LISTE!B52="BOURDEAU"),"",LISTE!AF52)</f>
        <v/>
      </c>
      <c r="I68" s="72" t="str">
        <f>IF(OR(LISTE!B52="",LISTE!B52="MADORRE",LISTE!B52="ROBIN",LISTE!B52="FREYSS",LISTE!B52="HENNION",LISTE!B52="BENARD",LISTE!I52="X",LISTE!I52="A",LISTE!B52="HUMBERT",LISTE!B52="BARRET",LISTE!B52="AUZAN",LISTE!B52="BOURDEAU"),"",LISTE!AG52)</f>
        <v/>
      </c>
      <c r="J68" s="72" t="str">
        <f>IF(OR(LISTE!B52="",LISTE!B52="MADORRE",LISTE!B52="ROBIN",LISTE!B52="FREYSS",LISTE!B52="HENNION",LISTE!B52="BENARD",LISTE!I52="X",LISTE!I52="A",LISTE!B52="HUMBERT",LISTE!B52="BARRET",LISTE!B52="AUZAN",LISTE!B52="BOURDEAU"),"",LISTE!AH52)</f>
        <v/>
      </c>
      <c r="K68" s="72" t="str">
        <f>IF(OR(LISTE!B52="",LISTE!B52="MADORRE",LISTE!B52="ROBIN",LISTE!B52="FREYSS",LISTE!B52="HENNION",LISTE!B52="BENARD",LISTE!I52="X",LISTE!I52="A",LISTE!B52="HUMBERT",LISTE!B52="BARRET",LISTE!B52="AUZAN",LISTE!B52="BOURDEAU"),"",LISTE!AI52)</f>
        <v/>
      </c>
      <c r="L68" s="72" t="str">
        <f>IF(OR(LISTE!B52="",LISTE!B52="MADORRE",LISTE!B52="ROBIN",LISTE!B52="FREYSS",LISTE!B52="HENNION",LISTE!B52="BENARD",LISTE!I52="X",LISTE!I52="A",LISTE!B52="HUMBERT",LISTE!B52="BARRET",LISTE!B52="AUZAN",LISTE!B52="BOURDEAU"),"",LISTE!AJ52)</f>
        <v/>
      </c>
      <c r="M68" s="72" t="str">
        <f>IF(OR(LISTE!B52="",LISTE!B52="MADORRE",LISTE!B52="ROBIN",LISTE!B52="FREYSS",LISTE!B52="HENNION",LISTE!B52="BENARD",LISTE!I52="X",LISTE!I52="A",LISTE!B52="HUMBERT",LISTE!B52="BARRET",LISTE!B52="AUZAN",LISTE!B52="BOURDEAU"),"",LISTE!AK52)</f>
        <v/>
      </c>
      <c r="N68" s="72" t="str">
        <f>IF(OR(LISTE!B52="",LISTE!B52="MADORRE",LISTE!B52="ROBIN",LISTE!B52="FREYSS",LISTE!B52="HENNION",LISTE!B52="BENARD",LISTE!I52="X",LISTE!I52="A",LISTE!B52="HUMBERT",LISTE!B52="BARRET",LISTE!B52="AUZAN",LISTE!B52="BOURDEAU"),"",LISTE!AL52)</f>
        <v/>
      </c>
      <c r="O68" s="72" t="str">
        <f>IF(OR(LISTE!B52="",LISTE!B52="MADORRE",LISTE!B52="ROBIN",LISTE!B52="FREYSS",LISTE!B52="HENNION",LISTE!B52="BENARD",LISTE!I52="X",LISTE!I52="A",LISTE!B52="HUMBERT",LISTE!B52="BARRET",LISTE!B52="AUZAN",LISTE!B52="BOURDEAU"),"",LISTE!AM52)</f>
        <v/>
      </c>
      <c r="P68" s="72" t="str">
        <f>IF(OR(LISTE!B52="",LISTE!B52="MADORRE",LISTE!B52="ROBIN",LISTE!B52="FREYSS",LISTE!B52="HENNION",LISTE!B52="BENARD",LISTE!I52="X",LISTE!I52="A",LISTE!B52="HUMBERT",LISTE!B52="BARRET",LISTE!B52="AUZAN",LISTE!B52="BOURDEAU"),"",LISTE!AN52)</f>
        <v/>
      </c>
      <c r="Q68" s="72" t="str">
        <f>IF(OR(LISTE!B52="",LISTE!B52="MADORRE",LISTE!B52="ROBIN",LISTE!B52="FREYSS",LISTE!B52="HENNION",LISTE!B52="BENARD",LISTE!I52="X",LISTE!I52="A",LISTE!B52="HUMBERT",LISTE!B52="BARRET",LISTE!B52="AUZAN",LISTE!B52="BOURDEAU"),"",LISTE!AO52)</f>
        <v/>
      </c>
      <c r="R68" s="72" t="str">
        <f>IF(OR(LISTE!B52="",LISTE!B52="MADORRE",LISTE!B52="ROBIN",LISTE!B52="FREYSS",LISTE!B52="HENNION",LISTE!B52="BENARD",LISTE!I52="X",LISTE!I52="A",LISTE!B52="HUMBERT",LISTE!B52="BARRET",LISTE!B52="AUZAN",LISTE!B52="BOURDEAU"),"",LISTE!AP52)</f>
        <v/>
      </c>
      <c r="S68" s="72" t="str">
        <f>IF(OR(LISTE!B52="",LISTE!B52="MADORRE",LISTE!B52="ROBIN",LISTE!B52="FREYSS",LISTE!B52="HENNION",LISTE!B52="BENARD",LISTE!I52="X",LISTE!I52="A",LISTE!B52="HUMBERT",LISTE!B52="BARRET",LISTE!B52="AUZAN",LISTE!B52="BOURDEAU"),"",LISTE!AQ52)</f>
        <v/>
      </c>
    </row>
    <row r="69" spans="1:19" ht="13.05" customHeight="1" x14ac:dyDescent="0.3">
      <c r="A69" s="56" t="str">
        <f>IF(OR(LISTE!B54="",LISTE!B54="MADORRE",LISTE!B54="ROBIN",LISTE!B54="FREYSS",LISTE!B54="HENNION",LISTE!B54="BENARD",LISTE!I54="X",LISTE!I54="A",LISTE!B54="HUMBERT",LISTE!B54="BARRET",LISTE!B54="AUZAN",LISTE!B54="BOURDEAU"),"",LISTE!A54)</f>
        <v/>
      </c>
      <c r="B69" s="70" t="str">
        <f>IF(OR(LISTE!B54="",LISTE!B54="MADORRE",LISTE!B54="ROBIN",LISTE!B54="FREYSS",LISTE!B54="HENNION",LISTE!B54="BENARD",LISTE!I54="X",LISTE!I54="A",LISTE!B54="HUMBERT",LISTE!B54="BARRET",LISTE!B54="AUZAN",LISTE!B54="BOURDEAU"),"",LISTE!B54)</f>
        <v/>
      </c>
      <c r="C69" s="70" t="str">
        <f>IF(OR(LISTE!B54="",LISTE!B54="MADORRE",LISTE!B54="ROBIN",LISTE!B54="FREYSS",LISTE!B54="HENNION",LISTE!B54="BENARD",LISTE!I54="X",LISTE!I54="A",LISTE!B54="HUMBERT",LISTE!B54="BARRET",LISTE!B54="AUZAN",LISTE!B54="BOURDEAU"),"",LISTE!C54)</f>
        <v/>
      </c>
      <c r="D69" s="70"/>
      <c r="E69" s="71" t="str">
        <f>IF(OR(LISTE!B54="",LISTE!B54="MADORRE",LISTE!B54="ROBIN",LISTE!B54="FREYSS",LISTE!B54="HENNION",LISTE!B54="BENARD",LISTE!I54="X",LISTE!I54="A",LISTE!B54="HUMBERT",LISTE!B54="BARRET",LISTE!B54="AUZAN",LISTE!B54="BOURDEAU"),"",LISTE!J54)</f>
        <v/>
      </c>
      <c r="F69" s="71" t="str">
        <f>IF(OR(LISTE!B54="",LISTE!B54="MADORRE",LISTE!B54="ROBIN",LISTE!B54="FREYSS",LISTE!B54="HENNION",LISTE!B54="BENARD",LISTE!I54="X",LISTE!I54="A",LISTE!B54="HUMBERT",LISTE!B54="BARRET",LISTE!B54="AUZAN",LISTE!B54="BOURDEAU"),"",LISTE!K54)</f>
        <v/>
      </c>
      <c r="G69" s="568">
        <f t="shared" si="0"/>
        <v>0</v>
      </c>
      <c r="H69" s="72" t="str">
        <f>IF(OR(LISTE!B54="",LISTE!B54="MADORRE",LISTE!B54="ROBIN",LISTE!B54="FREYSS",LISTE!B54="HENNION",LISTE!B54="BENARD",LISTE!I54="X",LISTE!I54="A",LISTE!B54="HUMBERT",LISTE!B54="BARRET",LISTE!B54="AUZAN",LISTE!B54="BOURDEAU"),"",LISTE!AF54)</f>
        <v/>
      </c>
      <c r="I69" s="72" t="str">
        <f>IF(OR(LISTE!B54="",LISTE!B54="MADORRE",LISTE!B54="ROBIN",LISTE!B54="FREYSS",LISTE!B54="HENNION",LISTE!B54="BENARD",LISTE!I54="X",LISTE!I54="A",LISTE!B54="HUMBERT",LISTE!B54="BARRET",LISTE!B54="AUZAN",LISTE!B54="BOURDEAU"),"",LISTE!AG54)</f>
        <v/>
      </c>
      <c r="J69" s="72" t="str">
        <f>IF(OR(LISTE!B54="",LISTE!B54="MADORRE",LISTE!B54="ROBIN",LISTE!B54="FREYSS",LISTE!B54="HENNION",LISTE!B54="BENARD",LISTE!I54="X",LISTE!I54="A",LISTE!B54="HUMBERT",LISTE!B54="BARRET",LISTE!B54="AUZAN",LISTE!B54="BOURDEAU"),"",LISTE!AH54)</f>
        <v/>
      </c>
      <c r="K69" s="72" t="str">
        <f>IF(OR(LISTE!B54="",LISTE!B54="MADORRE",LISTE!B54="ROBIN",LISTE!B54="FREYSS",LISTE!B54="HENNION",LISTE!B54="BENARD",LISTE!I54="X",LISTE!I54="A",LISTE!B54="HUMBERT",LISTE!B54="BARRET",LISTE!B54="AUZAN",LISTE!B54="BOURDEAU"),"",LISTE!AI54)</f>
        <v/>
      </c>
      <c r="L69" s="72" t="str">
        <f>IF(OR(LISTE!B54="",LISTE!B54="MADORRE",LISTE!B54="ROBIN",LISTE!B54="FREYSS",LISTE!B54="HENNION",LISTE!B54="BENARD",LISTE!I54="X",LISTE!I54="A",LISTE!B54="HUMBERT",LISTE!B54="BARRET",LISTE!B54="AUZAN",LISTE!B54="BOURDEAU"),"",LISTE!AJ54)</f>
        <v/>
      </c>
      <c r="M69" s="72" t="str">
        <f>IF(OR(LISTE!B54="",LISTE!B54="MADORRE",LISTE!B54="ROBIN",LISTE!B54="FREYSS",LISTE!B54="HENNION",LISTE!B54="BENARD",LISTE!I54="X",LISTE!I54="A",LISTE!B54="HUMBERT",LISTE!B54="BARRET",LISTE!B54="AUZAN",LISTE!B54="BOURDEAU"),"",LISTE!AK54)</f>
        <v/>
      </c>
      <c r="N69" s="72" t="str">
        <f>IF(OR(LISTE!B54="",LISTE!B54="MADORRE",LISTE!B54="ROBIN",LISTE!B54="FREYSS",LISTE!B54="HENNION",LISTE!B54="BENARD",LISTE!I54="X",LISTE!I54="A",LISTE!B54="HUMBERT",LISTE!B54="BARRET",LISTE!B54="AUZAN",LISTE!B54="BOURDEAU"),"",LISTE!AL54)</f>
        <v/>
      </c>
      <c r="O69" s="72" t="str">
        <f>IF(OR(LISTE!B54="",LISTE!B54="MADORRE",LISTE!B54="ROBIN",LISTE!B54="FREYSS",LISTE!B54="HENNION",LISTE!B54="BENARD",LISTE!I54="X",LISTE!I54="A",LISTE!B54="HUMBERT",LISTE!B54="BARRET",LISTE!B54="AUZAN",LISTE!B54="BOURDEAU"),"",LISTE!AM54)</f>
        <v/>
      </c>
      <c r="P69" s="72" t="str">
        <f>IF(OR(LISTE!B54="",LISTE!B54="MADORRE",LISTE!B54="ROBIN",LISTE!B54="FREYSS",LISTE!B54="HENNION",LISTE!B54="BENARD",LISTE!I54="X",LISTE!I54="A",LISTE!B54="HUMBERT",LISTE!B54="BARRET",LISTE!B54="AUZAN",LISTE!B54="BOURDEAU"),"",LISTE!AN54)</f>
        <v/>
      </c>
      <c r="Q69" s="72" t="str">
        <f>IF(OR(LISTE!B54="",LISTE!B54="MADORRE",LISTE!B54="ROBIN",LISTE!B54="FREYSS",LISTE!B54="HENNION",LISTE!B54="BENARD",LISTE!I54="X",LISTE!I54="A",LISTE!B54="HUMBERT",LISTE!B54="BARRET",LISTE!B54="AUZAN",LISTE!B54="BOURDEAU"),"",LISTE!AO54)</f>
        <v/>
      </c>
      <c r="R69" s="72" t="str">
        <f>IF(OR(LISTE!B54="",LISTE!B54="MADORRE",LISTE!B54="ROBIN",LISTE!B54="FREYSS",LISTE!B54="HENNION",LISTE!B54="BENARD",LISTE!I54="X",LISTE!I54="A",LISTE!B54="HUMBERT",LISTE!B54="BARRET",LISTE!B54="AUZAN",LISTE!B54="BOURDEAU"),"",LISTE!AP54)</f>
        <v/>
      </c>
      <c r="S69" s="72" t="str">
        <f>IF(OR(LISTE!B54="",LISTE!B54="MADORRE",LISTE!B54="ROBIN",LISTE!B54="FREYSS",LISTE!B54="HENNION",LISTE!B54="BENARD",LISTE!I54="X",LISTE!I54="A",LISTE!B54="HUMBERT",LISTE!B54="BARRET",LISTE!B54="AUZAN",LISTE!B54="BOURDEAU"),"",LISTE!AQ54)</f>
        <v/>
      </c>
    </row>
    <row r="70" spans="1:19" ht="13.05" customHeight="1" x14ac:dyDescent="0.3">
      <c r="A70" s="56" t="str">
        <f>IF(OR(LISTE!B56="",LISTE!B56="MADORRE",LISTE!B56="ROBIN",LISTE!B56="FREYSS",LISTE!B56="HENNION",LISTE!B56="BENARD",LISTE!I56="X",LISTE!I56="A",LISTE!B56="HUMBERT",LISTE!B56="BARRET",LISTE!B56="AUZAN",LISTE!B56="BOURDEAU"),"",LISTE!A56)</f>
        <v/>
      </c>
      <c r="B70" s="70" t="str">
        <f>IF(OR(LISTE!B56="",LISTE!B56="MADORRE",LISTE!B56="ROBIN",LISTE!B56="FREYSS",LISTE!B56="HENNION",LISTE!B56="BENARD",LISTE!I56="X",LISTE!I56="A",LISTE!B56="HUMBERT",LISTE!B56="BARRET",LISTE!B56="AUZAN",LISTE!B56="BOURDEAU"),"",LISTE!B56)</f>
        <v/>
      </c>
      <c r="C70" s="70" t="str">
        <f>IF(OR(LISTE!B56="",LISTE!B56="MADORRE",LISTE!B56="ROBIN",LISTE!B56="FREYSS",LISTE!B56="HENNION",LISTE!B56="BENARD",LISTE!I56="X",LISTE!I56="A",LISTE!B56="HUMBERT",LISTE!B56="BARRET",LISTE!B56="AUZAN",LISTE!B56="BOURDEAU"),"",LISTE!C56)</f>
        <v/>
      </c>
      <c r="D70" s="70"/>
      <c r="E70" s="71" t="str">
        <f>IF(OR(LISTE!B56="",LISTE!B56="MADORRE",LISTE!B56="ROBIN",LISTE!B56="FREYSS",LISTE!B56="HENNION",LISTE!B56="BENARD",LISTE!I56="X",LISTE!I56="A",LISTE!B56="HUMBERT",LISTE!B56="BARRET",LISTE!B56="AUZAN",LISTE!B56="BOURDEAU"),"",LISTE!J56)</f>
        <v/>
      </c>
      <c r="F70" s="71" t="str">
        <f>IF(OR(LISTE!B56="",LISTE!B56="MADORRE",LISTE!B56="ROBIN",LISTE!B56="FREYSS",LISTE!B56="HENNION",LISTE!B56="BENARD",LISTE!I56="X",LISTE!I56="A",LISTE!B56="HUMBERT",LISTE!B56="BARRET",LISTE!B56="AUZAN",LISTE!B56="BOURDEAU"),"",LISTE!K56)</f>
        <v/>
      </c>
      <c r="G70" s="568">
        <f t="shared" si="0"/>
        <v>0</v>
      </c>
      <c r="H70" s="72" t="str">
        <f>IF(OR(LISTE!B56="",LISTE!B56="MADORRE",LISTE!B56="ROBIN",LISTE!B56="FREYSS",LISTE!B56="HENNION",LISTE!B56="BENARD",LISTE!I56="X",LISTE!I56="A",LISTE!B56="HUMBERT",LISTE!B56="BARRET",LISTE!B56="AUZAN",LISTE!B56="BOURDEAU"),"",LISTE!AF56)</f>
        <v/>
      </c>
      <c r="I70" s="72" t="str">
        <f>IF(OR(LISTE!B56="",LISTE!B56="MADORRE",LISTE!B56="ROBIN",LISTE!B56="FREYSS",LISTE!B56="HENNION",LISTE!B56="BENARD",LISTE!I56="X",LISTE!I56="A",LISTE!B56="HUMBERT",LISTE!B56="BARRET",LISTE!B56="AUZAN",LISTE!B56="BOURDEAU"),"",LISTE!AG56)</f>
        <v/>
      </c>
      <c r="J70" s="72" t="str">
        <f>IF(OR(LISTE!B56="",LISTE!B56="MADORRE",LISTE!B56="ROBIN",LISTE!B56="FREYSS",LISTE!B56="HENNION",LISTE!B56="BENARD",LISTE!I56="X",LISTE!I56="A",LISTE!B56="HUMBERT",LISTE!B56="BARRET",LISTE!B56="AUZAN",LISTE!B56="BOURDEAU"),"",LISTE!AH56)</f>
        <v/>
      </c>
      <c r="K70" s="72" t="str">
        <f>IF(OR(LISTE!B56="",LISTE!B56="MADORRE",LISTE!B56="ROBIN",LISTE!B56="FREYSS",LISTE!B56="HENNION",LISTE!B56="BENARD",LISTE!I56="X",LISTE!I56="A",LISTE!B56="HUMBERT",LISTE!B56="BARRET",LISTE!B56="AUZAN",LISTE!B56="BOURDEAU"),"",LISTE!AI56)</f>
        <v/>
      </c>
      <c r="L70" s="72" t="str">
        <f>IF(OR(LISTE!B56="",LISTE!B56="MADORRE",LISTE!B56="ROBIN",LISTE!B56="FREYSS",LISTE!B56="HENNION",LISTE!B56="BENARD",LISTE!I56="X",LISTE!I56="A",LISTE!B56="HUMBERT",LISTE!B56="BARRET",LISTE!B56="AUZAN",LISTE!B56="BOURDEAU"),"",LISTE!AJ56)</f>
        <v/>
      </c>
      <c r="M70" s="72" t="str">
        <f>IF(OR(LISTE!B56="",LISTE!B56="MADORRE",LISTE!B56="ROBIN",LISTE!B56="FREYSS",LISTE!B56="HENNION",LISTE!B56="BENARD",LISTE!I56="X",LISTE!I56="A",LISTE!B56="HUMBERT",LISTE!B56="BARRET",LISTE!B56="AUZAN",LISTE!B56="BOURDEAU"),"",LISTE!AK56)</f>
        <v/>
      </c>
      <c r="N70" s="72" t="str">
        <f>IF(OR(LISTE!B56="",LISTE!B56="MADORRE",LISTE!B56="ROBIN",LISTE!B56="FREYSS",LISTE!B56="HENNION",LISTE!B56="BENARD",LISTE!I56="X",LISTE!I56="A",LISTE!B56="HUMBERT",LISTE!B56="BARRET",LISTE!B56="AUZAN",LISTE!B56="BOURDEAU"),"",LISTE!AL56)</f>
        <v/>
      </c>
      <c r="O70" s="72" t="str">
        <f>IF(OR(LISTE!B56="",LISTE!B56="MADORRE",LISTE!B56="ROBIN",LISTE!B56="FREYSS",LISTE!B56="HENNION",LISTE!B56="BENARD",LISTE!I56="X",LISTE!I56="A",LISTE!B56="HUMBERT",LISTE!B56="BARRET",LISTE!B56="AUZAN",LISTE!B56="BOURDEAU"),"",LISTE!AM56)</f>
        <v/>
      </c>
      <c r="P70" s="72" t="str">
        <f>IF(OR(LISTE!B56="",LISTE!B56="MADORRE",LISTE!B56="ROBIN",LISTE!B56="FREYSS",LISTE!B56="HENNION",LISTE!B56="BENARD",LISTE!I56="X",LISTE!I56="A",LISTE!B56="HUMBERT",LISTE!B56="BARRET",LISTE!B56="AUZAN",LISTE!B56="BOURDEAU"),"",LISTE!AN56)</f>
        <v/>
      </c>
      <c r="Q70" s="72" t="str">
        <f>IF(OR(LISTE!B56="",LISTE!B56="MADORRE",LISTE!B56="ROBIN",LISTE!B56="FREYSS",LISTE!B56="HENNION",LISTE!B56="BENARD",LISTE!I56="X",LISTE!I56="A",LISTE!B56="HUMBERT",LISTE!B56="BARRET",LISTE!B56="AUZAN",LISTE!B56="BOURDEAU"),"",LISTE!AO56)</f>
        <v/>
      </c>
      <c r="R70" s="72" t="str">
        <f>IF(OR(LISTE!B56="",LISTE!B56="MADORRE",LISTE!B56="ROBIN",LISTE!B56="FREYSS",LISTE!B56="HENNION",LISTE!B56="BENARD",LISTE!I56="X",LISTE!I56="A",LISTE!B56="HUMBERT",LISTE!B56="BARRET",LISTE!B56="AUZAN",LISTE!B56="BOURDEAU"),"",LISTE!AP56)</f>
        <v/>
      </c>
      <c r="S70" s="72" t="str">
        <f>IF(OR(LISTE!B56="",LISTE!B56="MADORRE",LISTE!B56="ROBIN",LISTE!B56="FREYSS",LISTE!B56="HENNION",LISTE!B56="BENARD",LISTE!I56="X",LISTE!I56="A",LISTE!B56="HUMBERT",LISTE!B56="BARRET",LISTE!B56="AUZAN",LISTE!B56="BOURDEAU"),"",LISTE!AQ56)</f>
        <v/>
      </c>
    </row>
    <row r="71" spans="1:19" ht="13.05" customHeight="1" x14ac:dyDescent="0.3">
      <c r="A71" s="56" t="str">
        <f>IF(OR(LISTE!B57="",LISTE!B57="MADORRE",LISTE!B57="ROBIN",LISTE!B57="FREYSS",LISTE!B57="HENNION",LISTE!B57="BENARD",LISTE!I57="X",LISTE!I57="A",LISTE!B57="HUMBERT",LISTE!B57="BARRET",LISTE!B57="AUZAN",LISTE!B57="BOURDEAU"),"",LISTE!A57)</f>
        <v/>
      </c>
      <c r="B71" s="70" t="str">
        <f>IF(OR(LISTE!B57="",LISTE!B57="MADORRE",LISTE!B57="ROBIN",LISTE!B57="FREYSS",LISTE!B57="HENNION",LISTE!B57="BENARD",LISTE!I57="X",LISTE!I57="A",LISTE!B57="HUMBERT",LISTE!B57="BARRET",LISTE!B57="AUZAN",LISTE!B57="BOURDEAU"),"",LISTE!B57)</f>
        <v/>
      </c>
      <c r="C71" s="70" t="str">
        <f>IF(OR(LISTE!B57="",LISTE!B57="MADORRE",LISTE!B57="ROBIN",LISTE!B57="FREYSS",LISTE!B57="HENNION",LISTE!B57="BENARD",LISTE!I57="X",LISTE!I57="A",LISTE!B57="HUMBERT",LISTE!B57="BARRET",LISTE!B57="AUZAN",LISTE!B57="BOURDEAU"),"",LISTE!C57)</f>
        <v/>
      </c>
      <c r="D71" s="70"/>
      <c r="E71" s="71" t="str">
        <f>IF(OR(LISTE!B57="",LISTE!B57="MADORRE",LISTE!B57="ROBIN",LISTE!B57="FREYSS",LISTE!B57="HENNION",LISTE!B57="BENARD",LISTE!I57="X",LISTE!I57="A",LISTE!B57="HUMBERT",LISTE!B57="BARRET",LISTE!B57="AUZAN",LISTE!B57="BOURDEAU"),"",LISTE!J57)</f>
        <v/>
      </c>
      <c r="F71" s="71" t="str">
        <f>IF(OR(LISTE!B57="",LISTE!B57="MADORRE",LISTE!B57="ROBIN",LISTE!B57="FREYSS",LISTE!B57="HENNION",LISTE!B57="BENARD",LISTE!I57="X",LISTE!I57="A",LISTE!B57="HUMBERT",LISTE!B57="BARRET",LISTE!B57="AUZAN",LISTE!B57="BOURDEAU"),"",LISTE!K57)</f>
        <v/>
      </c>
      <c r="G71" s="568">
        <f t="shared" si="0"/>
        <v>0</v>
      </c>
      <c r="H71" s="72" t="str">
        <f>IF(OR(LISTE!B57="",LISTE!B57="MADORRE",LISTE!B57="ROBIN",LISTE!B57="FREYSS",LISTE!B57="HENNION",LISTE!B57="BENARD",LISTE!I57="X",LISTE!I57="A",LISTE!B57="HUMBERT",LISTE!B57="BARRET",LISTE!B57="AUZAN",LISTE!B57="BOURDEAU"),"",LISTE!AF57)</f>
        <v/>
      </c>
      <c r="I71" s="72" t="str">
        <f>IF(OR(LISTE!B57="",LISTE!B57="MADORRE",LISTE!B57="ROBIN",LISTE!B57="FREYSS",LISTE!B57="HENNION",LISTE!B57="BENARD",LISTE!I57="X",LISTE!I57="A",LISTE!B57="HUMBERT",LISTE!B57="BARRET",LISTE!B57="AUZAN",LISTE!B57="BOURDEAU"),"",LISTE!AG57)</f>
        <v/>
      </c>
      <c r="J71" s="72" t="str">
        <f>IF(OR(LISTE!B57="",LISTE!B57="MADORRE",LISTE!B57="ROBIN",LISTE!B57="FREYSS",LISTE!B57="HENNION",LISTE!B57="BENARD",LISTE!I57="X",LISTE!I57="A",LISTE!B57="HUMBERT",LISTE!B57="BARRET",LISTE!B57="AUZAN",LISTE!B57="BOURDEAU"),"",LISTE!AH57)</f>
        <v/>
      </c>
      <c r="K71" s="72" t="str">
        <f>IF(OR(LISTE!B57="",LISTE!B57="MADORRE",LISTE!B57="ROBIN",LISTE!B57="FREYSS",LISTE!B57="HENNION",LISTE!B57="BENARD",LISTE!I57="X",LISTE!I57="A",LISTE!B57="HUMBERT",LISTE!B57="BARRET",LISTE!B57="AUZAN",LISTE!B57="BOURDEAU"),"",LISTE!AI57)</f>
        <v/>
      </c>
      <c r="L71" s="72" t="str">
        <f>IF(OR(LISTE!B57="",LISTE!B57="MADORRE",LISTE!B57="ROBIN",LISTE!B57="FREYSS",LISTE!B57="HENNION",LISTE!B57="BENARD",LISTE!I57="X",LISTE!I57="A",LISTE!B57="HUMBERT",LISTE!B57="BARRET",LISTE!B57="AUZAN",LISTE!B57="BOURDEAU"),"",LISTE!AJ57)</f>
        <v/>
      </c>
      <c r="M71" s="72" t="str">
        <f>IF(OR(LISTE!B57="",LISTE!B57="MADORRE",LISTE!B57="ROBIN",LISTE!B57="FREYSS",LISTE!B57="HENNION",LISTE!B57="BENARD",LISTE!I57="X",LISTE!I57="A",LISTE!B57="HUMBERT",LISTE!B57="BARRET",LISTE!B57="AUZAN",LISTE!B57="BOURDEAU"),"",LISTE!AK57)</f>
        <v/>
      </c>
      <c r="N71" s="72" t="str">
        <f>IF(OR(LISTE!B57="",LISTE!B57="MADORRE",LISTE!B57="ROBIN",LISTE!B57="FREYSS",LISTE!B57="HENNION",LISTE!B57="BENARD",LISTE!I57="X",LISTE!I57="A",LISTE!B57="HUMBERT",LISTE!B57="BARRET",LISTE!B57="AUZAN",LISTE!B57="BOURDEAU"),"",LISTE!AL57)</f>
        <v/>
      </c>
      <c r="O71" s="72" t="str">
        <f>IF(OR(LISTE!B57="",LISTE!B57="MADORRE",LISTE!B57="ROBIN",LISTE!B57="FREYSS",LISTE!B57="HENNION",LISTE!B57="BENARD",LISTE!I57="X",LISTE!I57="A",LISTE!B57="HUMBERT",LISTE!B57="BARRET",LISTE!B57="AUZAN",LISTE!B57="BOURDEAU"),"",LISTE!AM57)</f>
        <v/>
      </c>
      <c r="P71" s="72" t="str">
        <f>IF(OR(LISTE!B57="",LISTE!B57="MADORRE",LISTE!B57="ROBIN",LISTE!B57="FREYSS",LISTE!B57="HENNION",LISTE!B57="BENARD",LISTE!I57="X",LISTE!I57="A",LISTE!B57="HUMBERT",LISTE!B57="BARRET",LISTE!B57="AUZAN",LISTE!B57="BOURDEAU"),"",LISTE!AN57)</f>
        <v/>
      </c>
      <c r="Q71" s="72" t="str">
        <f>IF(OR(LISTE!B57="",LISTE!B57="MADORRE",LISTE!B57="ROBIN",LISTE!B57="FREYSS",LISTE!B57="HENNION",LISTE!B57="BENARD",LISTE!I57="X",LISTE!I57="A",LISTE!B57="HUMBERT",LISTE!B57="BARRET",LISTE!B57="AUZAN",LISTE!B57="BOURDEAU"),"",LISTE!AO57)</f>
        <v/>
      </c>
      <c r="R71" s="72" t="str">
        <f>IF(OR(LISTE!B57="",LISTE!B57="MADORRE",LISTE!B57="ROBIN",LISTE!B57="FREYSS",LISTE!B57="HENNION",LISTE!B57="BENARD",LISTE!I57="X",LISTE!I57="A",LISTE!B57="HUMBERT",LISTE!B57="BARRET",LISTE!B57="AUZAN",LISTE!B57="BOURDEAU"),"",LISTE!AP57)</f>
        <v/>
      </c>
      <c r="S71" s="72" t="str">
        <f>IF(OR(LISTE!B57="",LISTE!B57="MADORRE",LISTE!B57="ROBIN",LISTE!B57="FREYSS",LISTE!B57="HENNION",LISTE!B57="BENARD",LISTE!I57="X",LISTE!I57="A",LISTE!B57="HUMBERT",LISTE!B57="BARRET",LISTE!B57="AUZAN",LISTE!B57="BOURDEAU"),"",LISTE!AQ57)</f>
        <v/>
      </c>
    </row>
    <row r="72" spans="1:19" ht="13.05" customHeight="1" x14ac:dyDescent="0.3">
      <c r="A72" s="56" t="str">
        <f>IF(OR(LISTE!B58="",LISTE!B58="MADORRE",LISTE!B58="ROBIN",LISTE!B58="FREYSS",LISTE!B58="HENNION",LISTE!B58="BENARD",LISTE!I58="X",LISTE!I58="A",LISTE!B58="HUMBERT",LISTE!B58="BARRET",LISTE!B58="AUZAN",LISTE!B58="BOURDEAU"),"",LISTE!A58)</f>
        <v/>
      </c>
      <c r="B72" s="70" t="str">
        <f>IF(OR(LISTE!B58="",LISTE!B58="MADORRE",LISTE!B58="ROBIN",LISTE!B58="FREYSS",LISTE!B58="HENNION",LISTE!B58="BENARD",LISTE!I58="X",LISTE!I58="A",LISTE!B58="HUMBERT",LISTE!B58="BARRET",LISTE!B58="AUZAN",LISTE!B58="BOURDEAU"),"",LISTE!B58)</f>
        <v/>
      </c>
      <c r="C72" s="70" t="str">
        <f>IF(OR(LISTE!B58="",LISTE!B58="MADORRE",LISTE!B58="ROBIN",LISTE!B58="FREYSS",LISTE!B58="HENNION",LISTE!B58="BENARD",LISTE!I58="X",LISTE!I58="A",LISTE!B58="HUMBERT",LISTE!B58="BARRET",LISTE!B58="AUZAN",LISTE!B58="BOURDEAU"),"",LISTE!C58)</f>
        <v/>
      </c>
      <c r="D72" s="70"/>
      <c r="E72" s="71" t="str">
        <f>IF(OR(LISTE!B58="",LISTE!B58="MADORRE",LISTE!B58="ROBIN",LISTE!B58="FREYSS",LISTE!B58="HENNION",LISTE!B58="BENARD",LISTE!I58="X",LISTE!I58="A",LISTE!B58="HUMBERT",LISTE!B58="BARRET",LISTE!B58="AUZAN",LISTE!B58="BOURDEAU"),"",LISTE!J58)</f>
        <v/>
      </c>
      <c r="F72" s="71" t="str">
        <f>IF(OR(LISTE!B58="",LISTE!B58="MADORRE",LISTE!B58="ROBIN",LISTE!B58="FREYSS",LISTE!B58="HENNION",LISTE!B58="BENARD",LISTE!I58="X",LISTE!I58="A",LISTE!B58="HUMBERT",LISTE!B58="BARRET",LISTE!B58="AUZAN",LISTE!B58="BOURDEAU"),"",LISTE!K58)</f>
        <v/>
      </c>
      <c r="G72" s="568">
        <f t="shared" si="0"/>
        <v>0</v>
      </c>
      <c r="H72" s="72" t="str">
        <f>IF(OR(LISTE!B58="",LISTE!B58="MADORRE",LISTE!B58="ROBIN",LISTE!B58="FREYSS",LISTE!B58="HENNION",LISTE!B58="BENARD",LISTE!I58="X",LISTE!I58="A",LISTE!B58="HUMBERT",LISTE!B58="BARRET",LISTE!B58="AUZAN",LISTE!B58="BOURDEAU"),"",LISTE!AF58)</f>
        <v/>
      </c>
      <c r="I72" s="72" t="str">
        <f>IF(OR(LISTE!B58="",LISTE!B58="MADORRE",LISTE!B58="ROBIN",LISTE!B58="FREYSS",LISTE!B58="HENNION",LISTE!B58="BENARD",LISTE!I58="X",LISTE!I58="A",LISTE!B58="HUMBERT",LISTE!B58="BARRET",LISTE!B58="AUZAN",LISTE!B58="BOURDEAU"),"",LISTE!AG58)</f>
        <v/>
      </c>
      <c r="J72" s="72" t="str">
        <f>IF(OR(LISTE!B58="",LISTE!B58="MADORRE",LISTE!B58="ROBIN",LISTE!B58="FREYSS",LISTE!B58="HENNION",LISTE!B58="BENARD",LISTE!I58="X",LISTE!I58="A",LISTE!B58="HUMBERT",LISTE!B58="BARRET",LISTE!B58="AUZAN",LISTE!B58="BOURDEAU"),"",LISTE!AH58)</f>
        <v/>
      </c>
      <c r="K72" s="72" t="str">
        <f>IF(OR(LISTE!B58="",LISTE!B58="MADORRE",LISTE!B58="ROBIN",LISTE!B58="FREYSS",LISTE!B58="HENNION",LISTE!B58="BENARD",LISTE!I58="X",LISTE!I58="A",LISTE!B58="HUMBERT",LISTE!B58="BARRET",LISTE!B58="AUZAN",LISTE!B58="BOURDEAU"),"",LISTE!AI58)</f>
        <v/>
      </c>
      <c r="L72" s="72" t="str">
        <f>IF(OR(LISTE!B58="",LISTE!B58="MADORRE",LISTE!B58="ROBIN",LISTE!B58="FREYSS",LISTE!B58="HENNION",LISTE!B58="BENARD",LISTE!I58="X",LISTE!I58="A",LISTE!B58="HUMBERT",LISTE!B58="BARRET",LISTE!B58="AUZAN",LISTE!B58="BOURDEAU"),"",LISTE!AJ58)</f>
        <v/>
      </c>
      <c r="M72" s="72" t="str">
        <f>IF(OR(LISTE!B58="",LISTE!B58="MADORRE",LISTE!B58="ROBIN",LISTE!B58="FREYSS",LISTE!B58="HENNION",LISTE!B58="BENARD",LISTE!I58="X",LISTE!I58="A",LISTE!B58="HUMBERT",LISTE!B58="BARRET",LISTE!B58="AUZAN",LISTE!B58="BOURDEAU"),"",LISTE!AK58)</f>
        <v/>
      </c>
      <c r="N72" s="72" t="str">
        <f>IF(OR(LISTE!B58="",LISTE!B58="MADORRE",LISTE!B58="ROBIN",LISTE!B58="FREYSS",LISTE!B58="HENNION",LISTE!B58="BENARD",LISTE!I58="X",LISTE!I58="A",LISTE!B58="HUMBERT",LISTE!B58="BARRET",LISTE!B58="AUZAN",LISTE!B58="BOURDEAU"),"",LISTE!AL58)</f>
        <v/>
      </c>
      <c r="O72" s="72" t="str">
        <f>IF(OR(LISTE!B58="",LISTE!B58="MADORRE",LISTE!B58="ROBIN",LISTE!B58="FREYSS",LISTE!B58="HENNION",LISTE!B58="BENARD",LISTE!I58="X",LISTE!I58="A",LISTE!B58="HUMBERT",LISTE!B58="BARRET",LISTE!B58="AUZAN",LISTE!B58="BOURDEAU"),"",LISTE!AM58)</f>
        <v/>
      </c>
      <c r="P72" s="72" t="str">
        <f>IF(OR(LISTE!B58="",LISTE!B58="MADORRE",LISTE!B58="ROBIN",LISTE!B58="FREYSS",LISTE!B58="HENNION",LISTE!B58="BENARD",LISTE!I58="X",LISTE!I58="A",LISTE!B58="HUMBERT",LISTE!B58="BARRET",LISTE!B58="AUZAN",LISTE!B58="BOURDEAU"),"",LISTE!AN58)</f>
        <v/>
      </c>
      <c r="Q72" s="72" t="str">
        <f>IF(OR(LISTE!B58="",LISTE!B58="MADORRE",LISTE!B58="ROBIN",LISTE!B58="FREYSS",LISTE!B58="HENNION",LISTE!B58="BENARD",LISTE!I58="X",LISTE!I58="A",LISTE!B58="HUMBERT",LISTE!B58="BARRET",LISTE!B58="AUZAN",LISTE!B58="BOURDEAU"),"",LISTE!AO58)</f>
        <v/>
      </c>
      <c r="R72" s="72" t="str">
        <f>IF(OR(LISTE!B58="",LISTE!B58="MADORRE",LISTE!B58="ROBIN",LISTE!B58="FREYSS",LISTE!B58="HENNION",LISTE!B58="BENARD",LISTE!I58="X",LISTE!I58="A",LISTE!B58="HUMBERT",LISTE!B58="BARRET",LISTE!B58="AUZAN",LISTE!B58="BOURDEAU"),"",LISTE!AP58)</f>
        <v/>
      </c>
      <c r="S72" s="72" t="str">
        <f>IF(OR(LISTE!B58="",LISTE!B58="MADORRE",LISTE!B58="ROBIN",LISTE!B58="FREYSS",LISTE!B58="HENNION",LISTE!B58="BENARD",LISTE!I58="X",LISTE!I58="A",LISTE!B58="HUMBERT",LISTE!B58="BARRET",LISTE!B58="AUZAN",LISTE!B58="BOURDEAU"),"",LISTE!AQ58)</f>
        <v/>
      </c>
    </row>
    <row r="73" spans="1:19" ht="13.05" customHeight="1" x14ac:dyDescent="0.3">
      <c r="A73" s="56" t="str">
        <f>IF(OR(LISTE!B61="",LISTE!B61="MADORRE",LISTE!B61="ROBIN",LISTE!B61="FREYSS",LISTE!B61="HENNION",LISTE!B61="BENARD",LISTE!I61="X",LISTE!I61="A",LISTE!B61="HUMBERT",LISTE!B61="BARRET",LISTE!B61="AUZAN",LISTE!B61="BOURDEAU"),"",LISTE!A61)</f>
        <v/>
      </c>
      <c r="B73" s="70" t="str">
        <f>IF(OR(LISTE!B61="",LISTE!B61="MADORRE",LISTE!B61="ROBIN",LISTE!B61="FREYSS",LISTE!B61="HENNION",LISTE!B61="BENARD",LISTE!I61="X",LISTE!I61="A",LISTE!B61="HUMBERT",LISTE!B61="BARRET",LISTE!B61="AUZAN",LISTE!B61="BOURDEAU"),"",LISTE!B61)</f>
        <v/>
      </c>
      <c r="C73" s="70" t="str">
        <f>IF(OR(LISTE!B61="",LISTE!B61="MADORRE",LISTE!B61="ROBIN",LISTE!B61="FREYSS",LISTE!B61="HENNION",LISTE!B61="BENARD",LISTE!I61="X",LISTE!I61="A",LISTE!B61="HUMBERT",LISTE!B61="BARRET",LISTE!B61="AUZAN",LISTE!B61="BOURDEAU"),"",LISTE!C61)</f>
        <v/>
      </c>
      <c r="D73" s="70"/>
      <c r="E73" s="71" t="str">
        <f>IF(OR(LISTE!B61="",LISTE!B61="MADORRE",LISTE!B61="ROBIN",LISTE!B61="FREYSS",LISTE!B61="HENNION",LISTE!B61="BENARD",LISTE!I61="X",LISTE!I61="A",LISTE!B61="HUMBERT",LISTE!B61="BARRET",LISTE!B61="AUZAN",LISTE!B61="BOURDEAU"),"",LISTE!J61)</f>
        <v/>
      </c>
      <c r="F73" s="71" t="str">
        <f>IF(OR(LISTE!B61="",LISTE!B61="MADORRE",LISTE!B61="ROBIN",LISTE!B61="FREYSS",LISTE!B61="HENNION",LISTE!B61="BENARD",LISTE!I61="X",LISTE!I61="A",LISTE!B61="HUMBERT",LISTE!B61="BARRET",LISTE!B61="AUZAN",LISTE!B61="BOURDEAU"),"",LISTE!K61)</f>
        <v/>
      </c>
      <c r="G73" s="568">
        <f t="shared" si="0"/>
        <v>0</v>
      </c>
      <c r="H73" s="72" t="str">
        <f>IF(OR(LISTE!B61="",LISTE!B61="MADORRE",LISTE!B61="ROBIN",LISTE!B61="FREYSS",LISTE!B61="HENNION",LISTE!B61="BENARD",LISTE!I61="X",LISTE!I61="A",LISTE!B61="HUMBERT",LISTE!B61="BARRET",LISTE!B61="AUZAN",LISTE!B61="BOURDEAU"),"",LISTE!AF61)</f>
        <v/>
      </c>
      <c r="I73" s="72" t="str">
        <f>IF(OR(LISTE!B61="",LISTE!B61="MADORRE",LISTE!B61="ROBIN",LISTE!B61="FREYSS",LISTE!B61="HENNION",LISTE!B61="BENARD",LISTE!I61="X",LISTE!I61="A",LISTE!B61="HUMBERT",LISTE!B61="BARRET",LISTE!B61="AUZAN",LISTE!B61="BOURDEAU"),"",LISTE!AG61)</f>
        <v/>
      </c>
      <c r="J73" s="72" t="str">
        <f>IF(OR(LISTE!B61="",LISTE!B61="MADORRE",LISTE!B61="ROBIN",LISTE!B61="FREYSS",LISTE!B61="HENNION",LISTE!B61="BENARD",LISTE!I61="X",LISTE!I61="A",LISTE!B61="HUMBERT",LISTE!B61="BARRET",LISTE!B61="AUZAN",LISTE!B61="BOURDEAU"),"",LISTE!AH61)</f>
        <v/>
      </c>
      <c r="K73" s="72" t="str">
        <f>IF(OR(LISTE!B61="",LISTE!B61="MADORRE",LISTE!B61="ROBIN",LISTE!B61="FREYSS",LISTE!B61="HENNION",LISTE!B61="BENARD",LISTE!I61="X",LISTE!I61="A",LISTE!B61="HUMBERT",LISTE!B61="BARRET",LISTE!B61="AUZAN",LISTE!B61="BOURDEAU"),"",LISTE!AI61)</f>
        <v/>
      </c>
      <c r="L73" s="72" t="str">
        <f>IF(OR(LISTE!B61="",LISTE!B61="MADORRE",LISTE!B61="ROBIN",LISTE!B61="FREYSS",LISTE!B61="HENNION",LISTE!B61="BENARD",LISTE!I61="X",LISTE!I61="A",LISTE!B61="HUMBERT",LISTE!B61="BARRET",LISTE!B61="AUZAN",LISTE!B61="BOURDEAU"),"",LISTE!AJ61)</f>
        <v/>
      </c>
      <c r="M73" s="72" t="str">
        <f>IF(OR(LISTE!B61="",LISTE!B61="MADORRE",LISTE!B61="ROBIN",LISTE!B61="FREYSS",LISTE!B61="HENNION",LISTE!B61="BENARD",LISTE!I61="X",LISTE!I61="A",LISTE!B61="HUMBERT",LISTE!B61="BARRET",LISTE!B61="AUZAN",LISTE!B61="BOURDEAU"),"",LISTE!AK61)</f>
        <v/>
      </c>
      <c r="N73" s="72" t="str">
        <f>IF(OR(LISTE!B61="",LISTE!B61="MADORRE",LISTE!B61="ROBIN",LISTE!B61="FREYSS",LISTE!B61="HENNION",LISTE!B61="BENARD",LISTE!I61="X",LISTE!I61="A",LISTE!B61="HUMBERT",LISTE!B61="BARRET",LISTE!B61="AUZAN",LISTE!B61="BOURDEAU"),"",LISTE!AL61)</f>
        <v/>
      </c>
      <c r="O73" s="72" t="str">
        <f>IF(OR(LISTE!B61="",LISTE!B61="MADORRE",LISTE!B61="ROBIN",LISTE!B61="FREYSS",LISTE!B61="HENNION",LISTE!B61="BENARD",LISTE!I61="X",LISTE!I61="A",LISTE!B61="HUMBERT",LISTE!B61="BARRET",LISTE!B61="AUZAN",LISTE!B61="BOURDEAU"),"",LISTE!AM61)</f>
        <v/>
      </c>
      <c r="P73" s="72" t="str">
        <f>IF(OR(LISTE!B61="",LISTE!B61="MADORRE",LISTE!B61="ROBIN",LISTE!B61="FREYSS",LISTE!B61="HENNION",LISTE!B61="BENARD",LISTE!I61="X",LISTE!I61="A",LISTE!B61="HUMBERT",LISTE!B61="BARRET",LISTE!B61="AUZAN",LISTE!B61="BOURDEAU"),"",LISTE!AN61)</f>
        <v/>
      </c>
      <c r="Q73" s="72" t="str">
        <f>IF(OR(LISTE!B61="",LISTE!B61="MADORRE",LISTE!B61="ROBIN",LISTE!B61="FREYSS",LISTE!B61="HENNION",LISTE!B61="BENARD",LISTE!I61="X",LISTE!I61="A",LISTE!B61="HUMBERT",LISTE!B61="BARRET",LISTE!B61="AUZAN",LISTE!B61="BOURDEAU"),"",LISTE!AO61)</f>
        <v/>
      </c>
      <c r="R73" s="72" t="str">
        <f>IF(OR(LISTE!B61="",LISTE!B61="MADORRE",LISTE!B61="ROBIN",LISTE!B61="FREYSS",LISTE!B61="HENNION",LISTE!B61="BENARD",LISTE!I61="X",LISTE!I61="A",LISTE!B61="HUMBERT",LISTE!B61="BARRET",LISTE!B61="AUZAN",LISTE!B61="BOURDEAU"),"",LISTE!AP61)</f>
        <v/>
      </c>
      <c r="S73" s="72" t="str">
        <f>IF(OR(LISTE!B61="",LISTE!B61="MADORRE",LISTE!B61="ROBIN",LISTE!B61="FREYSS",LISTE!B61="HENNION",LISTE!B61="BENARD",LISTE!I61="X",LISTE!I61="A",LISTE!B61="HUMBERT",LISTE!B61="BARRET",LISTE!B61="AUZAN",LISTE!B61="BOURDEAU"),"",LISTE!AQ61)</f>
        <v/>
      </c>
    </row>
    <row r="74" spans="1:19" ht="13.05" customHeight="1" x14ac:dyDescent="0.3">
      <c r="A74" s="56" t="str">
        <f>IF(OR(LISTE!B64="",LISTE!B64="MADORRE",LISTE!B64="ROBIN",LISTE!B64="FREYSS",LISTE!B64="HENNION",LISTE!B64="BENARD",LISTE!I64="X",LISTE!I64="A",LISTE!B64="HUMBERT",LISTE!B64="BARRET",LISTE!B64="AUZAN",LISTE!B64="BOURDEAU"),"",LISTE!A64)</f>
        <v/>
      </c>
      <c r="B74" s="70" t="str">
        <f>IF(OR(LISTE!B64="",LISTE!B64="MADORRE",LISTE!B64="ROBIN",LISTE!B64="FREYSS",LISTE!B64="HENNION",LISTE!B64="BENARD",LISTE!I64="X",LISTE!I64="A",LISTE!B64="HUMBERT",LISTE!B64="BARRET",LISTE!B64="AUZAN",LISTE!B64="BOURDEAU"),"",LISTE!B64)</f>
        <v/>
      </c>
      <c r="C74" s="70" t="str">
        <f>IF(OR(LISTE!B64="",LISTE!B64="MADORRE",LISTE!B64="ROBIN",LISTE!B64="FREYSS",LISTE!B64="HENNION",LISTE!B64="BENARD",LISTE!I64="X",LISTE!I64="A",LISTE!B64="HUMBERT",LISTE!B64="BARRET",LISTE!B64="AUZAN",LISTE!B64="BOURDEAU"),"",LISTE!C64)</f>
        <v/>
      </c>
      <c r="D74" s="70"/>
      <c r="E74" s="71" t="str">
        <f>IF(OR(LISTE!B64="",LISTE!B64="MADORRE",LISTE!B64="ROBIN",LISTE!B64="FREYSS",LISTE!B64="HENNION",LISTE!B64="BENARD",LISTE!I64="X",LISTE!I64="A",LISTE!B64="HUMBERT",LISTE!B64="BARRET",LISTE!B64="AUZAN",LISTE!B64="BOURDEAU"),"",LISTE!J64)</f>
        <v/>
      </c>
      <c r="F74" s="71" t="str">
        <f>IF(OR(LISTE!B64="",LISTE!B64="MADORRE",LISTE!B64="ROBIN",LISTE!B64="FREYSS",LISTE!B64="HENNION",LISTE!B64="BENARD",LISTE!I64="X",LISTE!I64="A",LISTE!B64="HUMBERT",LISTE!B64="BARRET",LISTE!B64="AUZAN",LISTE!B64="BOURDEAU"),"",LISTE!K64)</f>
        <v/>
      </c>
      <c r="G74" s="568">
        <f t="shared" si="0"/>
        <v>0</v>
      </c>
      <c r="H74" s="72" t="str">
        <f>IF(OR(LISTE!B64="",LISTE!B64="MADORRE",LISTE!B64="ROBIN",LISTE!B64="FREYSS",LISTE!B64="HENNION",LISTE!B64="BENARD",LISTE!I64="X",LISTE!I64="A",LISTE!B64="HUMBERT",LISTE!B64="BARRET",LISTE!B64="AUZAN",LISTE!B64="BOURDEAU"),"",LISTE!AF64)</f>
        <v/>
      </c>
      <c r="I74" s="72" t="str">
        <f>IF(OR(LISTE!B64="",LISTE!B64="MADORRE",LISTE!B64="ROBIN",LISTE!B64="FREYSS",LISTE!B64="HENNION",LISTE!B64="BENARD",LISTE!I64="X",LISTE!I64="A",LISTE!B64="HUMBERT",LISTE!B64="BARRET",LISTE!B64="AUZAN",LISTE!B64="BOURDEAU"),"",LISTE!AG64)</f>
        <v/>
      </c>
      <c r="J74" s="72" t="str">
        <f>IF(OR(LISTE!B64="",LISTE!B64="MADORRE",LISTE!B64="ROBIN",LISTE!B64="FREYSS",LISTE!B64="HENNION",LISTE!B64="BENARD",LISTE!I64="X",LISTE!I64="A",LISTE!B64="HUMBERT",LISTE!B64="BARRET",LISTE!B64="AUZAN",LISTE!B64="BOURDEAU"),"",LISTE!AH64)</f>
        <v/>
      </c>
      <c r="K74" s="72" t="str">
        <f>IF(OR(LISTE!B64="",LISTE!B64="MADORRE",LISTE!B64="ROBIN",LISTE!B64="FREYSS",LISTE!B64="HENNION",LISTE!B64="BENARD",LISTE!I64="X",LISTE!I64="A",LISTE!B64="HUMBERT",LISTE!B64="BARRET",LISTE!B64="AUZAN",LISTE!B64="BOURDEAU"),"",LISTE!AI64)</f>
        <v/>
      </c>
      <c r="L74" s="72" t="str">
        <f>IF(OR(LISTE!B64="",LISTE!B64="MADORRE",LISTE!B64="ROBIN",LISTE!B64="FREYSS",LISTE!B64="HENNION",LISTE!B64="BENARD",LISTE!I64="X",LISTE!I64="A",LISTE!B64="HUMBERT",LISTE!B64="BARRET",LISTE!B64="AUZAN",LISTE!B64="BOURDEAU"),"",LISTE!AJ64)</f>
        <v/>
      </c>
      <c r="M74" s="72" t="str">
        <f>IF(OR(LISTE!B64="",LISTE!B64="MADORRE",LISTE!B64="ROBIN",LISTE!B64="FREYSS",LISTE!B64="HENNION",LISTE!B64="BENARD",LISTE!I64="X",LISTE!I64="A",LISTE!B64="HUMBERT",LISTE!B64="BARRET",LISTE!B64="AUZAN",LISTE!B64="BOURDEAU"),"",LISTE!AK64)</f>
        <v/>
      </c>
      <c r="N74" s="72" t="str">
        <f>IF(OR(LISTE!B64="",LISTE!B64="MADORRE",LISTE!B64="ROBIN",LISTE!B64="FREYSS",LISTE!B64="HENNION",LISTE!B64="BENARD",LISTE!I64="X",LISTE!I64="A",LISTE!B64="HUMBERT",LISTE!B64="BARRET",LISTE!B64="AUZAN",LISTE!B64="BOURDEAU"),"",LISTE!AL64)</f>
        <v/>
      </c>
      <c r="O74" s="72" t="str">
        <f>IF(OR(LISTE!B64="",LISTE!B64="MADORRE",LISTE!B64="ROBIN",LISTE!B64="FREYSS",LISTE!B64="HENNION",LISTE!B64="BENARD",LISTE!I64="X",LISTE!I64="A",LISTE!B64="HUMBERT",LISTE!B64="BARRET",LISTE!B64="AUZAN",LISTE!B64="BOURDEAU"),"",LISTE!AM64)</f>
        <v/>
      </c>
      <c r="P74" s="72" t="str">
        <f>IF(OR(LISTE!B64="",LISTE!B64="MADORRE",LISTE!B64="ROBIN",LISTE!B64="FREYSS",LISTE!B64="HENNION",LISTE!B64="BENARD",LISTE!I64="X",LISTE!I64="A",LISTE!B64="HUMBERT",LISTE!B64="BARRET",LISTE!B64="AUZAN",LISTE!B64="BOURDEAU"),"",LISTE!AN64)</f>
        <v/>
      </c>
      <c r="Q74" s="72" t="str">
        <f>IF(OR(LISTE!B64="",LISTE!B64="MADORRE",LISTE!B64="ROBIN",LISTE!B64="FREYSS",LISTE!B64="HENNION",LISTE!B64="BENARD",LISTE!I64="X",LISTE!I64="A",LISTE!B64="HUMBERT",LISTE!B64="BARRET",LISTE!B64="AUZAN",LISTE!B64="BOURDEAU"),"",LISTE!AO64)</f>
        <v/>
      </c>
      <c r="R74" s="72" t="str">
        <f>IF(OR(LISTE!B64="",LISTE!B64="MADORRE",LISTE!B64="ROBIN",LISTE!B64="FREYSS",LISTE!B64="HENNION",LISTE!B64="BENARD",LISTE!I64="X",LISTE!I64="A",LISTE!B64="HUMBERT",LISTE!B64="BARRET",LISTE!B64="AUZAN",LISTE!B64="BOURDEAU"),"",LISTE!AP64)</f>
        <v/>
      </c>
      <c r="S74" s="72" t="str">
        <f>IF(OR(LISTE!B64="",LISTE!B64="MADORRE",LISTE!B64="ROBIN",LISTE!B64="FREYSS",LISTE!B64="HENNION",LISTE!B64="BENARD",LISTE!I64="X",LISTE!I64="A",LISTE!B64="HUMBERT",LISTE!B64="BARRET",LISTE!B64="AUZAN",LISTE!B64="BOURDEAU"),"",LISTE!AQ64)</f>
        <v/>
      </c>
    </row>
    <row r="75" spans="1:19" ht="13.05" customHeight="1" x14ac:dyDescent="0.3">
      <c r="A75" s="56" t="str">
        <f>IF(OR(LISTE!B65="",LISTE!B65="MADORRE",LISTE!B65="ROBIN",LISTE!B65="FREYSS",LISTE!B65="HENNION",LISTE!B65="BENARD",LISTE!I65="X",LISTE!I65="A",LISTE!B65="HUMBERT",LISTE!B65="BARRET",LISTE!B65="AUZAN",LISTE!B65="BOURDEAU"),"",LISTE!A65)</f>
        <v/>
      </c>
      <c r="B75" s="70" t="str">
        <f>IF(OR(LISTE!B65="",LISTE!B65="MADORRE",LISTE!B65="ROBIN",LISTE!B65="FREYSS",LISTE!B65="HENNION",LISTE!B65="BENARD",LISTE!I65="X",LISTE!I65="A",LISTE!B65="HUMBERT",LISTE!B65="BARRET",LISTE!B65="AUZAN",LISTE!B65="BOURDEAU"),"",LISTE!B65)</f>
        <v/>
      </c>
      <c r="C75" s="70" t="str">
        <f>IF(OR(LISTE!B65="",LISTE!B65="MADORRE",LISTE!B65="ROBIN",LISTE!B65="FREYSS",LISTE!B65="HENNION",LISTE!B65="BENARD",LISTE!I65="X",LISTE!I65="A",LISTE!B65="HUMBERT",LISTE!B65="BARRET",LISTE!B65="AUZAN",LISTE!B65="BOURDEAU"),"",LISTE!C65)</f>
        <v/>
      </c>
      <c r="D75" s="70"/>
      <c r="E75" s="71" t="str">
        <f>IF(OR(LISTE!B65="",LISTE!B65="MADORRE",LISTE!B65="ROBIN",LISTE!B65="FREYSS",LISTE!B65="HENNION",LISTE!B65="BENARD",LISTE!I65="X",LISTE!I65="A",LISTE!B65="HUMBERT",LISTE!B65="BARRET",LISTE!B65="AUZAN",LISTE!B65="BOURDEAU"),"",LISTE!J65)</f>
        <v/>
      </c>
      <c r="F75" s="71" t="str">
        <f>IF(OR(LISTE!B65="",LISTE!B65="MADORRE",LISTE!B65="ROBIN",LISTE!B65="FREYSS",LISTE!B65="HENNION",LISTE!B65="BENARD",LISTE!I65="X",LISTE!I65="A",LISTE!B65="HUMBERT",LISTE!B65="BARRET",LISTE!B65="AUZAN",LISTE!B65="BOURDEAU"),"",LISTE!K65)</f>
        <v/>
      </c>
      <c r="G75" s="568">
        <f t="shared" ref="G75:G137" si="1">IF(OR(E75="",F75=""),0,F75-E75)</f>
        <v>0</v>
      </c>
      <c r="H75" s="72" t="str">
        <f>IF(OR(LISTE!B65="",LISTE!B65="MADORRE",LISTE!B65="ROBIN",LISTE!B65="FREYSS",LISTE!B65="HENNION",LISTE!B65="BENARD",LISTE!I65="X",LISTE!I65="A",LISTE!B65="HUMBERT",LISTE!B65="BARRET",LISTE!B65="AUZAN",LISTE!B65="BOURDEAU"),"",LISTE!AF65)</f>
        <v/>
      </c>
      <c r="I75" s="72" t="str">
        <f>IF(OR(LISTE!B65="",LISTE!B65="MADORRE",LISTE!B65="ROBIN",LISTE!B65="FREYSS",LISTE!B65="HENNION",LISTE!B65="BENARD",LISTE!I65="X",LISTE!I65="A",LISTE!B65="HUMBERT",LISTE!B65="BARRET",LISTE!B65="AUZAN",LISTE!B65="BOURDEAU"),"",LISTE!AG65)</f>
        <v/>
      </c>
      <c r="J75" s="72" t="str">
        <f>IF(OR(LISTE!B65="",LISTE!B65="MADORRE",LISTE!B65="ROBIN",LISTE!B65="FREYSS",LISTE!B65="HENNION",LISTE!B65="BENARD",LISTE!I65="X",LISTE!I65="A",LISTE!B65="HUMBERT",LISTE!B65="BARRET",LISTE!B65="AUZAN",LISTE!B65="BOURDEAU"),"",LISTE!AH65)</f>
        <v/>
      </c>
      <c r="K75" s="72" t="str">
        <f>IF(OR(LISTE!B65="",LISTE!B65="MADORRE",LISTE!B65="ROBIN",LISTE!B65="FREYSS",LISTE!B65="HENNION",LISTE!B65="BENARD",LISTE!I65="X",LISTE!I65="A",LISTE!B65="HUMBERT",LISTE!B65="BARRET",LISTE!B65="AUZAN",LISTE!B65="BOURDEAU"),"",LISTE!AI65)</f>
        <v/>
      </c>
      <c r="L75" s="72" t="str">
        <f>IF(OR(LISTE!B65="",LISTE!B65="MADORRE",LISTE!B65="ROBIN",LISTE!B65="FREYSS",LISTE!B65="HENNION",LISTE!B65="BENARD",LISTE!I65="X",LISTE!I65="A",LISTE!B65="HUMBERT",LISTE!B65="BARRET",LISTE!B65="AUZAN",LISTE!B65="BOURDEAU"),"",LISTE!AJ65)</f>
        <v/>
      </c>
      <c r="M75" s="72" t="str">
        <f>IF(OR(LISTE!B65="",LISTE!B65="MADORRE",LISTE!B65="ROBIN",LISTE!B65="FREYSS",LISTE!B65="HENNION",LISTE!B65="BENARD",LISTE!I65="X",LISTE!I65="A",LISTE!B65="HUMBERT",LISTE!B65="BARRET",LISTE!B65="AUZAN",LISTE!B65="BOURDEAU"),"",LISTE!AK65)</f>
        <v/>
      </c>
      <c r="N75" s="72" t="str">
        <f>IF(OR(LISTE!B65="",LISTE!B65="MADORRE",LISTE!B65="ROBIN",LISTE!B65="FREYSS",LISTE!B65="HENNION",LISTE!B65="BENARD",LISTE!I65="X",LISTE!I65="A",LISTE!B65="HUMBERT",LISTE!B65="BARRET",LISTE!B65="AUZAN",LISTE!B65="BOURDEAU"),"",LISTE!AL65)</f>
        <v/>
      </c>
      <c r="O75" s="72" t="str">
        <f>IF(OR(LISTE!B65="",LISTE!B65="MADORRE",LISTE!B65="ROBIN",LISTE!B65="FREYSS",LISTE!B65="HENNION",LISTE!B65="BENARD",LISTE!I65="X",LISTE!I65="A",LISTE!B65="HUMBERT",LISTE!B65="BARRET",LISTE!B65="AUZAN",LISTE!B65="BOURDEAU"),"",LISTE!AM65)</f>
        <v/>
      </c>
      <c r="P75" s="72" t="str">
        <f>IF(OR(LISTE!B65="",LISTE!B65="MADORRE",LISTE!B65="ROBIN",LISTE!B65="FREYSS",LISTE!B65="HENNION",LISTE!B65="BENARD",LISTE!I65="X",LISTE!I65="A",LISTE!B65="HUMBERT",LISTE!B65="BARRET",LISTE!B65="AUZAN",LISTE!B65="BOURDEAU"),"",LISTE!AN65)</f>
        <v/>
      </c>
      <c r="Q75" s="72" t="str">
        <f>IF(OR(LISTE!B65="",LISTE!B65="MADORRE",LISTE!B65="ROBIN",LISTE!B65="FREYSS",LISTE!B65="HENNION",LISTE!B65="BENARD",LISTE!I65="X",LISTE!I65="A",LISTE!B65="HUMBERT",LISTE!B65="BARRET",LISTE!B65="AUZAN",LISTE!B65="BOURDEAU"),"",LISTE!AO65)</f>
        <v/>
      </c>
      <c r="R75" s="72" t="str">
        <f>IF(OR(LISTE!B65="",LISTE!B65="MADORRE",LISTE!B65="ROBIN",LISTE!B65="FREYSS",LISTE!B65="HENNION",LISTE!B65="BENARD",LISTE!I65="X",LISTE!I65="A",LISTE!B65="HUMBERT",LISTE!B65="BARRET",LISTE!B65="AUZAN",LISTE!B65="BOURDEAU"),"",LISTE!AP65)</f>
        <v/>
      </c>
      <c r="S75" s="72" t="str">
        <f>IF(OR(LISTE!B65="",LISTE!B65="MADORRE",LISTE!B65="ROBIN",LISTE!B65="FREYSS",LISTE!B65="HENNION",LISTE!B65="BENARD",LISTE!I65="X",LISTE!I65="A",LISTE!B65="HUMBERT",LISTE!B65="BARRET",LISTE!B65="AUZAN",LISTE!B65="BOURDEAU"),"",LISTE!AQ65)</f>
        <v/>
      </c>
    </row>
    <row r="76" spans="1:19" ht="13.05" customHeight="1" x14ac:dyDescent="0.3">
      <c r="A76" s="56" t="str">
        <f>IF(OR(LISTE!B68="",LISTE!B68="MADORRE",LISTE!B68="ROBIN",LISTE!B68="FREYSS",LISTE!B68="HENNION",LISTE!B68="BENARD",LISTE!I68="X",LISTE!I68="A",LISTE!B68="HUMBERT",LISTE!B68="BARRET",LISTE!B68="AUZAN",LISTE!B68="BOURDEAU"),"",LISTE!A68)</f>
        <v/>
      </c>
      <c r="B76" s="70" t="str">
        <f>IF(OR(LISTE!B68="",LISTE!B68="MADORRE",LISTE!B68="ROBIN",LISTE!B68="FREYSS",LISTE!B68="HENNION",LISTE!B68="BENARD",LISTE!I68="X",LISTE!I68="A",LISTE!B68="HUMBERT",LISTE!B68="BARRET",LISTE!B68="AUZAN",LISTE!B68="BOURDEAU"),"",LISTE!B68)</f>
        <v/>
      </c>
      <c r="C76" s="70" t="str">
        <f>IF(OR(LISTE!B68="",LISTE!B68="MADORRE",LISTE!B68="ROBIN",LISTE!B68="FREYSS",LISTE!B68="HENNION",LISTE!B68="BENARD",LISTE!I68="X",LISTE!I68="A",LISTE!B68="HUMBERT",LISTE!B68="BARRET",LISTE!B68="AUZAN",LISTE!B68="BOURDEAU"),"",LISTE!C68)</f>
        <v/>
      </c>
      <c r="D76" s="70"/>
      <c r="E76" s="71" t="str">
        <f>IF(OR(LISTE!B68="",LISTE!B68="MADORRE",LISTE!B68="ROBIN",LISTE!B68="FREYSS",LISTE!B68="HENNION",LISTE!B68="BENARD",LISTE!I68="X",LISTE!I68="A",LISTE!B68="HUMBERT",LISTE!B68="BARRET",LISTE!B68="AUZAN",LISTE!B68="BOURDEAU"),"",LISTE!J68)</f>
        <v/>
      </c>
      <c r="F76" s="71" t="str">
        <f>IF(OR(LISTE!B68="",LISTE!B68="MADORRE",LISTE!B68="ROBIN",LISTE!B68="FREYSS",LISTE!B68="HENNION",LISTE!B68="BENARD",LISTE!I68="X",LISTE!I68="A",LISTE!B68="HUMBERT",LISTE!B68="BARRET",LISTE!B68="AUZAN",LISTE!B68="BOURDEAU"),"",LISTE!K68)</f>
        <v/>
      </c>
      <c r="G76" s="568">
        <f t="shared" si="1"/>
        <v>0</v>
      </c>
      <c r="H76" s="72" t="str">
        <f>IF(OR(LISTE!B68="",LISTE!B68="MADORRE",LISTE!B68="ROBIN",LISTE!B68="FREYSS",LISTE!B68="HENNION",LISTE!B68="BENARD",LISTE!I68="X",LISTE!I68="A",LISTE!B68="HUMBERT",LISTE!B68="BARRET",LISTE!B68="AUZAN",LISTE!B68="BOURDEAU"),"",LISTE!AF68)</f>
        <v/>
      </c>
      <c r="I76" s="72" t="str">
        <f>IF(OR(LISTE!B68="",LISTE!B68="MADORRE",LISTE!B68="ROBIN",LISTE!B68="FREYSS",LISTE!B68="HENNION",LISTE!B68="BENARD",LISTE!I68="X",LISTE!I68="A",LISTE!B68="HUMBERT",LISTE!B68="BARRET",LISTE!B68="AUZAN",LISTE!B68="BOURDEAU"),"",LISTE!AG68)</f>
        <v/>
      </c>
      <c r="J76" s="72" t="str">
        <f>IF(OR(LISTE!B68="",LISTE!B68="MADORRE",LISTE!B68="ROBIN",LISTE!B68="FREYSS",LISTE!B68="HENNION",LISTE!B68="BENARD",LISTE!I68="X",LISTE!I68="A",LISTE!B68="HUMBERT",LISTE!B68="BARRET",LISTE!B68="AUZAN",LISTE!B68="BOURDEAU"),"",LISTE!AH68)</f>
        <v/>
      </c>
      <c r="K76" s="72" t="str">
        <f>IF(OR(LISTE!B68="",LISTE!B68="MADORRE",LISTE!B68="ROBIN",LISTE!B68="FREYSS",LISTE!B68="HENNION",LISTE!B68="BENARD",LISTE!I68="X",LISTE!I68="A",LISTE!B68="HUMBERT",LISTE!B68="BARRET",LISTE!B68="AUZAN",LISTE!B68="BOURDEAU"),"",LISTE!AI68)</f>
        <v/>
      </c>
      <c r="L76" s="72" t="str">
        <f>IF(OR(LISTE!B68="",LISTE!B68="MADORRE",LISTE!B68="ROBIN",LISTE!B68="FREYSS",LISTE!B68="HENNION",LISTE!B68="BENARD",LISTE!I68="X",LISTE!I68="A",LISTE!B68="HUMBERT",LISTE!B68="BARRET",LISTE!B68="AUZAN",LISTE!B68="BOURDEAU"),"",LISTE!AJ68)</f>
        <v/>
      </c>
      <c r="M76" s="72" t="str">
        <f>IF(OR(LISTE!B68="",LISTE!B68="MADORRE",LISTE!B68="ROBIN",LISTE!B68="FREYSS",LISTE!B68="HENNION",LISTE!B68="BENARD",LISTE!I68="X",LISTE!I68="A",LISTE!B68="HUMBERT",LISTE!B68="BARRET",LISTE!B68="AUZAN",LISTE!B68="BOURDEAU"),"",LISTE!AK68)</f>
        <v/>
      </c>
      <c r="N76" s="72" t="str">
        <f>IF(OR(LISTE!B68="",LISTE!B68="MADORRE",LISTE!B68="ROBIN",LISTE!B68="FREYSS",LISTE!B68="HENNION",LISTE!B68="BENARD",LISTE!I68="X",LISTE!I68="A",LISTE!B68="HUMBERT",LISTE!B68="BARRET",LISTE!B68="AUZAN",LISTE!B68="BOURDEAU"),"",LISTE!AL68)</f>
        <v/>
      </c>
      <c r="O76" s="72" t="str">
        <f>IF(OR(LISTE!B68="",LISTE!B68="MADORRE",LISTE!B68="ROBIN",LISTE!B68="FREYSS",LISTE!B68="HENNION",LISTE!B68="BENARD",LISTE!I68="X",LISTE!I68="A",LISTE!B68="HUMBERT",LISTE!B68="BARRET",LISTE!B68="AUZAN",LISTE!B68="BOURDEAU"),"",LISTE!AM68)</f>
        <v/>
      </c>
      <c r="P76" s="72" t="str">
        <f>IF(OR(LISTE!B68="",LISTE!B68="MADORRE",LISTE!B68="ROBIN",LISTE!B68="FREYSS",LISTE!B68="HENNION",LISTE!B68="BENARD",LISTE!I68="X",LISTE!I68="A",LISTE!B68="HUMBERT",LISTE!B68="BARRET",LISTE!B68="AUZAN",LISTE!B68="BOURDEAU"),"",LISTE!AN68)</f>
        <v/>
      </c>
      <c r="Q76" s="72" t="str">
        <f>IF(OR(LISTE!B68="",LISTE!B68="MADORRE",LISTE!B68="ROBIN",LISTE!B68="FREYSS",LISTE!B68="HENNION",LISTE!B68="BENARD",LISTE!I68="X",LISTE!I68="A",LISTE!B68="HUMBERT",LISTE!B68="BARRET",LISTE!B68="AUZAN",LISTE!B68="BOURDEAU"),"",LISTE!AO68)</f>
        <v/>
      </c>
      <c r="R76" s="72" t="str">
        <f>IF(OR(LISTE!B68="",LISTE!B68="MADORRE",LISTE!B68="ROBIN",LISTE!B68="FREYSS",LISTE!B68="HENNION",LISTE!B68="BENARD",LISTE!I68="X",LISTE!I68="A",LISTE!B68="HUMBERT",LISTE!B68="BARRET",LISTE!B68="AUZAN",LISTE!B68="BOURDEAU"),"",LISTE!AP68)</f>
        <v/>
      </c>
      <c r="S76" s="72" t="str">
        <f>IF(OR(LISTE!B68="",LISTE!B68="MADORRE",LISTE!B68="ROBIN",LISTE!B68="FREYSS",LISTE!B68="HENNION",LISTE!B68="BENARD",LISTE!I68="X",LISTE!I68="A",LISTE!B68="HUMBERT",LISTE!B68="BARRET",LISTE!B68="AUZAN",LISTE!B68="BOURDEAU"),"",LISTE!AQ68)</f>
        <v/>
      </c>
    </row>
    <row r="77" spans="1:19" ht="13.05" customHeight="1" x14ac:dyDescent="0.3">
      <c r="A77" s="56" t="str">
        <f>IF(OR(LISTE!B69="",LISTE!B69="MADORRE",LISTE!B69="ROBIN",LISTE!B69="FREYSS",LISTE!B69="HENNION",LISTE!B69="BENARD",LISTE!I69="X",LISTE!I69="A",LISTE!B69="HUMBERT",LISTE!B69="BARRET",LISTE!B69="AUZAN",LISTE!B69="BOURDEAU"),"",LISTE!A69)</f>
        <v/>
      </c>
      <c r="B77" s="70" t="str">
        <f>IF(OR(LISTE!B69="",LISTE!B69="MADORRE",LISTE!B69="ROBIN",LISTE!B69="FREYSS",LISTE!B69="HENNION",LISTE!B69="BENARD",LISTE!I69="X",LISTE!I69="A",LISTE!B69="HUMBERT",LISTE!B69="BARRET",LISTE!B69="AUZAN",LISTE!B69="BOURDEAU"),"",LISTE!B69)</f>
        <v/>
      </c>
      <c r="C77" s="70" t="str">
        <f>IF(OR(LISTE!B69="",LISTE!B69="MADORRE",LISTE!B69="ROBIN",LISTE!B69="FREYSS",LISTE!B69="HENNION",LISTE!B69="BENARD",LISTE!I69="X",LISTE!I69="A",LISTE!B69="HUMBERT",LISTE!B69="BARRET",LISTE!B69="AUZAN",LISTE!B69="BOURDEAU"),"",LISTE!C69)</f>
        <v/>
      </c>
      <c r="D77" s="70"/>
      <c r="E77" s="71" t="str">
        <f>IF(OR(LISTE!B69="",LISTE!B69="MADORRE",LISTE!B69="ROBIN",LISTE!B69="FREYSS",LISTE!B69="HENNION",LISTE!B69="BENARD",LISTE!I69="X",LISTE!I69="A",LISTE!B69="HUMBERT",LISTE!B69="BARRET",LISTE!B69="AUZAN",LISTE!B69="BOURDEAU"),"",LISTE!J69)</f>
        <v/>
      </c>
      <c r="F77" s="71" t="str">
        <f>IF(OR(LISTE!B69="",LISTE!B69="MADORRE",LISTE!B69="ROBIN",LISTE!B69="FREYSS",LISTE!B69="HENNION",LISTE!B69="BENARD",LISTE!I69="X",LISTE!I69="A",LISTE!B69="HUMBERT",LISTE!B69="BARRET",LISTE!B69="AUZAN",LISTE!B69="BOURDEAU"),"",LISTE!K69)</f>
        <v/>
      </c>
      <c r="G77" s="568">
        <f t="shared" si="1"/>
        <v>0</v>
      </c>
      <c r="H77" s="72" t="str">
        <f>IF(OR(LISTE!B69="",LISTE!B69="MADORRE",LISTE!B69="ROBIN",LISTE!B69="FREYSS",LISTE!B69="HENNION",LISTE!B69="BENARD",LISTE!I69="X",LISTE!I69="A",LISTE!B69="HUMBERT",LISTE!B69="BARRET",LISTE!B69="AUZAN",LISTE!B69="BOURDEAU"),"",LISTE!AF69)</f>
        <v/>
      </c>
      <c r="I77" s="72" t="str">
        <f>IF(OR(LISTE!B69="",LISTE!B69="MADORRE",LISTE!B69="ROBIN",LISTE!B69="FREYSS",LISTE!B69="HENNION",LISTE!B69="BENARD",LISTE!I69="X",LISTE!I69="A",LISTE!B69="HUMBERT",LISTE!B69="BARRET",LISTE!B69="AUZAN",LISTE!B69="BOURDEAU"),"",LISTE!AG69)</f>
        <v/>
      </c>
      <c r="J77" s="72" t="str">
        <f>IF(OR(LISTE!B69="",LISTE!B69="MADORRE",LISTE!B69="ROBIN",LISTE!B69="FREYSS",LISTE!B69="HENNION",LISTE!B69="BENARD",LISTE!I69="X",LISTE!I69="A",LISTE!B69="HUMBERT",LISTE!B69="BARRET",LISTE!B69="AUZAN",LISTE!B69="BOURDEAU"),"",LISTE!AH69)</f>
        <v/>
      </c>
      <c r="K77" s="72" t="str">
        <f>IF(OR(LISTE!B69="",LISTE!B69="MADORRE",LISTE!B69="ROBIN",LISTE!B69="FREYSS",LISTE!B69="HENNION",LISTE!B69="BENARD",LISTE!I69="X",LISTE!I69="A",LISTE!B69="HUMBERT",LISTE!B69="BARRET",LISTE!B69="AUZAN",LISTE!B69="BOURDEAU"),"",LISTE!AI69)</f>
        <v/>
      </c>
      <c r="L77" s="72" t="str">
        <f>IF(OR(LISTE!B69="",LISTE!B69="MADORRE",LISTE!B69="ROBIN",LISTE!B69="FREYSS",LISTE!B69="HENNION",LISTE!B69="BENARD",LISTE!I69="X",LISTE!I69="A",LISTE!B69="HUMBERT",LISTE!B69="BARRET",LISTE!B69="AUZAN",LISTE!B69="BOURDEAU"),"",LISTE!AJ69)</f>
        <v/>
      </c>
      <c r="M77" s="72" t="str">
        <f>IF(OR(LISTE!B69="",LISTE!B69="MADORRE",LISTE!B69="ROBIN",LISTE!B69="FREYSS",LISTE!B69="HENNION",LISTE!B69="BENARD",LISTE!I69="X",LISTE!I69="A",LISTE!B69="HUMBERT",LISTE!B69="BARRET",LISTE!B69="AUZAN",LISTE!B69="BOURDEAU"),"",LISTE!AK69)</f>
        <v/>
      </c>
      <c r="N77" s="72" t="str">
        <f>IF(OR(LISTE!B69="",LISTE!B69="MADORRE",LISTE!B69="ROBIN",LISTE!B69="FREYSS",LISTE!B69="HENNION",LISTE!B69="BENARD",LISTE!I69="X",LISTE!I69="A",LISTE!B69="HUMBERT",LISTE!B69="BARRET",LISTE!B69="AUZAN",LISTE!B69="BOURDEAU"),"",LISTE!AL69)</f>
        <v/>
      </c>
      <c r="O77" s="72" t="str">
        <f>IF(OR(LISTE!B69="",LISTE!B69="MADORRE",LISTE!B69="ROBIN",LISTE!B69="FREYSS",LISTE!B69="HENNION",LISTE!B69="BENARD",LISTE!I69="X",LISTE!I69="A",LISTE!B69="HUMBERT",LISTE!B69="BARRET",LISTE!B69="AUZAN",LISTE!B69="BOURDEAU"),"",LISTE!AM69)</f>
        <v/>
      </c>
      <c r="P77" s="72" t="str">
        <f>IF(OR(LISTE!B69="",LISTE!B69="MADORRE",LISTE!B69="ROBIN",LISTE!B69="FREYSS",LISTE!B69="HENNION",LISTE!B69="BENARD",LISTE!I69="X",LISTE!I69="A",LISTE!B69="HUMBERT",LISTE!B69="BARRET",LISTE!B69="AUZAN",LISTE!B69="BOURDEAU"),"",LISTE!AN69)</f>
        <v/>
      </c>
      <c r="Q77" s="72" t="str">
        <f>IF(OR(LISTE!B69="",LISTE!B69="MADORRE",LISTE!B69="ROBIN",LISTE!B69="FREYSS",LISTE!B69="HENNION",LISTE!B69="BENARD",LISTE!I69="X",LISTE!I69="A",LISTE!B69="HUMBERT",LISTE!B69="BARRET",LISTE!B69="AUZAN",LISTE!B69="BOURDEAU"),"",LISTE!AO69)</f>
        <v/>
      </c>
      <c r="R77" s="72" t="str">
        <f>IF(OR(LISTE!B69="",LISTE!B69="MADORRE",LISTE!B69="ROBIN",LISTE!B69="FREYSS",LISTE!B69="HENNION",LISTE!B69="BENARD",LISTE!I69="X",LISTE!I69="A",LISTE!B69="HUMBERT",LISTE!B69="BARRET",LISTE!B69="AUZAN",LISTE!B69="BOURDEAU"),"",LISTE!AP69)</f>
        <v/>
      </c>
      <c r="S77" s="72" t="str">
        <f>IF(OR(LISTE!B69="",LISTE!B69="MADORRE",LISTE!B69="ROBIN",LISTE!B69="FREYSS",LISTE!B69="HENNION",LISTE!B69="BENARD",LISTE!I69="X",LISTE!I69="A",LISTE!B69="HUMBERT",LISTE!B69="BARRET",LISTE!B69="AUZAN",LISTE!B69="BOURDEAU"),"",LISTE!AQ69)</f>
        <v/>
      </c>
    </row>
    <row r="78" spans="1:19" ht="13.05" customHeight="1" x14ac:dyDescent="0.3">
      <c r="A78" s="56" t="str">
        <f>IF(OR(LISTE!B71="",LISTE!B71="MADORRE",LISTE!B71="ROBIN",LISTE!B71="FREYSS",LISTE!B71="HENNION",LISTE!B71="BENARD",LISTE!I71="X",LISTE!I71="A",LISTE!B71="HUMBERT",LISTE!B71="BARRET",LISTE!B71="AUZAN",LISTE!B71="BOURDEAU"),"",LISTE!A71)</f>
        <v/>
      </c>
      <c r="B78" s="70" t="str">
        <f>IF(OR(LISTE!B71="",LISTE!B71="MADORRE",LISTE!B71="ROBIN",LISTE!B71="FREYSS",LISTE!B71="HENNION",LISTE!B71="BENARD",LISTE!I71="X",LISTE!I71="A",LISTE!B71="HUMBERT",LISTE!B71="BARRET",LISTE!B71="AUZAN",LISTE!B71="BOURDEAU"),"",LISTE!B71)</f>
        <v/>
      </c>
      <c r="C78" s="70" t="str">
        <f>IF(OR(LISTE!B71="",LISTE!B71="MADORRE",LISTE!B71="ROBIN",LISTE!B71="FREYSS",LISTE!B71="HENNION",LISTE!B71="BENARD",LISTE!I71="X",LISTE!I71="A",LISTE!B71="HUMBERT",LISTE!B71="BARRET",LISTE!B71="AUZAN",LISTE!B71="BOURDEAU"),"",LISTE!C71)</f>
        <v/>
      </c>
      <c r="D78" s="70"/>
      <c r="E78" s="71" t="str">
        <f>IF(OR(LISTE!B71="",LISTE!B71="MADORRE",LISTE!B71="ROBIN",LISTE!B71="FREYSS",LISTE!B71="HENNION",LISTE!B71="BENARD",LISTE!I71="X",LISTE!I71="A",LISTE!B71="HUMBERT",LISTE!B71="BARRET",LISTE!B71="AUZAN",LISTE!B71="BOURDEAU"),"",LISTE!J71)</f>
        <v/>
      </c>
      <c r="F78" s="71" t="str">
        <f>IF(OR(LISTE!B71="",LISTE!B71="MADORRE",LISTE!B71="ROBIN",LISTE!B71="FREYSS",LISTE!B71="HENNION",LISTE!B71="BENARD",LISTE!I71="X",LISTE!I71="A",LISTE!B71="HUMBERT",LISTE!B71="BARRET",LISTE!B71="AUZAN",LISTE!B71="BOURDEAU"),"",LISTE!K71)</f>
        <v/>
      </c>
      <c r="G78" s="568">
        <f t="shared" si="1"/>
        <v>0</v>
      </c>
      <c r="H78" s="72" t="str">
        <f>IF(OR(LISTE!B71="",LISTE!B71="MADORRE",LISTE!B71="ROBIN",LISTE!B71="FREYSS",LISTE!B71="HENNION",LISTE!B71="BENARD",LISTE!I71="X",LISTE!I71="A",LISTE!B71="HUMBERT",LISTE!B71="BARRET",LISTE!B71="AUZAN",LISTE!B71="BOURDEAU"),"",LISTE!AF71)</f>
        <v/>
      </c>
      <c r="I78" s="72" t="str">
        <f>IF(OR(LISTE!B71="",LISTE!B71="MADORRE",LISTE!B71="ROBIN",LISTE!B71="FREYSS",LISTE!B71="HENNION",LISTE!B71="BENARD",LISTE!I71="X",LISTE!I71="A",LISTE!B71="HUMBERT",LISTE!B71="BARRET",LISTE!B71="AUZAN",LISTE!B71="BOURDEAU"),"",LISTE!AG71)</f>
        <v/>
      </c>
      <c r="J78" s="72" t="str">
        <f>IF(OR(LISTE!B71="",LISTE!B71="MADORRE",LISTE!B71="ROBIN",LISTE!B71="FREYSS",LISTE!B71="HENNION",LISTE!B71="BENARD",LISTE!I71="X",LISTE!I71="A",LISTE!B71="HUMBERT",LISTE!B71="BARRET",LISTE!B71="AUZAN",LISTE!B71="BOURDEAU"),"",LISTE!AH71)</f>
        <v/>
      </c>
      <c r="K78" s="72" t="str">
        <f>IF(OR(LISTE!B71="",LISTE!B71="MADORRE",LISTE!B71="ROBIN",LISTE!B71="FREYSS",LISTE!B71="HENNION",LISTE!B71="BENARD",LISTE!I71="X",LISTE!I71="A",LISTE!B71="HUMBERT",LISTE!B71="BARRET",LISTE!B71="AUZAN",LISTE!B71="BOURDEAU"),"",LISTE!AI71)</f>
        <v/>
      </c>
      <c r="L78" s="72" t="str">
        <f>IF(OR(LISTE!B71="",LISTE!B71="MADORRE",LISTE!B71="ROBIN",LISTE!B71="FREYSS",LISTE!B71="HENNION",LISTE!B71="BENARD",LISTE!I71="X",LISTE!I71="A",LISTE!B71="HUMBERT",LISTE!B71="BARRET",LISTE!B71="AUZAN",LISTE!B71="BOURDEAU"),"",LISTE!AJ71)</f>
        <v/>
      </c>
      <c r="M78" s="72" t="str">
        <f>IF(OR(LISTE!B71="",LISTE!B71="MADORRE",LISTE!B71="ROBIN",LISTE!B71="FREYSS",LISTE!B71="HENNION",LISTE!B71="BENARD",LISTE!I71="X",LISTE!I71="A",LISTE!B71="HUMBERT",LISTE!B71="BARRET",LISTE!B71="AUZAN",LISTE!B71="BOURDEAU"),"",LISTE!AK71)</f>
        <v/>
      </c>
      <c r="N78" s="72" t="str">
        <f>IF(OR(LISTE!B71="",LISTE!B71="MADORRE",LISTE!B71="ROBIN",LISTE!B71="FREYSS",LISTE!B71="HENNION",LISTE!B71="BENARD",LISTE!I71="X",LISTE!I71="A",LISTE!B71="HUMBERT",LISTE!B71="BARRET",LISTE!B71="AUZAN",LISTE!B71="BOURDEAU"),"",LISTE!AL71)</f>
        <v/>
      </c>
      <c r="O78" s="72" t="str">
        <f>IF(OR(LISTE!B71="",LISTE!B71="MADORRE",LISTE!B71="ROBIN",LISTE!B71="FREYSS",LISTE!B71="HENNION",LISTE!B71="BENARD",LISTE!I71="X",LISTE!I71="A",LISTE!B71="HUMBERT",LISTE!B71="BARRET",LISTE!B71="AUZAN",LISTE!B71="BOURDEAU"),"",LISTE!AM71)</f>
        <v/>
      </c>
      <c r="P78" s="72" t="str">
        <f>IF(OR(LISTE!B71="",LISTE!B71="MADORRE",LISTE!B71="ROBIN",LISTE!B71="FREYSS",LISTE!B71="HENNION",LISTE!B71="BENARD",LISTE!I71="X",LISTE!I71="A",LISTE!B71="HUMBERT",LISTE!B71="BARRET",LISTE!B71="AUZAN",LISTE!B71="BOURDEAU"),"",LISTE!AN71)</f>
        <v/>
      </c>
      <c r="Q78" s="72" t="str">
        <f>IF(OR(LISTE!B71="",LISTE!B71="MADORRE",LISTE!B71="ROBIN",LISTE!B71="FREYSS",LISTE!B71="HENNION",LISTE!B71="BENARD",LISTE!I71="X",LISTE!I71="A",LISTE!B71="HUMBERT",LISTE!B71="BARRET",LISTE!B71="AUZAN",LISTE!B71="BOURDEAU"),"",LISTE!AO71)</f>
        <v/>
      </c>
      <c r="R78" s="72" t="str">
        <f>IF(OR(LISTE!B71="",LISTE!B71="MADORRE",LISTE!B71="ROBIN",LISTE!B71="FREYSS",LISTE!B71="HENNION",LISTE!B71="BENARD",LISTE!I71="X",LISTE!I71="A",LISTE!B71="HUMBERT",LISTE!B71="BARRET",LISTE!B71="AUZAN",LISTE!B71="BOURDEAU"),"",LISTE!AP71)</f>
        <v/>
      </c>
      <c r="S78" s="72" t="str">
        <f>IF(OR(LISTE!B71="",LISTE!B71="MADORRE",LISTE!B71="ROBIN",LISTE!B71="FREYSS",LISTE!B71="HENNION",LISTE!B71="BENARD",LISTE!I71="X",LISTE!I71="A",LISTE!B71="HUMBERT",LISTE!B71="BARRET",LISTE!B71="AUZAN",LISTE!B71="BOURDEAU"),"",LISTE!AQ71)</f>
        <v/>
      </c>
    </row>
    <row r="79" spans="1:19" ht="13.05" customHeight="1" x14ac:dyDescent="0.3">
      <c r="A79" s="56" t="str">
        <f>IF(OR(LISTE!B73="",LISTE!B73="MADORRE",LISTE!B73="ROBIN",LISTE!B73="FREYSS",LISTE!B73="HENNION",LISTE!B73="BENARD",LISTE!I73="X",LISTE!I73="A",LISTE!B73="HUMBERT",LISTE!B73="BARRET",LISTE!B73="AUZAN",LISTE!B73="BOURDEAU"),"",LISTE!A73)</f>
        <v/>
      </c>
      <c r="B79" s="70" t="str">
        <f>IF(OR(LISTE!B73="",LISTE!B73="MADORRE",LISTE!B73="ROBIN",LISTE!B73="FREYSS",LISTE!B73="HENNION",LISTE!B73="BENARD",LISTE!I73="X",LISTE!I73="A",LISTE!B73="HUMBERT",LISTE!B73="BARRET",LISTE!B73="AUZAN",LISTE!B73="BOURDEAU"),"",LISTE!B73)</f>
        <v/>
      </c>
      <c r="C79" s="70" t="str">
        <f>IF(OR(LISTE!B73="",LISTE!B73="MADORRE",LISTE!B73="ROBIN",LISTE!B73="FREYSS",LISTE!B73="HENNION",LISTE!B73="BENARD",LISTE!I73="X",LISTE!I73="A",LISTE!B73="HUMBERT",LISTE!B73="BARRET",LISTE!B73="AUZAN",LISTE!B73="BOURDEAU"),"",LISTE!C73)</f>
        <v/>
      </c>
      <c r="D79" s="70"/>
      <c r="E79" s="71" t="str">
        <f>IF(OR(LISTE!B73="",LISTE!B73="MADORRE",LISTE!B73="ROBIN",LISTE!B73="FREYSS",LISTE!B73="HENNION",LISTE!B73="BENARD",LISTE!I73="X",LISTE!I73="A",LISTE!B73="HUMBERT",LISTE!B73="BARRET",LISTE!B73="AUZAN",LISTE!B73="BOURDEAU"),"",LISTE!J73)</f>
        <v/>
      </c>
      <c r="F79" s="71" t="str">
        <f>IF(OR(LISTE!B73="",LISTE!B73="MADORRE",LISTE!B73="ROBIN",LISTE!B73="FREYSS",LISTE!B73="HENNION",LISTE!B73="BENARD",LISTE!I73="X",LISTE!I73="A",LISTE!B73="HUMBERT",LISTE!B73="BARRET",LISTE!B73="AUZAN",LISTE!B73="BOURDEAU"),"",LISTE!K73)</f>
        <v/>
      </c>
      <c r="G79" s="568">
        <f t="shared" si="1"/>
        <v>0</v>
      </c>
      <c r="H79" s="72" t="str">
        <f>IF(OR(LISTE!B73="",LISTE!B73="MADORRE",LISTE!B73="ROBIN",LISTE!B73="FREYSS",LISTE!B73="HENNION",LISTE!B73="BENARD",LISTE!I73="X",LISTE!I73="A",LISTE!B73="HUMBERT",LISTE!B73="BARRET",LISTE!B73="AUZAN",LISTE!B73="BOURDEAU"),"",LISTE!AF73)</f>
        <v/>
      </c>
      <c r="I79" s="72" t="str">
        <f>IF(OR(LISTE!B73="",LISTE!B73="MADORRE",LISTE!B73="ROBIN",LISTE!B73="FREYSS",LISTE!B73="HENNION",LISTE!B73="BENARD",LISTE!I73="X",LISTE!I73="A",LISTE!B73="HUMBERT",LISTE!B73="BARRET",LISTE!B73="AUZAN",LISTE!B73="BOURDEAU"),"",LISTE!AG73)</f>
        <v/>
      </c>
      <c r="J79" s="72" t="str">
        <f>IF(OR(LISTE!B73="",LISTE!B73="MADORRE",LISTE!B73="ROBIN",LISTE!B73="FREYSS",LISTE!B73="HENNION",LISTE!B73="BENARD",LISTE!I73="X",LISTE!I73="A",LISTE!B73="HUMBERT",LISTE!B73="BARRET",LISTE!B73="AUZAN",LISTE!B73="BOURDEAU"),"",LISTE!AH73)</f>
        <v/>
      </c>
      <c r="K79" s="72" t="str">
        <f>IF(OR(LISTE!B73="",LISTE!B73="MADORRE",LISTE!B73="ROBIN",LISTE!B73="FREYSS",LISTE!B73="HENNION",LISTE!B73="BENARD",LISTE!I73="X",LISTE!I73="A",LISTE!B73="HUMBERT",LISTE!B73="BARRET",LISTE!B73="AUZAN",LISTE!B73="BOURDEAU"),"",LISTE!AI73)</f>
        <v/>
      </c>
      <c r="L79" s="72" t="str">
        <f>IF(OR(LISTE!B73="",LISTE!B73="MADORRE",LISTE!B73="ROBIN",LISTE!B73="FREYSS",LISTE!B73="HENNION",LISTE!B73="BENARD",LISTE!I73="X",LISTE!I73="A",LISTE!B73="HUMBERT",LISTE!B73="BARRET",LISTE!B73="AUZAN",LISTE!B73="BOURDEAU"),"",LISTE!AJ73)</f>
        <v/>
      </c>
      <c r="M79" s="72" t="str">
        <f>IF(OR(LISTE!B73="",LISTE!B73="MADORRE",LISTE!B73="ROBIN",LISTE!B73="FREYSS",LISTE!B73="HENNION",LISTE!B73="BENARD",LISTE!I73="X",LISTE!I73="A",LISTE!B73="HUMBERT",LISTE!B73="BARRET",LISTE!B73="AUZAN",LISTE!B73="BOURDEAU"),"",LISTE!AK73)</f>
        <v/>
      </c>
      <c r="N79" s="72" t="str">
        <f>IF(OR(LISTE!B73="",LISTE!B73="MADORRE",LISTE!B73="ROBIN",LISTE!B73="FREYSS",LISTE!B73="HENNION",LISTE!B73="BENARD",LISTE!I73="X",LISTE!I73="A",LISTE!B73="HUMBERT",LISTE!B73="BARRET",LISTE!B73="AUZAN",LISTE!B73="BOURDEAU"),"",LISTE!AL73)</f>
        <v/>
      </c>
      <c r="O79" s="72" t="str">
        <f>IF(OR(LISTE!B73="",LISTE!B73="MADORRE",LISTE!B73="ROBIN",LISTE!B73="FREYSS",LISTE!B73="HENNION",LISTE!B73="BENARD",LISTE!I73="X",LISTE!I73="A",LISTE!B73="HUMBERT",LISTE!B73="BARRET",LISTE!B73="AUZAN",LISTE!B73="BOURDEAU"),"",LISTE!AM73)</f>
        <v/>
      </c>
      <c r="P79" s="72" t="str">
        <f>IF(OR(LISTE!B73="",LISTE!B73="MADORRE",LISTE!B73="ROBIN",LISTE!B73="FREYSS",LISTE!B73="HENNION",LISTE!B73="BENARD",LISTE!I73="X",LISTE!I73="A",LISTE!B73="HUMBERT",LISTE!B73="BARRET",LISTE!B73="AUZAN",LISTE!B73="BOURDEAU"),"",LISTE!AN73)</f>
        <v/>
      </c>
      <c r="Q79" s="72" t="str">
        <f>IF(OR(LISTE!B73="",LISTE!B73="MADORRE",LISTE!B73="ROBIN",LISTE!B73="FREYSS",LISTE!B73="HENNION",LISTE!B73="BENARD",LISTE!I73="X",LISTE!I73="A",LISTE!B73="HUMBERT",LISTE!B73="BARRET",LISTE!B73="AUZAN",LISTE!B73="BOURDEAU"),"",LISTE!AO73)</f>
        <v/>
      </c>
      <c r="R79" s="72" t="str">
        <f>IF(OR(LISTE!B73="",LISTE!B73="MADORRE",LISTE!B73="ROBIN",LISTE!B73="FREYSS",LISTE!B73="HENNION",LISTE!B73="BENARD",LISTE!I73="X",LISTE!I73="A",LISTE!B73="HUMBERT",LISTE!B73="BARRET",LISTE!B73="AUZAN",LISTE!B73="BOURDEAU"),"",LISTE!AP73)</f>
        <v/>
      </c>
      <c r="S79" s="72" t="str">
        <f>IF(OR(LISTE!B73="",LISTE!B73="MADORRE",LISTE!B73="ROBIN",LISTE!B73="FREYSS",LISTE!B73="HENNION",LISTE!B73="BENARD",LISTE!I73="X",LISTE!I73="A",LISTE!B73="HUMBERT",LISTE!B73="BARRET",LISTE!B73="AUZAN",LISTE!B73="BOURDEAU"),"",LISTE!AQ73)</f>
        <v/>
      </c>
    </row>
    <row r="80" spans="1:19" ht="13.05" customHeight="1" x14ac:dyDescent="0.3">
      <c r="A80" s="56" t="str">
        <f>IF(OR(LISTE!B74="",LISTE!B74="MADORRE",LISTE!B74="ROBIN",LISTE!B74="FREYSS",LISTE!B74="HENNION",LISTE!B74="BENARD",LISTE!I74="X",LISTE!I74="A",LISTE!B74="HUMBERT",LISTE!B74="BARRET",LISTE!B74="AUZAN",LISTE!B74="BOURDEAU"),"",LISTE!A74)</f>
        <v/>
      </c>
      <c r="B80" s="70" t="str">
        <f>IF(OR(LISTE!B74="",LISTE!B74="MADORRE",LISTE!B74="ROBIN",LISTE!B74="FREYSS",LISTE!B74="HENNION",LISTE!B74="BENARD",LISTE!I74="X",LISTE!I74="A",LISTE!B74="HUMBERT",LISTE!B74="BARRET",LISTE!B74="AUZAN",LISTE!B74="BOURDEAU"),"",LISTE!B74)</f>
        <v/>
      </c>
      <c r="C80" s="70" t="str">
        <f>IF(OR(LISTE!B74="",LISTE!B74="MADORRE",LISTE!B74="ROBIN",LISTE!B74="FREYSS",LISTE!B74="HENNION",LISTE!B74="BENARD",LISTE!I74="X",LISTE!I74="A",LISTE!B74="HUMBERT",LISTE!B74="BARRET",LISTE!B74="AUZAN",LISTE!B74="BOURDEAU"),"",LISTE!C74)</f>
        <v/>
      </c>
      <c r="D80" s="70"/>
      <c r="E80" s="71" t="str">
        <f>IF(OR(LISTE!B74="",LISTE!B74="MADORRE",LISTE!B74="ROBIN",LISTE!B74="FREYSS",LISTE!B74="HENNION",LISTE!B74="BENARD",LISTE!I74="X",LISTE!I74="A",LISTE!B74="HUMBERT",LISTE!B74="BARRET",LISTE!B74="AUZAN",LISTE!B74="BOURDEAU"),"",LISTE!J74)</f>
        <v/>
      </c>
      <c r="F80" s="71" t="str">
        <f>IF(OR(LISTE!B74="",LISTE!B74="MADORRE",LISTE!B74="ROBIN",LISTE!B74="FREYSS",LISTE!B74="HENNION",LISTE!B74="BENARD",LISTE!I74="X",LISTE!I74="A",LISTE!B74="HUMBERT",LISTE!B74="BARRET",LISTE!B74="AUZAN",LISTE!B74="BOURDEAU"),"",LISTE!K74)</f>
        <v/>
      </c>
      <c r="G80" s="568">
        <f t="shared" si="1"/>
        <v>0</v>
      </c>
      <c r="H80" s="72" t="str">
        <f>IF(OR(LISTE!B74="",LISTE!B74="MADORRE",LISTE!B74="ROBIN",LISTE!B74="FREYSS",LISTE!B74="HENNION",LISTE!B74="BENARD",LISTE!I74="X",LISTE!I74="A",LISTE!B74="HUMBERT",LISTE!B74="BARRET",LISTE!B74="AUZAN",LISTE!B74="BOURDEAU"),"",LISTE!AF74)</f>
        <v/>
      </c>
      <c r="I80" s="72" t="str">
        <f>IF(OR(LISTE!B74="",LISTE!B74="MADORRE",LISTE!B74="ROBIN",LISTE!B74="FREYSS",LISTE!B74="HENNION",LISTE!B74="BENARD",LISTE!I74="X",LISTE!I74="A",LISTE!B74="HUMBERT",LISTE!B74="BARRET",LISTE!B74="AUZAN",LISTE!B74="BOURDEAU"),"",LISTE!AG74)</f>
        <v/>
      </c>
      <c r="J80" s="72" t="str">
        <f>IF(OR(LISTE!B74="",LISTE!B74="MADORRE",LISTE!B74="ROBIN",LISTE!B74="FREYSS",LISTE!B74="HENNION",LISTE!B74="BENARD",LISTE!I74="X",LISTE!I74="A",LISTE!B74="HUMBERT",LISTE!B74="BARRET",LISTE!B74="AUZAN",LISTE!B74="BOURDEAU"),"",LISTE!AH74)</f>
        <v/>
      </c>
      <c r="K80" s="72" t="str">
        <f>IF(OR(LISTE!B74="",LISTE!B74="MADORRE",LISTE!B74="ROBIN",LISTE!B74="FREYSS",LISTE!B74="HENNION",LISTE!B74="BENARD",LISTE!I74="X",LISTE!I74="A",LISTE!B74="HUMBERT",LISTE!B74="BARRET",LISTE!B74="AUZAN",LISTE!B74="BOURDEAU"),"",LISTE!AI74)</f>
        <v/>
      </c>
      <c r="L80" s="72" t="str">
        <f>IF(OR(LISTE!B74="",LISTE!B74="MADORRE",LISTE!B74="ROBIN",LISTE!B74="FREYSS",LISTE!B74="HENNION",LISTE!B74="BENARD",LISTE!I74="X",LISTE!I74="A",LISTE!B74="HUMBERT",LISTE!B74="BARRET",LISTE!B74="AUZAN",LISTE!B74="BOURDEAU"),"",LISTE!AJ74)</f>
        <v/>
      </c>
      <c r="M80" s="72" t="str">
        <f>IF(OR(LISTE!B74="",LISTE!B74="MADORRE",LISTE!B74="ROBIN",LISTE!B74="FREYSS",LISTE!B74="HENNION",LISTE!B74="BENARD",LISTE!I74="X",LISTE!I74="A",LISTE!B74="HUMBERT",LISTE!B74="BARRET",LISTE!B74="AUZAN",LISTE!B74="BOURDEAU"),"",LISTE!AK74)</f>
        <v/>
      </c>
      <c r="N80" s="72" t="str">
        <f>IF(OR(LISTE!B74="",LISTE!B74="MADORRE",LISTE!B74="ROBIN",LISTE!B74="FREYSS",LISTE!B74="HENNION",LISTE!B74="BENARD",LISTE!I74="X",LISTE!I74="A",LISTE!B74="HUMBERT",LISTE!B74="BARRET",LISTE!B74="AUZAN",LISTE!B74="BOURDEAU"),"",LISTE!AL74)</f>
        <v/>
      </c>
      <c r="O80" s="72" t="str">
        <f>IF(OR(LISTE!B74="",LISTE!B74="MADORRE",LISTE!B74="ROBIN",LISTE!B74="FREYSS",LISTE!B74="HENNION",LISTE!B74="BENARD",LISTE!I74="X",LISTE!I74="A",LISTE!B74="HUMBERT",LISTE!B74="BARRET",LISTE!B74="AUZAN",LISTE!B74="BOURDEAU"),"",LISTE!AM74)</f>
        <v/>
      </c>
      <c r="P80" s="72" t="str">
        <f>IF(OR(LISTE!B74="",LISTE!B74="MADORRE",LISTE!B74="ROBIN",LISTE!B74="FREYSS",LISTE!B74="HENNION",LISTE!B74="BENARD",LISTE!I74="X",LISTE!I74="A",LISTE!B74="HUMBERT",LISTE!B74="BARRET",LISTE!B74="AUZAN",LISTE!B74="BOURDEAU"),"",LISTE!AN74)</f>
        <v/>
      </c>
      <c r="Q80" s="72" t="str">
        <f>IF(OR(LISTE!B74="",LISTE!B74="MADORRE",LISTE!B74="ROBIN",LISTE!B74="FREYSS",LISTE!B74="HENNION",LISTE!B74="BENARD",LISTE!I74="X",LISTE!I74="A",LISTE!B74="HUMBERT",LISTE!B74="BARRET",LISTE!B74="AUZAN",LISTE!B74="BOURDEAU"),"",LISTE!AO74)</f>
        <v/>
      </c>
      <c r="R80" s="72" t="str">
        <f>IF(OR(LISTE!B74="",LISTE!B74="MADORRE",LISTE!B74="ROBIN",LISTE!B74="FREYSS",LISTE!B74="HENNION",LISTE!B74="BENARD",LISTE!I74="X",LISTE!I74="A",LISTE!B74="HUMBERT",LISTE!B74="BARRET",LISTE!B74="AUZAN",LISTE!B74="BOURDEAU"),"",LISTE!AP74)</f>
        <v/>
      </c>
      <c r="S80" s="72" t="str">
        <f>IF(OR(LISTE!B74="",LISTE!B74="MADORRE",LISTE!B74="ROBIN",LISTE!B74="FREYSS",LISTE!B74="HENNION",LISTE!B74="BENARD",LISTE!I74="X",LISTE!I74="A",LISTE!B74="HUMBERT",LISTE!B74="BARRET",LISTE!B74="AUZAN",LISTE!B74="BOURDEAU"),"",LISTE!AQ74)</f>
        <v/>
      </c>
    </row>
    <row r="81" spans="1:19" ht="13.05" customHeight="1" x14ac:dyDescent="0.3">
      <c r="A81" s="56" t="str">
        <f>IF(OR(LISTE!B75="",LISTE!B75="MADORRE",LISTE!B75="ROBIN",LISTE!B75="FREYSS",LISTE!B75="HENNION",LISTE!B75="BENARD",LISTE!I75="X",LISTE!I75="A",LISTE!B75="HUMBERT",LISTE!B75="BARRET",LISTE!B75="AUZAN",LISTE!B75="BOURDEAU"),"",LISTE!A75)</f>
        <v/>
      </c>
      <c r="B81" s="70" t="str">
        <f>IF(OR(LISTE!B75="",LISTE!B75="MADORRE",LISTE!B75="ROBIN",LISTE!B75="FREYSS",LISTE!B75="HENNION",LISTE!B75="BENARD",LISTE!I75="X",LISTE!I75="A",LISTE!B75="HUMBERT",LISTE!B75="BARRET",LISTE!B75="AUZAN",LISTE!B75="BOURDEAU"),"",LISTE!B75)</f>
        <v/>
      </c>
      <c r="C81" s="70" t="str">
        <f>IF(OR(LISTE!B75="",LISTE!B75="MADORRE",LISTE!B75="ROBIN",LISTE!B75="FREYSS",LISTE!B75="HENNION",LISTE!B75="BENARD",LISTE!I75="X",LISTE!I75="A",LISTE!B75="HUMBERT",LISTE!B75="BARRET",LISTE!B75="AUZAN",LISTE!B75="BOURDEAU"),"",LISTE!C75)</f>
        <v/>
      </c>
      <c r="D81" s="70"/>
      <c r="E81" s="71" t="str">
        <f>IF(OR(LISTE!B75="",LISTE!B75="MADORRE",LISTE!B75="ROBIN",LISTE!B75="FREYSS",LISTE!B75="HENNION",LISTE!B75="BENARD",LISTE!I75="X",LISTE!I75="A",LISTE!B75="HUMBERT",LISTE!B75="BARRET",LISTE!B75="AUZAN",LISTE!B75="BOURDEAU"),"",LISTE!J75)</f>
        <v/>
      </c>
      <c r="F81" s="71" t="str">
        <f>IF(OR(LISTE!B75="",LISTE!B75="MADORRE",LISTE!B75="ROBIN",LISTE!B75="FREYSS",LISTE!B75="HENNION",LISTE!B75="BENARD",LISTE!I75="X",LISTE!I75="A",LISTE!B75="HUMBERT",LISTE!B75="BARRET",LISTE!B75="AUZAN",LISTE!B75="BOURDEAU"),"",LISTE!K75)</f>
        <v/>
      </c>
      <c r="G81" s="568">
        <f t="shared" si="1"/>
        <v>0</v>
      </c>
      <c r="H81" s="72" t="str">
        <f>IF(OR(LISTE!B75="",LISTE!B75="MADORRE",LISTE!B75="ROBIN",LISTE!B75="FREYSS",LISTE!B75="HENNION",LISTE!B75="BENARD",LISTE!I75="X",LISTE!I75="A",LISTE!B75="HUMBERT",LISTE!B75="BARRET",LISTE!B75="AUZAN",LISTE!B75="BOURDEAU"),"",LISTE!AF75)</f>
        <v/>
      </c>
      <c r="I81" s="72" t="str">
        <f>IF(OR(LISTE!B75="",LISTE!B75="MADORRE",LISTE!B75="ROBIN",LISTE!B75="FREYSS",LISTE!B75="HENNION",LISTE!B75="BENARD",LISTE!I75="X",LISTE!I75="A",LISTE!B75="HUMBERT",LISTE!B75="BARRET",LISTE!B75="AUZAN",LISTE!B75="BOURDEAU"),"",LISTE!AG75)</f>
        <v/>
      </c>
      <c r="J81" s="72" t="str">
        <f>IF(OR(LISTE!B75="",LISTE!B75="MADORRE",LISTE!B75="ROBIN",LISTE!B75="FREYSS",LISTE!B75="HENNION",LISTE!B75="BENARD",LISTE!I75="X",LISTE!I75="A",LISTE!B75="HUMBERT",LISTE!B75="BARRET",LISTE!B75="AUZAN",LISTE!B75="BOURDEAU"),"",LISTE!AH75)</f>
        <v/>
      </c>
      <c r="K81" s="72" t="str">
        <f>IF(OR(LISTE!B75="",LISTE!B75="MADORRE",LISTE!B75="ROBIN",LISTE!B75="FREYSS",LISTE!B75="HENNION",LISTE!B75="BENARD",LISTE!I75="X",LISTE!I75="A",LISTE!B75="HUMBERT",LISTE!B75="BARRET",LISTE!B75="AUZAN",LISTE!B75="BOURDEAU"),"",LISTE!AI75)</f>
        <v/>
      </c>
      <c r="L81" s="72" t="str">
        <f>IF(OR(LISTE!B75="",LISTE!B75="MADORRE",LISTE!B75="ROBIN",LISTE!B75="FREYSS",LISTE!B75="HENNION",LISTE!B75="BENARD",LISTE!I75="X",LISTE!I75="A",LISTE!B75="HUMBERT",LISTE!B75="BARRET",LISTE!B75="AUZAN",LISTE!B75="BOURDEAU"),"",LISTE!AJ75)</f>
        <v/>
      </c>
      <c r="M81" s="72" t="str">
        <f>IF(OR(LISTE!B75="",LISTE!B75="MADORRE",LISTE!B75="ROBIN",LISTE!B75="FREYSS",LISTE!B75="HENNION",LISTE!B75="BENARD",LISTE!I75="X",LISTE!I75="A",LISTE!B75="HUMBERT",LISTE!B75="BARRET",LISTE!B75="AUZAN",LISTE!B75="BOURDEAU"),"",LISTE!AK75)</f>
        <v/>
      </c>
      <c r="N81" s="72" t="str">
        <f>IF(OR(LISTE!B75="",LISTE!B75="MADORRE",LISTE!B75="ROBIN",LISTE!B75="FREYSS",LISTE!B75="HENNION",LISTE!B75="BENARD",LISTE!I75="X",LISTE!I75="A",LISTE!B75="HUMBERT",LISTE!B75="BARRET",LISTE!B75="AUZAN",LISTE!B75="BOURDEAU"),"",LISTE!AL75)</f>
        <v/>
      </c>
      <c r="O81" s="72" t="str">
        <f>IF(OR(LISTE!B75="",LISTE!B75="MADORRE",LISTE!B75="ROBIN",LISTE!B75="FREYSS",LISTE!B75="HENNION",LISTE!B75="BENARD",LISTE!I75="X",LISTE!I75="A",LISTE!B75="HUMBERT",LISTE!B75="BARRET",LISTE!B75="AUZAN",LISTE!B75="BOURDEAU"),"",LISTE!AM75)</f>
        <v/>
      </c>
      <c r="P81" s="72" t="str">
        <f>IF(OR(LISTE!B75="",LISTE!B75="MADORRE",LISTE!B75="ROBIN",LISTE!B75="FREYSS",LISTE!B75="HENNION",LISTE!B75="BENARD",LISTE!I75="X",LISTE!I75="A",LISTE!B75="HUMBERT",LISTE!B75="BARRET",LISTE!B75="AUZAN",LISTE!B75="BOURDEAU"),"",LISTE!AN75)</f>
        <v/>
      </c>
      <c r="Q81" s="72" t="str">
        <f>IF(OR(LISTE!B75="",LISTE!B75="MADORRE",LISTE!B75="ROBIN",LISTE!B75="FREYSS",LISTE!B75="HENNION",LISTE!B75="BENARD",LISTE!I75="X",LISTE!I75="A",LISTE!B75="HUMBERT",LISTE!B75="BARRET",LISTE!B75="AUZAN",LISTE!B75="BOURDEAU"),"",LISTE!AO75)</f>
        <v/>
      </c>
      <c r="R81" s="72" t="str">
        <f>IF(OR(LISTE!B75="",LISTE!B75="MADORRE",LISTE!B75="ROBIN",LISTE!B75="FREYSS",LISTE!B75="HENNION",LISTE!B75="BENARD",LISTE!I75="X",LISTE!I75="A",LISTE!B75="HUMBERT",LISTE!B75="BARRET",LISTE!B75="AUZAN",LISTE!B75="BOURDEAU"),"",LISTE!AP75)</f>
        <v/>
      </c>
      <c r="S81" s="72" t="str">
        <f>IF(OR(LISTE!B75="",LISTE!B75="MADORRE",LISTE!B75="ROBIN",LISTE!B75="FREYSS",LISTE!B75="HENNION",LISTE!B75="BENARD",LISTE!I75="X",LISTE!I75="A",LISTE!B75="HUMBERT",LISTE!B75="BARRET",LISTE!B75="AUZAN",LISTE!B75="BOURDEAU"),"",LISTE!AQ75)</f>
        <v/>
      </c>
    </row>
    <row r="82" spans="1:19" ht="13.05" customHeight="1" x14ac:dyDescent="0.3">
      <c r="A82" s="56" t="str">
        <f>IF(OR(LISTE!B76="",LISTE!B76="MADORRE",LISTE!B76="ROBIN",LISTE!B76="FREYSS",LISTE!B76="HENNION",LISTE!B76="BENARD",LISTE!I76="X",LISTE!I76="A",LISTE!B76="HUMBERT",LISTE!B76="BARRET",LISTE!B76="AUZAN",LISTE!B76="BOURDEAU"),"",LISTE!A76)</f>
        <v/>
      </c>
      <c r="B82" s="70" t="str">
        <f>IF(OR(LISTE!B76="",LISTE!B76="MADORRE",LISTE!B76="ROBIN",LISTE!B76="FREYSS",LISTE!B76="HENNION",LISTE!B76="BENARD",LISTE!I76="X",LISTE!I76="A",LISTE!B76="HUMBERT",LISTE!B76="BARRET",LISTE!B76="AUZAN",LISTE!B76="BOURDEAU"),"",LISTE!B76)</f>
        <v/>
      </c>
      <c r="C82" s="70" t="str">
        <f>IF(OR(LISTE!B76="",LISTE!B76="MADORRE",LISTE!B76="ROBIN",LISTE!B76="FREYSS",LISTE!B76="HENNION",LISTE!B76="BENARD",LISTE!I76="X",LISTE!I76="A",LISTE!B76="HUMBERT",LISTE!B76="BARRET",LISTE!B76="AUZAN",LISTE!B76="BOURDEAU"),"",LISTE!C76)</f>
        <v/>
      </c>
      <c r="D82" s="70"/>
      <c r="E82" s="71" t="str">
        <f>IF(OR(LISTE!B76="",LISTE!B76="MADORRE",LISTE!B76="ROBIN",LISTE!B76="FREYSS",LISTE!B76="HENNION",LISTE!B76="BENARD",LISTE!I76="X",LISTE!I76="A",LISTE!B76="HUMBERT",LISTE!B76="BARRET",LISTE!B76="AUZAN",LISTE!B76="BOURDEAU"),"",LISTE!J76)</f>
        <v/>
      </c>
      <c r="F82" s="71" t="str">
        <f>IF(OR(LISTE!B76="",LISTE!B76="MADORRE",LISTE!B76="ROBIN",LISTE!B76="FREYSS",LISTE!B76="HENNION",LISTE!B76="BENARD",LISTE!I76="X",LISTE!I76="A",LISTE!B76="HUMBERT",LISTE!B76="BARRET",LISTE!B76="AUZAN",LISTE!B76="BOURDEAU"),"",LISTE!K76)</f>
        <v/>
      </c>
      <c r="G82" s="568">
        <f t="shared" si="1"/>
        <v>0</v>
      </c>
      <c r="H82" s="72" t="str">
        <f>IF(OR(LISTE!B76="",LISTE!B76="MADORRE",LISTE!B76="ROBIN",LISTE!B76="FREYSS",LISTE!B76="HENNION",LISTE!B76="BENARD",LISTE!I76="X",LISTE!I76="A",LISTE!B76="HUMBERT",LISTE!B76="BARRET",LISTE!B76="AUZAN",LISTE!B76="BOURDEAU"),"",LISTE!AF76)</f>
        <v/>
      </c>
      <c r="I82" s="72" t="str">
        <f>IF(OR(LISTE!B76="",LISTE!B76="MADORRE",LISTE!B76="ROBIN",LISTE!B76="FREYSS",LISTE!B76="HENNION",LISTE!B76="BENARD",LISTE!I76="X",LISTE!I76="A",LISTE!B76="HUMBERT",LISTE!B76="BARRET",LISTE!B76="AUZAN",LISTE!B76="BOURDEAU"),"",LISTE!AG76)</f>
        <v/>
      </c>
      <c r="J82" s="72" t="str">
        <f>IF(OR(LISTE!B76="",LISTE!B76="MADORRE",LISTE!B76="ROBIN",LISTE!B76="FREYSS",LISTE!B76="HENNION",LISTE!B76="BENARD",LISTE!I76="X",LISTE!I76="A",LISTE!B76="HUMBERT",LISTE!B76="BARRET",LISTE!B76="AUZAN",LISTE!B76="BOURDEAU"),"",LISTE!AH76)</f>
        <v/>
      </c>
      <c r="K82" s="72" t="str">
        <f>IF(OR(LISTE!B76="",LISTE!B76="MADORRE",LISTE!B76="ROBIN",LISTE!B76="FREYSS",LISTE!B76="HENNION",LISTE!B76="BENARD",LISTE!I76="X",LISTE!I76="A",LISTE!B76="HUMBERT",LISTE!B76="BARRET",LISTE!B76="AUZAN",LISTE!B76="BOURDEAU"),"",LISTE!AI76)</f>
        <v/>
      </c>
      <c r="L82" s="72" t="str">
        <f>IF(OR(LISTE!B76="",LISTE!B76="MADORRE",LISTE!B76="ROBIN",LISTE!B76="FREYSS",LISTE!B76="HENNION",LISTE!B76="BENARD",LISTE!I76="X",LISTE!I76="A",LISTE!B76="HUMBERT",LISTE!B76="BARRET",LISTE!B76="AUZAN",LISTE!B76="BOURDEAU"),"",LISTE!AJ76)</f>
        <v/>
      </c>
      <c r="M82" s="72" t="str">
        <f>IF(OR(LISTE!B76="",LISTE!B76="MADORRE",LISTE!B76="ROBIN",LISTE!B76="FREYSS",LISTE!B76="HENNION",LISTE!B76="BENARD",LISTE!I76="X",LISTE!I76="A",LISTE!B76="HUMBERT",LISTE!B76="BARRET",LISTE!B76="AUZAN",LISTE!B76="BOURDEAU"),"",LISTE!AK76)</f>
        <v/>
      </c>
      <c r="N82" s="72" t="str">
        <f>IF(OR(LISTE!B76="",LISTE!B76="MADORRE",LISTE!B76="ROBIN",LISTE!B76="FREYSS",LISTE!B76="HENNION",LISTE!B76="BENARD",LISTE!I76="X",LISTE!I76="A",LISTE!B76="HUMBERT",LISTE!B76="BARRET",LISTE!B76="AUZAN",LISTE!B76="BOURDEAU"),"",LISTE!AL76)</f>
        <v/>
      </c>
      <c r="O82" s="72" t="str">
        <f>IF(OR(LISTE!B76="",LISTE!B76="MADORRE",LISTE!B76="ROBIN",LISTE!B76="FREYSS",LISTE!B76="HENNION",LISTE!B76="BENARD",LISTE!I76="X",LISTE!I76="A",LISTE!B76="HUMBERT",LISTE!B76="BARRET",LISTE!B76="AUZAN",LISTE!B76="BOURDEAU"),"",LISTE!AM76)</f>
        <v/>
      </c>
      <c r="P82" s="72" t="str">
        <f>IF(OR(LISTE!B76="",LISTE!B76="MADORRE",LISTE!B76="ROBIN",LISTE!B76="FREYSS",LISTE!B76="HENNION",LISTE!B76="BENARD",LISTE!I76="X",LISTE!I76="A",LISTE!B76="HUMBERT",LISTE!B76="BARRET",LISTE!B76="AUZAN",LISTE!B76="BOURDEAU"),"",LISTE!AN76)</f>
        <v/>
      </c>
      <c r="Q82" s="72" t="str">
        <f>IF(OR(LISTE!B76="",LISTE!B76="MADORRE",LISTE!B76="ROBIN",LISTE!B76="FREYSS",LISTE!B76="HENNION",LISTE!B76="BENARD",LISTE!I76="X",LISTE!I76="A",LISTE!B76="HUMBERT",LISTE!B76="BARRET",LISTE!B76="AUZAN",LISTE!B76="BOURDEAU"),"",LISTE!AO76)</f>
        <v/>
      </c>
      <c r="R82" s="72" t="str">
        <f>IF(OR(LISTE!B76="",LISTE!B76="MADORRE",LISTE!B76="ROBIN",LISTE!B76="FREYSS",LISTE!B76="HENNION",LISTE!B76="BENARD",LISTE!I76="X",LISTE!I76="A",LISTE!B76="HUMBERT",LISTE!B76="BARRET",LISTE!B76="AUZAN",LISTE!B76="BOURDEAU"),"",LISTE!AP76)</f>
        <v/>
      </c>
      <c r="S82" s="72" t="str">
        <f>IF(OR(LISTE!B76="",LISTE!B76="MADORRE",LISTE!B76="ROBIN",LISTE!B76="FREYSS",LISTE!B76="HENNION",LISTE!B76="BENARD",LISTE!I76="X",LISTE!I76="A",LISTE!B76="HUMBERT",LISTE!B76="BARRET",LISTE!B76="AUZAN",LISTE!B76="BOURDEAU"),"",LISTE!AQ76)</f>
        <v/>
      </c>
    </row>
    <row r="83" spans="1:19" ht="13.05" customHeight="1" x14ac:dyDescent="0.3">
      <c r="A83" s="56" t="str">
        <f>IF(OR(LISTE!B77="",LISTE!B77="MADORRE",LISTE!B77="ROBIN",LISTE!B77="FREYSS",LISTE!B77="HENNION",LISTE!B77="BENARD",LISTE!I77="X",LISTE!I77="A",LISTE!B77="HUMBERT",LISTE!B77="BARRET",LISTE!B77="AUZAN",LISTE!B77="BOURDEAU"),"",LISTE!A77)</f>
        <v/>
      </c>
      <c r="B83" s="70" t="str">
        <f>IF(OR(LISTE!B77="",LISTE!B77="MADORRE",LISTE!B77="ROBIN",LISTE!B77="FREYSS",LISTE!B77="HENNION",LISTE!B77="BENARD",LISTE!I77="X",LISTE!I77="A",LISTE!B77="HUMBERT",LISTE!B77="BARRET",LISTE!B77="AUZAN",LISTE!B77="BOURDEAU"),"",LISTE!B77)</f>
        <v/>
      </c>
      <c r="C83" s="70" t="str">
        <f>IF(OR(LISTE!B77="",LISTE!B77="MADORRE",LISTE!B77="ROBIN",LISTE!B77="FREYSS",LISTE!B77="HENNION",LISTE!B77="BENARD",LISTE!I77="X",LISTE!I77="A",LISTE!B77="HUMBERT",LISTE!B77="BARRET",LISTE!B77="AUZAN",LISTE!B77="BOURDEAU"),"",LISTE!C77)</f>
        <v/>
      </c>
      <c r="D83" s="70"/>
      <c r="E83" s="71" t="str">
        <f>IF(OR(LISTE!B77="",LISTE!B77="MADORRE",LISTE!B77="ROBIN",LISTE!B77="FREYSS",LISTE!B77="HENNION",LISTE!B77="BENARD",LISTE!I77="X",LISTE!I77="A",LISTE!B77="HUMBERT",LISTE!B77="BARRET",LISTE!B77="AUZAN",LISTE!B77="BOURDEAU"),"",LISTE!J77)</f>
        <v/>
      </c>
      <c r="F83" s="71" t="str">
        <f>IF(OR(LISTE!B77="",LISTE!B77="MADORRE",LISTE!B77="ROBIN",LISTE!B77="FREYSS",LISTE!B77="HENNION",LISTE!B77="BENARD",LISTE!I77="X",LISTE!I77="A",LISTE!B77="HUMBERT",LISTE!B77="BARRET",LISTE!B77="AUZAN",LISTE!B77="BOURDEAU"),"",LISTE!K77)</f>
        <v/>
      </c>
      <c r="G83" s="568">
        <f t="shared" si="1"/>
        <v>0</v>
      </c>
      <c r="H83" s="72" t="str">
        <f>IF(OR(LISTE!B77="",LISTE!B77="MADORRE",LISTE!B77="ROBIN",LISTE!B77="FREYSS",LISTE!B77="HENNION",LISTE!B77="BENARD",LISTE!I77="X",LISTE!I77="A",LISTE!B77="HUMBERT",LISTE!B77="BARRET",LISTE!B77="AUZAN",LISTE!B77="BOURDEAU"),"",LISTE!AF77)</f>
        <v/>
      </c>
      <c r="I83" s="72" t="str">
        <f>IF(OR(LISTE!B77="",LISTE!B77="MADORRE",LISTE!B77="ROBIN",LISTE!B77="FREYSS",LISTE!B77="HENNION",LISTE!B77="BENARD",LISTE!I77="X",LISTE!I77="A",LISTE!B77="HUMBERT",LISTE!B77="BARRET",LISTE!B77="AUZAN",LISTE!B77="BOURDEAU"),"",LISTE!AG77)</f>
        <v/>
      </c>
      <c r="J83" s="72" t="str">
        <f>IF(OR(LISTE!B77="",LISTE!B77="MADORRE",LISTE!B77="ROBIN",LISTE!B77="FREYSS",LISTE!B77="HENNION",LISTE!B77="BENARD",LISTE!I77="X",LISTE!I77="A",LISTE!B77="HUMBERT",LISTE!B77="BARRET",LISTE!B77="AUZAN",LISTE!B77="BOURDEAU"),"",LISTE!AH77)</f>
        <v/>
      </c>
      <c r="K83" s="72" t="str">
        <f>IF(OR(LISTE!B77="",LISTE!B77="MADORRE",LISTE!B77="ROBIN",LISTE!B77="FREYSS",LISTE!B77="HENNION",LISTE!B77="BENARD",LISTE!I77="X",LISTE!I77="A",LISTE!B77="HUMBERT",LISTE!B77="BARRET",LISTE!B77="AUZAN",LISTE!B77="BOURDEAU"),"",LISTE!AI77)</f>
        <v/>
      </c>
      <c r="L83" s="72" t="str">
        <f>IF(OR(LISTE!B77="",LISTE!B77="MADORRE",LISTE!B77="ROBIN",LISTE!B77="FREYSS",LISTE!B77="HENNION",LISTE!B77="BENARD",LISTE!I77="X",LISTE!I77="A",LISTE!B77="HUMBERT",LISTE!B77="BARRET",LISTE!B77="AUZAN",LISTE!B77="BOURDEAU"),"",LISTE!AJ77)</f>
        <v/>
      </c>
      <c r="M83" s="72" t="str">
        <f>IF(OR(LISTE!B77="",LISTE!B77="MADORRE",LISTE!B77="ROBIN",LISTE!B77="FREYSS",LISTE!B77="HENNION",LISTE!B77="BENARD",LISTE!I77="X",LISTE!I77="A",LISTE!B77="HUMBERT",LISTE!B77="BARRET",LISTE!B77="AUZAN",LISTE!B77="BOURDEAU"),"",LISTE!AK77)</f>
        <v/>
      </c>
      <c r="N83" s="72" t="str">
        <f>IF(OR(LISTE!B77="",LISTE!B77="MADORRE",LISTE!B77="ROBIN",LISTE!B77="FREYSS",LISTE!B77="HENNION",LISTE!B77="BENARD",LISTE!I77="X",LISTE!I77="A",LISTE!B77="HUMBERT",LISTE!B77="BARRET",LISTE!B77="AUZAN",LISTE!B77="BOURDEAU"),"",LISTE!AL77)</f>
        <v/>
      </c>
      <c r="O83" s="72" t="str">
        <f>IF(OR(LISTE!B77="",LISTE!B77="MADORRE",LISTE!B77="ROBIN",LISTE!B77="FREYSS",LISTE!B77="HENNION",LISTE!B77="BENARD",LISTE!I77="X",LISTE!I77="A",LISTE!B77="HUMBERT",LISTE!B77="BARRET",LISTE!B77="AUZAN",LISTE!B77="BOURDEAU"),"",LISTE!AM77)</f>
        <v/>
      </c>
      <c r="P83" s="72" t="str">
        <f>IF(OR(LISTE!B77="",LISTE!B77="MADORRE",LISTE!B77="ROBIN",LISTE!B77="FREYSS",LISTE!B77="HENNION",LISTE!B77="BENARD",LISTE!I77="X",LISTE!I77="A",LISTE!B77="HUMBERT",LISTE!B77="BARRET",LISTE!B77="AUZAN",LISTE!B77="BOURDEAU"),"",LISTE!AN77)</f>
        <v/>
      </c>
      <c r="Q83" s="72" t="str">
        <f>IF(OR(LISTE!B77="",LISTE!B77="MADORRE",LISTE!B77="ROBIN",LISTE!B77="FREYSS",LISTE!B77="HENNION",LISTE!B77="BENARD",LISTE!I77="X",LISTE!I77="A",LISTE!B77="HUMBERT",LISTE!B77="BARRET",LISTE!B77="AUZAN",LISTE!B77="BOURDEAU"),"",LISTE!AO77)</f>
        <v/>
      </c>
      <c r="R83" s="72" t="str">
        <f>IF(OR(LISTE!B77="",LISTE!B77="MADORRE",LISTE!B77="ROBIN",LISTE!B77="FREYSS",LISTE!B77="HENNION",LISTE!B77="BENARD",LISTE!I77="X",LISTE!I77="A",LISTE!B77="HUMBERT",LISTE!B77="BARRET",LISTE!B77="AUZAN",LISTE!B77="BOURDEAU"),"",LISTE!AP77)</f>
        <v/>
      </c>
      <c r="S83" s="72" t="str">
        <f>IF(OR(LISTE!B77="",LISTE!B77="MADORRE",LISTE!B77="ROBIN",LISTE!B77="FREYSS",LISTE!B77="HENNION",LISTE!B77="BENARD",LISTE!I77="X",LISTE!I77="A",LISTE!B77="HUMBERT",LISTE!B77="BARRET",LISTE!B77="AUZAN",LISTE!B77="BOURDEAU"),"",LISTE!AQ77)</f>
        <v/>
      </c>
    </row>
    <row r="84" spans="1:19" ht="13.05" customHeight="1" x14ac:dyDescent="0.3">
      <c r="A84" s="56" t="str">
        <f>IF(OR(LISTE!B79="",LISTE!B79="MADORRE",LISTE!B79="ROBIN",LISTE!B79="FREYSS",LISTE!B79="HENNION",LISTE!B79="BENARD",LISTE!I79="X",LISTE!I79="A",LISTE!B79="HUMBERT",LISTE!B79="BARRET",LISTE!B79="AUZAN",LISTE!B79="BOURDEAU"),"",LISTE!A79)</f>
        <v/>
      </c>
      <c r="B84" s="70" t="str">
        <f>IF(OR(LISTE!B79="",LISTE!B79="MADORRE",LISTE!B79="ROBIN",LISTE!B79="FREYSS",LISTE!B79="HENNION",LISTE!B79="BENARD",LISTE!I79="X",LISTE!I79="A",LISTE!B79="HUMBERT",LISTE!B79="BARRET",LISTE!B79="AUZAN",LISTE!B79="BOURDEAU"),"",LISTE!B79)</f>
        <v/>
      </c>
      <c r="C84" s="70" t="str">
        <f>IF(OR(LISTE!B79="",LISTE!B79="MADORRE",LISTE!B79="ROBIN",LISTE!B79="FREYSS",LISTE!B79="HENNION",LISTE!B79="BENARD",LISTE!I79="X",LISTE!I79="A",LISTE!B79="HUMBERT",LISTE!B79="BARRET",LISTE!B79="AUZAN",LISTE!B79="BOURDEAU"),"",LISTE!C79)</f>
        <v/>
      </c>
      <c r="D84" s="70"/>
      <c r="E84" s="71" t="str">
        <f>IF(OR(LISTE!B79="",LISTE!B79="MADORRE",LISTE!B79="ROBIN",LISTE!B79="FREYSS",LISTE!B79="HENNION",LISTE!B79="BENARD",LISTE!I79="X",LISTE!I79="A",LISTE!B79="HUMBERT",LISTE!B79="BARRET",LISTE!B79="AUZAN",LISTE!B79="BOURDEAU"),"",LISTE!J79)</f>
        <v/>
      </c>
      <c r="F84" s="71" t="str">
        <f>IF(OR(LISTE!B79="",LISTE!B79="MADORRE",LISTE!B79="ROBIN",LISTE!B79="FREYSS",LISTE!B79="HENNION",LISTE!B79="BENARD",LISTE!I79="X",LISTE!I79="A",LISTE!B79="HUMBERT",LISTE!B79="BARRET",LISTE!B79="AUZAN",LISTE!B79="BOURDEAU"),"",LISTE!K79)</f>
        <v/>
      </c>
      <c r="G84" s="568">
        <f t="shared" si="1"/>
        <v>0</v>
      </c>
      <c r="H84" s="72" t="str">
        <f>IF(OR(LISTE!B79="",LISTE!B79="MADORRE",LISTE!B79="ROBIN",LISTE!B79="FREYSS",LISTE!B79="HENNION",LISTE!B79="BENARD",LISTE!I79="X",LISTE!I79="A",LISTE!B79="HUMBERT",LISTE!B79="BARRET",LISTE!B79="AUZAN",LISTE!B79="BOURDEAU"),"",LISTE!AF79)</f>
        <v/>
      </c>
      <c r="I84" s="72" t="str">
        <f>IF(OR(LISTE!B79="",LISTE!B79="MADORRE",LISTE!B79="ROBIN",LISTE!B79="FREYSS",LISTE!B79="HENNION",LISTE!B79="BENARD",LISTE!I79="X",LISTE!I79="A",LISTE!B79="HUMBERT",LISTE!B79="BARRET",LISTE!B79="AUZAN",LISTE!B79="BOURDEAU"),"",LISTE!AG79)</f>
        <v/>
      </c>
      <c r="J84" s="72" t="str">
        <f>IF(OR(LISTE!B79="",LISTE!B79="MADORRE",LISTE!B79="ROBIN",LISTE!B79="FREYSS",LISTE!B79="HENNION",LISTE!B79="BENARD",LISTE!I79="X",LISTE!I79="A",LISTE!B79="HUMBERT",LISTE!B79="BARRET",LISTE!B79="AUZAN",LISTE!B79="BOURDEAU"),"",LISTE!AH79)</f>
        <v/>
      </c>
      <c r="K84" s="72" t="str">
        <f>IF(OR(LISTE!B79="",LISTE!B79="MADORRE",LISTE!B79="ROBIN",LISTE!B79="FREYSS",LISTE!B79="HENNION",LISTE!B79="BENARD",LISTE!I79="X",LISTE!I79="A",LISTE!B79="HUMBERT",LISTE!B79="BARRET",LISTE!B79="AUZAN",LISTE!B79="BOURDEAU"),"",LISTE!AI79)</f>
        <v/>
      </c>
      <c r="L84" s="72" t="str">
        <f>IF(OR(LISTE!B79="",LISTE!B79="MADORRE",LISTE!B79="ROBIN",LISTE!B79="FREYSS",LISTE!B79="HENNION",LISTE!B79="BENARD",LISTE!I79="X",LISTE!I79="A",LISTE!B79="HUMBERT",LISTE!B79="BARRET",LISTE!B79="AUZAN",LISTE!B79="BOURDEAU"),"",LISTE!AJ79)</f>
        <v/>
      </c>
      <c r="M84" s="72" t="str">
        <f>IF(OR(LISTE!B79="",LISTE!B79="MADORRE",LISTE!B79="ROBIN",LISTE!B79="FREYSS",LISTE!B79="HENNION",LISTE!B79="BENARD",LISTE!I79="X",LISTE!I79="A",LISTE!B79="HUMBERT",LISTE!B79="BARRET",LISTE!B79="AUZAN",LISTE!B79="BOURDEAU"),"",LISTE!AK79)</f>
        <v/>
      </c>
      <c r="N84" s="72" t="str">
        <f>IF(OR(LISTE!B79="",LISTE!B79="MADORRE",LISTE!B79="ROBIN",LISTE!B79="FREYSS",LISTE!B79="HENNION",LISTE!B79="BENARD",LISTE!I79="X",LISTE!I79="A",LISTE!B79="HUMBERT",LISTE!B79="BARRET",LISTE!B79="AUZAN",LISTE!B79="BOURDEAU"),"",LISTE!AL79)</f>
        <v/>
      </c>
      <c r="O84" s="72" t="str">
        <f>IF(OR(LISTE!B79="",LISTE!B79="MADORRE",LISTE!B79="ROBIN",LISTE!B79="FREYSS",LISTE!B79="HENNION",LISTE!B79="BENARD",LISTE!I79="X",LISTE!I79="A",LISTE!B79="HUMBERT",LISTE!B79="BARRET",LISTE!B79="AUZAN",LISTE!B79="BOURDEAU"),"",LISTE!AM79)</f>
        <v/>
      </c>
      <c r="P84" s="72" t="str">
        <f>IF(OR(LISTE!B79="",LISTE!B79="MADORRE",LISTE!B79="ROBIN",LISTE!B79="FREYSS",LISTE!B79="HENNION",LISTE!B79="BENARD",LISTE!I79="X",LISTE!I79="A",LISTE!B79="HUMBERT",LISTE!B79="BARRET",LISTE!B79="AUZAN",LISTE!B79="BOURDEAU"),"",LISTE!AN79)</f>
        <v/>
      </c>
      <c r="Q84" s="72" t="str">
        <f>IF(OR(LISTE!B79="",LISTE!B79="MADORRE",LISTE!B79="ROBIN",LISTE!B79="FREYSS",LISTE!B79="HENNION",LISTE!B79="BENARD",LISTE!I79="X",LISTE!I79="A",LISTE!B79="HUMBERT",LISTE!B79="BARRET",LISTE!B79="AUZAN",LISTE!B79="BOURDEAU"),"",LISTE!AO79)</f>
        <v/>
      </c>
      <c r="R84" s="72" t="str">
        <f>IF(OR(LISTE!B79="",LISTE!B79="MADORRE",LISTE!B79="ROBIN",LISTE!B79="FREYSS",LISTE!B79="HENNION",LISTE!B79="BENARD",LISTE!I79="X",LISTE!I79="A",LISTE!B79="HUMBERT",LISTE!B79="BARRET",LISTE!B79="AUZAN",LISTE!B79="BOURDEAU"),"",LISTE!AP79)</f>
        <v/>
      </c>
      <c r="S84" s="72" t="str">
        <f>IF(OR(LISTE!B79="",LISTE!B79="MADORRE",LISTE!B79="ROBIN",LISTE!B79="FREYSS",LISTE!B79="HENNION",LISTE!B79="BENARD",LISTE!I79="X",LISTE!I79="A",LISTE!B79="HUMBERT",LISTE!B79="BARRET",LISTE!B79="AUZAN",LISTE!B79="BOURDEAU"),"",LISTE!AQ79)</f>
        <v/>
      </c>
    </row>
    <row r="85" spans="1:19" ht="13.05" customHeight="1" x14ac:dyDescent="0.3">
      <c r="A85" s="56" t="str">
        <f>IF(OR(LISTE!B85="",LISTE!B85="MADORRE",LISTE!B85="ROBIN",LISTE!B85="FREYSS",LISTE!B85="HENNION",LISTE!B85="BENARD",LISTE!I85="X",LISTE!I85="A",LISTE!B85="HUMBERT",LISTE!B85="BARRET",LISTE!B85="AUZAN",LISTE!B85="BOURDEAU"),"",LISTE!A85)</f>
        <v/>
      </c>
      <c r="B85" s="70" t="str">
        <f>IF(OR(LISTE!B85="",LISTE!B85="MADORRE",LISTE!B85="ROBIN",LISTE!B85="FREYSS",LISTE!B85="HENNION",LISTE!B85="BENARD",LISTE!I85="X",LISTE!I85="A",LISTE!B85="HUMBERT",LISTE!B85="BARRET",LISTE!B85="AUZAN",LISTE!B85="BOURDEAU"),"",LISTE!B85)</f>
        <v/>
      </c>
      <c r="C85" s="70" t="str">
        <f>IF(OR(LISTE!B85="",LISTE!B85="MADORRE",LISTE!B85="ROBIN",LISTE!B85="FREYSS",LISTE!B85="HENNION",LISTE!B85="BENARD",LISTE!I85="X",LISTE!I85="A",LISTE!B85="HUMBERT",LISTE!B85="BARRET",LISTE!B85="AUZAN",LISTE!B85="BOURDEAU"),"",LISTE!C85)</f>
        <v/>
      </c>
      <c r="D85" s="70"/>
      <c r="E85" s="71" t="str">
        <f>IF(OR(LISTE!B85="",LISTE!B85="MADORRE",LISTE!B85="ROBIN",LISTE!B85="FREYSS",LISTE!B85="HENNION",LISTE!B85="BENARD",LISTE!I85="X",LISTE!I85="A",LISTE!B85="HUMBERT",LISTE!B85="BARRET",LISTE!B85="AUZAN",LISTE!B85="BOURDEAU"),"",LISTE!J85)</f>
        <v/>
      </c>
      <c r="F85" s="71" t="str">
        <f>IF(OR(LISTE!B85="",LISTE!B85="MADORRE",LISTE!B85="ROBIN",LISTE!B85="FREYSS",LISTE!B85="HENNION",LISTE!B85="BENARD",LISTE!I85="X",LISTE!I85="A",LISTE!B85="HUMBERT",LISTE!B85="BARRET",LISTE!B85="AUZAN",LISTE!B85="BOURDEAU"),"",LISTE!K85)</f>
        <v/>
      </c>
      <c r="G85" s="568">
        <f t="shared" si="1"/>
        <v>0</v>
      </c>
      <c r="H85" s="72" t="str">
        <f>IF(OR(LISTE!B85="",LISTE!B85="MADORRE",LISTE!B85="ROBIN",LISTE!B85="FREYSS",LISTE!B85="HENNION",LISTE!B85="BENARD",LISTE!I85="X",LISTE!I85="A",LISTE!B85="HUMBERT",LISTE!B85="BARRET",LISTE!B85="AUZAN",LISTE!B85="BOURDEAU"),"",LISTE!AF85)</f>
        <v/>
      </c>
      <c r="I85" s="72" t="str">
        <f>IF(OR(LISTE!B85="",LISTE!B85="MADORRE",LISTE!B85="ROBIN",LISTE!B85="FREYSS",LISTE!B85="HENNION",LISTE!B85="BENARD",LISTE!I85="X",LISTE!I85="A",LISTE!B85="HUMBERT",LISTE!B85="BARRET",LISTE!B85="AUZAN",LISTE!B85="BOURDEAU"),"",LISTE!AG85)</f>
        <v/>
      </c>
      <c r="J85" s="72" t="str">
        <f>IF(OR(LISTE!B85="",LISTE!B85="MADORRE",LISTE!B85="ROBIN",LISTE!B85="FREYSS",LISTE!B85="HENNION",LISTE!B85="BENARD",LISTE!I85="X",LISTE!I85="A",LISTE!B85="HUMBERT",LISTE!B85="BARRET",LISTE!B85="AUZAN",LISTE!B85="BOURDEAU"),"",LISTE!AH85)</f>
        <v/>
      </c>
      <c r="K85" s="72" t="str">
        <f>IF(OR(LISTE!B85="",LISTE!B85="MADORRE",LISTE!B85="ROBIN",LISTE!B85="FREYSS",LISTE!B85="HENNION",LISTE!B85="BENARD",LISTE!I85="X",LISTE!I85="A",LISTE!B85="HUMBERT",LISTE!B85="BARRET",LISTE!B85="AUZAN",LISTE!B85="BOURDEAU"),"",LISTE!AI85)</f>
        <v/>
      </c>
      <c r="L85" s="72" t="str">
        <f>IF(OR(LISTE!B85="",LISTE!B85="MADORRE",LISTE!B85="ROBIN",LISTE!B85="FREYSS",LISTE!B85="HENNION",LISTE!B85="BENARD",LISTE!I85="X",LISTE!I85="A",LISTE!B85="HUMBERT",LISTE!B85="BARRET",LISTE!B85="AUZAN",LISTE!B85="BOURDEAU"),"",LISTE!AJ85)</f>
        <v/>
      </c>
      <c r="M85" s="72" t="str">
        <f>IF(OR(LISTE!B85="",LISTE!B85="MADORRE",LISTE!B85="ROBIN",LISTE!B85="FREYSS",LISTE!B85="HENNION",LISTE!B85="BENARD",LISTE!I85="X",LISTE!I85="A",LISTE!B85="HUMBERT",LISTE!B85="BARRET",LISTE!B85="AUZAN",LISTE!B85="BOURDEAU"),"",LISTE!AK85)</f>
        <v/>
      </c>
      <c r="N85" s="72" t="str">
        <f>IF(OR(LISTE!B85="",LISTE!B85="MADORRE",LISTE!B85="ROBIN",LISTE!B85="FREYSS",LISTE!B85="HENNION",LISTE!B85="BENARD",LISTE!I85="X",LISTE!I85="A",LISTE!B85="HUMBERT",LISTE!B85="BARRET",LISTE!B85="AUZAN",LISTE!B85="BOURDEAU"),"",LISTE!AL85)</f>
        <v/>
      </c>
      <c r="O85" s="72" t="str">
        <f>IF(OR(LISTE!B85="",LISTE!B85="MADORRE",LISTE!B85="ROBIN",LISTE!B85="FREYSS",LISTE!B85="HENNION",LISTE!B85="BENARD",LISTE!I85="X",LISTE!I85="A",LISTE!B85="HUMBERT",LISTE!B85="BARRET",LISTE!B85="AUZAN",LISTE!B85="BOURDEAU"),"",LISTE!AM85)</f>
        <v/>
      </c>
      <c r="P85" s="72" t="str">
        <f>IF(OR(LISTE!B85="",LISTE!B85="MADORRE",LISTE!B85="ROBIN",LISTE!B85="FREYSS",LISTE!B85="HENNION",LISTE!B85="BENARD",LISTE!I85="X",LISTE!I85="A",LISTE!B85="HUMBERT",LISTE!B85="BARRET",LISTE!B85="AUZAN",LISTE!B85="BOURDEAU"),"",LISTE!AN85)</f>
        <v/>
      </c>
      <c r="Q85" s="72" t="str">
        <f>IF(OR(LISTE!B85="",LISTE!B85="MADORRE",LISTE!B85="ROBIN",LISTE!B85="FREYSS",LISTE!B85="HENNION",LISTE!B85="BENARD",LISTE!I85="X",LISTE!I85="A",LISTE!B85="HUMBERT",LISTE!B85="BARRET",LISTE!B85="AUZAN",LISTE!B85="BOURDEAU"),"",LISTE!AO85)</f>
        <v/>
      </c>
      <c r="R85" s="72" t="str">
        <f>IF(OR(LISTE!B85="",LISTE!B85="MADORRE",LISTE!B85="ROBIN",LISTE!B85="FREYSS",LISTE!B85="HENNION",LISTE!B85="BENARD",LISTE!I85="X",LISTE!I85="A",LISTE!B85="HUMBERT",LISTE!B85="BARRET",LISTE!B85="AUZAN",LISTE!B85="BOURDEAU"),"",LISTE!AP85)</f>
        <v/>
      </c>
      <c r="S85" s="72" t="str">
        <f>IF(OR(LISTE!B85="",LISTE!B85="MADORRE",LISTE!B85="ROBIN",LISTE!B85="FREYSS",LISTE!B85="HENNION",LISTE!B85="BENARD",LISTE!I85="X",LISTE!I85="A",LISTE!B85="HUMBERT",LISTE!B85="BARRET",LISTE!B85="AUZAN",LISTE!B85="BOURDEAU"),"",LISTE!AQ85)</f>
        <v/>
      </c>
    </row>
    <row r="86" spans="1:19" ht="13.05" customHeight="1" x14ac:dyDescent="0.3">
      <c r="A86" s="56">
        <f>IF(OR(LISTE!B86="",LISTE!B86="MADORRE",LISTE!B86="ROBIN",LISTE!B86="FREYSS",LISTE!B86="HENNION",LISTE!B86="BENARD",LISTE!I86="X",LISTE!I86="A",LISTE!B86="HUMBERT",LISTE!B86="BARRET",LISTE!B86="AUZAN",LISTE!B86="BOURDEAU"),"",LISTE!A86)</f>
        <v>78</v>
      </c>
      <c r="B86" s="70" t="str">
        <f>IF(OR(LISTE!B86="",LISTE!B86="MADORRE",LISTE!B86="ROBIN",LISTE!B86="FREYSS",LISTE!B86="HENNION",LISTE!B86="BENARD",LISTE!I86="X",LISTE!I86="A",LISTE!B86="HUMBERT",LISTE!B86="BARRET",LISTE!B86="AUZAN",LISTE!B86="BOURDEAU"),"",LISTE!B86)</f>
        <v>Flamant</v>
      </c>
      <c r="C86" s="70" t="str">
        <f>IF(OR(LISTE!B86="",LISTE!B86="MADORRE",LISTE!B86="ROBIN",LISTE!B86="FREYSS",LISTE!B86="HENNION",LISTE!B86="BENARD",LISTE!I86="X",LISTE!I86="A",LISTE!B86="HUMBERT",LISTE!B86="BARRET",LISTE!B86="AUZAN",LISTE!B86="BOURDEAU"),"",LISTE!C86)</f>
        <v>Beatrice</v>
      </c>
      <c r="D86" s="70"/>
      <c r="E86" s="71">
        <f>IF(OR(LISTE!B86="",LISTE!B86="MADORRE",LISTE!B86="ROBIN",LISTE!B86="FREYSS",LISTE!B86="HENNION",LISTE!B86="BENARD",LISTE!I86="X",LISTE!I86="A",LISTE!B86="HUMBERT",LISTE!B86="BARRET",LISTE!B86="AUZAN",LISTE!B86="BOURDEAU"),"",LISTE!J86)</f>
        <v>44755</v>
      </c>
      <c r="F86" s="71">
        <f>IF(OR(LISTE!B86="",LISTE!B86="MADORRE",LISTE!B86="ROBIN",LISTE!B86="FREYSS",LISTE!B86="HENNION",LISTE!B86="BENARD",LISTE!I86="X",LISTE!I86="A",LISTE!B86="HUMBERT",LISTE!B86="BARRET",LISTE!B86="AUZAN",LISTE!B86="BOURDEAU"),"",LISTE!K86)</f>
        <v>44756</v>
      </c>
      <c r="G86" s="568">
        <f t="shared" si="1"/>
        <v>1</v>
      </c>
      <c r="H86" s="72">
        <f>IF(OR(LISTE!B86="",LISTE!B86="MADORRE",LISTE!B86="ROBIN",LISTE!B86="FREYSS",LISTE!B86="HENNION",LISTE!B86="BENARD",LISTE!I86="X",LISTE!I86="A",LISTE!B86="HUMBERT",LISTE!B86="BARRET",LISTE!B86="AUZAN",LISTE!B86="BOURDEAU"),"",LISTE!AF86)</f>
        <v>0</v>
      </c>
      <c r="I86" s="72">
        <f>IF(OR(LISTE!B86="",LISTE!B86="MADORRE",LISTE!B86="ROBIN",LISTE!B86="FREYSS",LISTE!B86="HENNION",LISTE!B86="BENARD",LISTE!I86="X",LISTE!I86="A",LISTE!B86="HUMBERT",LISTE!B86="BARRET",LISTE!B86="AUZAN",LISTE!B86="BOURDEAU"),"",LISTE!AG86)</f>
        <v>0</v>
      </c>
      <c r="J86" s="72">
        <f>IF(OR(LISTE!B86="",LISTE!B86="MADORRE",LISTE!B86="ROBIN",LISTE!B86="FREYSS",LISTE!B86="HENNION",LISTE!B86="BENARD",LISTE!I86="X",LISTE!I86="A",LISTE!B86="HUMBERT",LISTE!B86="BARRET",LISTE!B86="AUZAN",LISTE!B86="BOURDEAU"),"",LISTE!AH86)</f>
        <v>0</v>
      </c>
      <c r="K86" s="72">
        <f>IF(OR(LISTE!B86="",LISTE!B86="MADORRE",LISTE!B86="ROBIN",LISTE!B86="FREYSS",LISTE!B86="HENNION",LISTE!B86="BENARD",LISTE!I86="X",LISTE!I86="A",LISTE!B86="HUMBERT",LISTE!B86="BARRET",LISTE!B86="AUZAN",LISTE!B86="BOURDEAU"),"",LISTE!AI86)</f>
        <v>0</v>
      </c>
      <c r="L86" s="72">
        <f>IF(OR(LISTE!B86="",LISTE!B86="MADORRE",LISTE!B86="ROBIN",LISTE!B86="FREYSS",LISTE!B86="HENNION",LISTE!B86="BENARD",LISTE!I86="X",LISTE!I86="A",LISTE!B86="HUMBERT",LISTE!B86="BARRET",LISTE!B86="AUZAN",LISTE!B86="BOURDEAU"),"",LISTE!AJ86)</f>
        <v>0</v>
      </c>
      <c r="M86" s="72">
        <f>IF(OR(LISTE!B86="",LISTE!B86="MADORRE",LISTE!B86="ROBIN",LISTE!B86="FREYSS",LISTE!B86="HENNION",LISTE!B86="BENARD",LISTE!I86="X",LISTE!I86="A",LISTE!B86="HUMBERT",LISTE!B86="BARRET",LISTE!B86="AUZAN",LISTE!B86="BOURDEAU"),"",LISTE!AK86)</f>
        <v>0</v>
      </c>
      <c r="N86" s="72">
        <f>IF(OR(LISTE!B86="",LISTE!B86="MADORRE",LISTE!B86="ROBIN",LISTE!B86="FREYSS",LISTE!B86="HENNION",LISTE!B86="BENARD",LISTE!I86="X",LISTE!I86="A",LISTE!B86="HUMBERT",LISTE!B86="BARRET",LISTE!B86="AUZAN",LISTE!B86="BOURDEAU"),"",LISTE!AL86)</f>
        <v>1.32</v>
      </c>
      <c r="O86" s="72">
        <f>IF(OR(LISTE!B86="",LISTE!B86="MADORRE",LISTE!B86="ROBIN",LISTE!B86="FREYSS",LISTE!B86="HENNION",LISTE!B86="BENARD",LISTE!I86="X",LISTE!I86="A",LISTE!B86="HUMBERT",LISTE!B86="BARRET",LISTE!B86="AUZAN",LISTE!B86="BOURDEAU"),"",LISTE!AM86)</f>
        <v>0</v>
      </c>
      <c r="P86" s="72">
        <f>IF(OR(LISTE!B86="",LISTE!B86="MADORRE",LISTE!B86="ROBIN",LISTE!B86="FREYSS",LISTE!B86="HENNION",LISTE!B86="BENARD",LISTE!I86="X",LISTE!I86="A",LISTE!B86="HUMBERT",LISTE!B86="BARRET",LISTE!B86="AUZAN",LISTE!B86="BOURDEAU"),"",LISTE!AN86)</f>
        <v>0</v>
      </c>
      <c r="Q86" s="72">
        <f>IF(OR(LISTE!B86="",LISTE!B86="MADORRE",LISTE!B86="ROBIN",LISTE!B86="FREYSS",LISTE!B86="HENNION",LISTE!B86="BENARD",LISTE!I86="X",LISTE!I86="A",LISTE!B86="HUMBERT",LISTE!B86="BARRET",LISTE!B86="AUZAN",LISTE!B86="BOURDEAU"),"",LISTE!AO86)</f>
        <v>0</v>
      </c>
      <c r="R86" s="72">
        <f>IF(OR(LISTE!B86="",LISTE!B86="MADORRE",LISTE!B86="ROBIN",LISTE!B86="FREYSS",LISTE!B86="HENNION",LISTE!B86="BENARD",LISTE!I86="X",LISTE!I86="A",LISTE!B86="HUMBERT",LISTE!B86="BARRET",LISTE!B86="AUZAN",LISTE!B86="BOURDEAU"),"",LISTE!AP86)</f>
        <v>0</v>
      </c>
      <c r="S86" s="72">
        <f>IF(OR(LISTE!B86="",LISTE!B86="MADORRE",LISTE!B86="ROBIN",LISTE!B86="FREYSS",LISTE!B86="HENNION",LISTE!B86="BENARD",LISTE!I86="X",LISTE!I86="A",LISTE!B86="HUMBERT",LISTE!B86="BARRET",LISTE!B86="AUZAN",LISTE!B86="BOURDEAU"),"",LISTE!AQ86)</f>
        <v>0</v>
      </c>
    </row>
    <row r="87" spans="1:19" ht="13.05" customHeight="1" x14ac:dyDescent="0.3">
      <c r="A87" s="56">
        <f>IF(OR(LISTE!B87="",LISTE!B87="MADORRE",LISTE!B87="ROBIN",LISTE!B87="FREYSS",LISTE!B87="HENNION",LISTE!B87="BENARD",LISTE!I87="X",LISTE!I87="A",LISTE!B87="HUMBERT",LISTE!B87="BARRET",LISTE!B87="AUZAN",LISTE!B87="BOURDEAU"),"",LISTE!A87)</f>
        <v>79</v>
      </c>
      <c r="B87" s="70" t="str">
        <f>IF(OR(LISTE!B87="",LISTE!B87="MADORRE",LISTE!B87="ROBIN",LISTE!B87="FREYSS",LISTE!B87="HENNION",LISTE!B87="BENARD",LISTE!I87="X",LISTE!I87="A",LISTE!B87="HUMBERT",LISTE!B87="BARRET",LISTE!B87="AUZAN",LISTE!B87="BOURDEAU"),"",LISTE!B87)</f>
        <v>Menu</v>
      </c>
      <c r="C87" s="70" t="str">
        <f>IF(OR(LISTE!B87="",LISTE!B87="MADORRE",LISTE!B87="ROBIN",LISTE!B87="FREYSS",LISTE!B87="HENNION",LISTE!B87="BENARD",LISTE!I87="X",LISTE!I87="A",LISTE!B87="HUMBERT",LISTE!B87="BARRET",LISTE!B87="AUZAN",LISTE!B87="BOURDEAU"),"",LISTE!C87)</f>
        <v>Ingrid</v>
      </c>
      <c r="D87" s="70"/>
      <c r="E87" s="71">
        <f>IF(OR(LISTE!B87="",LISTE!B87="MADORRE",LISTE!B87="ROBIN",LISTE!B87="FREYSS",LISTE!B87="HENNION",LISTE!B87="BENARD",LISTE!I87="X",LISTE!I87="A",LISTE!B87="HUMBERT",LISTE!B87="BARRET",LISTE!B87="AUZAN",LISTE!B87="BOURDEAU"),"",LISTE!J87)</f>
        <v>44755</v>
      </c>
      <c r="F87" s="71">
        <f>IF(OR(LISTE!B87="",LISTE!B87="MADORRE",LISTE!B87="ROBIN",LISTE!B87="FREYSS",LISTE!B87="HENNION",LISTE!B87="BENARD",LISTE!I87="X",LISTE!I87="A",LISTE!B87="HUMBERT",LISTE!B87="BARRET",LISTE!B87="AUZAN",LISTE!B87="BOURDEAU"),"",LISTE!K87)</f>
        <v>44756</v>
      </c>
      <c r="G87" s="568">
        <f t="shared" si="1"/>
        <v>1</v>
      </c>
      <c r="H87" s="72">
        <f>IF(OR(LISTE!B87="",LISTE!B87="MADORRE",LISTE!B87="ROBIN",LISTE!B87="FREYSS",LISTE!B87="HENNION",LISTE!B87="BENARD",LISTE!I87="X",LISTE!I87="A",LISTE!B87="HUMBERT",LISTE!B87="BARRET",LISTE!B87="AUZAN",LISTE!B87="BOURDEAU"),"",LISTE!AF87)</f>
        <v>0</v>
      </c>
      <c r="I87" s="72">
        <f>IF(OR(LISTE!B87="",LISTE!B87="MADORRE",LISTE!B87="ROBIN",LISTE!B87="FREYSS",LISTE!B87="HENNION",LISTE!B87="BENARD",LISTE!I87="X",LISTE!I87="A",LISTE!B87="HUMBERT",LISTE!B87="BARRET",LISTE!B87="AUZAN",LISTE!B87="BOURDEAU"),"",LISTE!AG87)</f>
        <v>0</v>
      </c>
      <c r="J87" s="72">
        <f>IF(OR(LISTE!B87="",LISTE!B87="MADORRE",LISTE!B87="ROBIN",LISTE!B87="FREYSS",LISTE!B87="HENNION",LISTE!B87="BENARD",LISTE!I87="X",LISTE!I87="A",LISTE!B87="HUMBERT",LISTE!B87="BARRET",LISTE!B87="AUZAN",LISTE!B87="BOURDEAU"),"",LISTE!AH87)</f>
        <v>0</v>
      </c>
      <c r="K87" s="72">
        <f>IF(OR(LISTE!B87="",LISTE!B87="MADORRE",LISTE!B87="ROBIN",LISTE!B87="FREYSS",LISTE!B87="HENNION",LISTE!B87="BENARD",LISTE!I87="X",LISTE!I87="A",LISTE!B87="HUMBERT",LISTE!B87="BARRET",LISTE!B87="AUZAN",LISTE!B87="BOURDEAU"),"",LISTE!AI87)</f>
        <v>0</v>
      </c>
      <c r="L87" s="72">
        <f>IF(OR(LISTE!B87="",LISTE!B87="MADORRE",LISTE!B87="ROBIN",LISTE!B87="FREYSS",LISTE!B87="HENNION",LISTE!B87="BENARD",LISTE!I87="X",LISTE!I87="A",LISTE!B87="HUMBERT",LISTE!B87="BARRET",LISTE!B87="AUZAN",LISTE!B87="BOURDEAU"),"",LISTE!AJ87)</f>
        <v>0</v>
      </c>
      <c r="M87" s="72">
        <f>IF(OR(LISTE!B87="",LISTE!B87="MADORRE",LISTE!B87="ROBIN",LISTE!B87="FREYSS",LISTE!B87="HENNION",LISTE!B87="BENARD",LISTE!I87="X",LISTE!I87="A",LISTE!B87="HUMBERT",LISTE!B87="BARRET",LISTE!B87="AUZAN",LISTE!B87="BOURDEAU"),"",LISTE!AK87)</f>
        <v>0</v>
      </c>
      <c r="N87" s="72">
        <f>IF(OR(LISTE!B87="",LISTE!B87="MADORRE",LISTE!B87="ROBIN",LISTE!B87="FREYSS",LISTE!B87="HENNION",LISTE!B87="BENARD",LISTE!I87="X",LISTE!I87="A",LISTE!B87="HUMBERT",LISTE!B87="BARRET",LISTE!B87="AUZAN",LISTE!B87="BOURDEAU"),"",LISTE!AL87)</f>
        <v>0</v>
      </c>
      <c r="O87" s="72">
        <f>IF(OR(LISTE!B87="",LISTE!B87="MADORRE",LISTE!B87="ROBIN",LISTE!B87="FREYSS",LISTE!B87="HENNION",LISTE!B87="BENARD",LISTE!I87="X",LISTE!I87="A",LISTE!B87="HUMBERT",LISTE!B87="BARRET",LISTE!B87="AUZAN",LISTE!B87="BOURDEAU"),"",LISTE!AM87)</f>
        <v>0</v>
      </c>
      <c r="P87" s="72">
        <f>IF(OR(LISTE!B87="",LISTE!B87="MADORRE",LISTE!B87="ROBIN",LISTE!B87="FREYSS",LISTE!B87="HENNION",LISTE!B87="BENARD",LISTE!I87="X",LISTE!I87="A",LISTE!B87="HUMBERT",LISTE!B87="BARRET",LISTE!B87="AUZAN",LISTE!B87="BOURDEAU"),"",LISTE!AN87)</f>
        <v>0</v>
      </c>
      <c r="Q87" s="72">
        <f>IF(OR(LISTE!B87="",LISTE!B87="MADORRE",LISTE!B87="ROBIN",LISTE!B87="FREYSS",LISTE!B87="HENNION",LISTE!B87="BENARD",LISTE!I87="X",LISTE!I87="A",LISTE!B87="HUMBERT",LISTE!B87="BARRET",LISTE!B87="AUZAN",LISTE!B87="BOURDEAU"),"",LISTE!AO87)</f>
        <v>0</v>
      </c>
      <c r="R87" s="72">
        <f>IF(OR(LISTE!B87="",LISTE!B87="MADORRE",LISTE!B87="ROBIN",LISTE!B87="FREYSS",LISTE!B87="HENNION",LISTE!B87="BENARD",LISTE!I87="X",LISTE!I87="A",LISTE!B87="HUMBERT",LISTE!B87="BARRET",LISTE!B87="AUZAN",LISTE!B87="BOURDEAU"),"",LISTE!AP87)</f>
        <v>0</v>
      </c>
      <c r="S87" s="72">
        <f>IF(OR(LISTE!B87="",LISTE!B87="MADORRE",LISTE!B87="ROBIN",LISTE!B87="FREYSS",LISTE!B87="HENNION",LISTE!B87="BENARD",LISTE!I87="X",LISTE!I87="A",LISTE!B87="HUMBERT",LISTE!B87="BARRET",LISTE!B87="AUZAN",LISTE!B87="BOURDEAU"),"",LISTE!AQ87)</f>
        <v>0</v>
      </c>
    </row>
    <row r="88" spans="1:19" ht="13.05" customHeight="1" x14ac:dyDescent="0.3">
      <c r="A88" s="56" t="str">
        <f>IF(OR(LISTE!B88="",LISTE!B88="MADORRE",LISTE!B88="ROBIN",LISTE!B88="FREYSS",LISTE!B88="HENNION",LISTE!B88="BENARD",LISTE!I88="X",LISTE!I88="A",LISTE!B88="HUMBERT",LISTE!B88="BARRET",LISTE!B88="AUZAN",LISTE!B88="BOURDEAU"),"",LISTE!A88)</f>
        <v/>
      </c>
      <c r="B88" s="70" t="str">
        <f>IF(OR(LISTE!B88="",LISTE!B88="MADORRE",LISTE!B88="ROBIN",LISTE!B88="FREYSS",LISTE!B88="HENNION",LISTE!B88="BENARD",LISTE!I88="X",LISTE!I88="A",LISTE!B88="HUMBERT",LISTE!B88="BARRET",LISTE!B88="AUZAN",LISTE!B88="BOURDEAU"),"",LISTE!B88)</f>
        <v/>
      </c>
      <c r="C88" s="70" t="str">
        <f>IF(OR(LISTE!B88="",LISTE!B88="MADORRE",LISTE!B88="ROBIN",LISTE!B88="FREYSS",LISTE!B88="HENNION",LISTE!B88="BENARD",LISTE!I88="X",LISTE!I88="A",LISTE!B88="HUMBERT",LISTE!B88="BARRET",LISTE!B88="AUZAN",LISTE!B88="BOURDEAU"),"",LISTE!C88)</f>
        <v/>
      </c>
      <c r="D88" s="70"/>
      <c r="E88" s="71" t="str">
        <f>IF(OR(LISTE!B88="",LISTE!B88="MADORRE",LISTE!B88="ROBIN",LISTE!B88="FREYSS",LISTE!B88="HENNION",LISTE!B88="BENARD",LISTE!I88="X",LISTE!I88="A",LISTE!B88="HUMBERT",LISTE!B88="BARRET",LISTE!B88="AUZAN",LISTE!B88="BOURDEAU"),"",LISTE!J88)</f>
        <v/>
      </c>
      <c r="F88" s="71" t="str">
        <f>IF(OR(LISTE!B88="",LISTE!B88="MADORRE",LISTE!B88="ROBIN",LISTE!B88="FREYSS",LISTE!B88="HENNION",LISTE!B88="BENARD",LISTE!I88="X",LISTE!I88="A",LISTE!B88="HUMBERT",LISTE!B88="BARRET",LISTE!B88="AUZAN",LISTE!B88="BOURDEAU"),"",LISTE!K88)</f>
        <v/>
      </c>
      <c r="G88" s="568">
        <f t="shared" si="1"/>
        <v>0</v>
      </c>
      <c r="H88" s="72" t="str">
        <f>IF(OR(LISTE!B88="",LISTE!B88="MADORRE",LISTE!B88="ROBIN",LISTE!B88="FREYSS",LISTE!B88="HENNION",LISTE!B88="BENARD",LISTE!I88="X",LISTE!I88="A",LISTE!B88="HUMBERT",LISTE!B88="BARRET",LISTE!B88="AUZAN",LISTE!B88="BOURDEAU"),"",LISTE!AF88)</f>
        <v/>
      </c>
      <c r="I88" s="72" t="str">
        <f>IF(OR(LISTE!B88="",LISTE!B88="MADORRE",LISTE!B88="ROBIN",LISTE!B88="FREYSS",LISTE!B88="HENNION",LISTE!B88="BENARD",LISTE!I88="X",LISTE!I88="A",LISTE!B88="HUMBERT",LISTE!B88="BARRET",LISTE!B88="AUZAN",LISTE!B88="BOURDEAU"),"",LISTE!AG88)</f>
        <v/>
      </c>
      <c r="J88" s="72" t="str">
        <f>IF(OR(LISTE!B88="",LISTE!B88="MADORRE",LISTE!B88="ROBIN",LISTE!B88="FREYSS",LISTE!B88="HENNION",LISTE!B88="BENARD",LISTE!I88="X",LISTE!I88="A",LISTE!B88="HUMBERT",LISTE!B88="BARRET",LISTE!B88="AUZAN",LISTE!B88="BOURDEAU"),"",LISTE!AH88)</f>
        <v/>
      </c>
      <c r="K88" s="72" t="str">
        <f>IF(OR(LISTE!B88="",LISTE!B88="MADORRE",LISTE!B88="ROBIN",LISTE!B88="FREYSS",LISTE!B88="HENNION",LISTE!B88="BENARD",LISTE!I88="X",LISTE!I88="A",LISTE!B88="HUMBERT",LISTE!B88="BARRET",LISTE!B88="AUZAN",LISTE!B88="BOURDEAU"),"",LISTE!AI88)</f>
        <v/>
      </c>
      <c r="L88" s="72" t="str">
        <f>IF(OR(LISTE!B88="",LISTE!B88="MADORRE",LISTE!B88="ROBIN",LISTE!B88="FREYSS",LISTE!B88="HENNION",LISTE!B88="BENARD",LISTE!I88="X",LISTE!I88="A",LISTE!B88="HUMBERT",LISTE!B88="BARRET",LISTE!B88="AUZAN",LISTE!B88="BOURDEAU"),"",LISTE!AJ88)</f>
        <v/>
      </c>
      <c r="M88" s="72" t="str">
        <f>IF(OR(LISTE!B88="",LISTE!B88="MADORRE",LISTE!B88="ROBIN",LISTE!B88="FREYSS",LISTE!B88="HENNION",LISTE!B88="BENARD",LISTE!I88="X",LISTE!I88="A",LISTE!B88="HUMBERT",LISTE!B88="BARRET",LISTE!B88="AUZAN",LISTE!B88="BOURDEAU"),"",LISTE!AK88)</f>
        <v/>
      </c>
      <c r="N88" s="72" t="str">
        <f>IF(OR(LISTE!B88="",LISTE!B88="MADORRE",LISTE!B88="ROBIN",LISTE!B88="FREYSS",LISTE!B88="HENNION",LISTE!B88="BENARD",LISTE!I88="X",LISTE!I88="A",LISTE!B88="HUMBERT",LISTE!B88="BARRET",LISTE!B88="AUZAN",LISTE!B88="BOURDEAU"),"",LISTE!AL88)</f>
        <v/>
      </c>
      <c r="O88" s="72" t="str">
        <f>IF(OR(LISTE!B88="",LISTE!B88="MADORRE",LISTE!B88="ROBIN",LISTE!B88="FREYSS",LISTE!B88="HENNION",LISTE!B88="BENARD",LISTE!I88="X",LISTE!I88="A",LISTE!B88="HUMBERT",LISTE!B88="BARRET",LISTE!B88="AUZAN",LISTE!B88="BOURDEAU"),"",LISTE!AM88)</f>
        <v/>
      </c>
      <c r="P88" s="72" t="str">
        <f>IF(OR(LISTE!B88="",LISTE!B88="MADORRE",LISTE!B88="ROBIN",LISTE!B88="FREYSS",LISTE!B88="HENNION",LISTE!B88="BENARD",LISTE!I88="X",LISTE!I88="A",LISTE!B88="HUMBERT",LISTE!B88="BARRET",LISTE!B88="AUZAN",LISTE!B88="BOURDEAU"),"",LISTE!AN88)</f>
        <v/>
      </c>
      <c r="Q88" s="72" t="str">
        <f>IF(OR(LISTE!B88="",LISTE!B88="MADORRE",LISTE!B88="ROBIN",LISTE!B88="FREYSS",LISTE!B88="HENNION",LISTE!B88="BENARD",LISTE!I88="X",LISTE!I88="A",LISTE!B88="HUMBERT",LISTE!B88="BARRET",LISTE!B88="AUZAN",LISTE!B88="BOURDEAU"),"",LISTE!AO88)</f>
        <v/>
      </c>
      <c r="R88" s="72" t="str">
        <f>IF(OR(LISTE!B88="",LISTE!B88="MADORRE",LISTE!B88="ROBIN",LISTE!B88="FREYSS",LISTE!B88="HENNION",LISTE!B88="BENARD",LISTE!I88="X",LISTE!I88="A",LISTE!B88="HUMBERT",LISTE!B88="BARRET",LISTE!B88="AUZAN",LISTE!B88="BOURDEAU"),"",LISTE!AP88)</f>
        <v/>
      </c>
      <c r="S88" s="72" t="str">
        <f>IF(OR(LISTE!B88="",LISTE!B88="MADORRE",LISTE!B88="ROBIN",LISTE!B88="FREYSS",LISTE!B88="HENNION",LISTE!B88="BENARD",LISTE!I88="X",LISTE!I88="A",LISTE!B88="HUMBERT",LISTE!B88="BARRET",LISTE!B88="AUZAN",LISTE!B88="BOURDEAU"),"",LISTE!AQ88)</f>
        <v/>
      </c>
    </row>
    <row r="89" spans="1:19" ht="13.05" customHeight="1" x14ac:dyDescent="0.3">
      <c r="A89" s="56" t="str">
        <f>IF(OR(LISTE!B89="",LISTE!B89="MADORRE",LISTE!B89="ROBIN",LISTE!B89="FREYSS",LISTE!B89="HENNION",LISTE!B89="BENARD",LISTE!I89="X",LISTE!I89="A",LISTE!B89="HUMBERT",LISTE!B89="BARRET",LISTE!B89="AUZAN",LISTE!B89="BOURDEAU"),"",LISTE!A89)</f>
        <v/>
      </c>
      <c r="B89" s="70" t="str">
        <f>IF(OR(LISTE!B89="",LISTE!B89="MADORRE",LISTE!B89="ROBIN",LISTE!B89="FREYSS",LISTE!B89="HENNION",LISTE!B89="BENARD",LISTE!I89="X",LISTE!I89="A",LISTE!B89="HUMBERT",LISTE!B89="BARRET",LISTE!B89="AUZAN",LISTE!B89="BOURDEAU"),"",LISTE!B89)</f>
        <v/>
      </c>
      <c r="C89" s="70" t="str">
        <f>IF(OR(LISTE!B89="",LISTE!B89="MADORRE",LISTE!B89="ROBIN",LISTE!B89="FREYSS",LISTE!B89="HENNION",LISTE!B89="BENARD",LISTE!I89="X",LISTE!I89="A",LISTE!B89="HUMBERT",LISTE!B89="BARRET",LISTE!B89="AUZAN",LISTE!B89="BOURDEAU"),"",LISTE!C89)</f>
        <v/>
      </c>
      <c r="D89" s="70"/>
      <c r="E89" s="71" t="str">
        <f>IF(OR(LISTE!B89="",LISTE!B89="MADORRE",LISTE!B89="ROBIN",LISTE!B89="FREYSS",LISTE!B89="HENNION",LISTE!B89="BENARD",LISTE!I89="X",LISTE!I89="A",LISTE!B89="HUMBERT",LISTE!B89="BARRET",LISTE!B89="AUZAN",LISTE!B89="BOURDEAU"),"",LISTE!J89)</f>
        <v/>
      </c>
      <c r="F89" s="71" t="str">
        <f>IF(OR(LISTE!B89="",LISTE!B89="MADORRE",LISTE!B89="ROBIN",LISTE!B89="FREYSS",LISTE!B89="HENNION",LISTE!B89="BENARD",LISTE!I89="X",LISTE!I89="A",LISTE!B89="HUMBERT",LISTE!B89="BARRET",LISTE!B89="AUZAN",LISTE!B89="BOURDEAU"),"",LISTE!K89)</f>
        <v/>
      </c>
      <c r="G89" s="568">
        <f t="shared" si="1"/>
        <v>0</v>
      </c>
      <c r="H89" s="72" t="str">
        <f>IF(OR(LISTE!B89="",LISTE!B89="MADORRE",LISTE!B89="ROBIN",LISTE!B89="FREYSS",LISTE!B89="HENNION",LISTE!B89="BENARD",LISTE!I89="X",LISTE!I89="A",LISTE!B89="HUMBERT",LISTE!B89="BARRET",LISTE!B89="AUZAN",LISTE!B89="BOURDEAU"),"",LISTE!AF89)</f>
        <v/>
      </c>
      <c r="I89" s="72" t="str">
        <f>IF(OR(LISTE!B89="",LISTE!B89="MADORRE",LISTE!B89="ROBIN",LISTE!B89="FREYSS",LISTE!B89="HENNION",LISTE!B89="BENARD",LISTE!I89="X",LISTE!I89="A",LISTE!B89="HUMBERT",LISTE!B89="BARRET",LISTE!B89="AUZAN",LISTE!B89="BOURDEAU"),"",LISTE!AG89)</f>
        <v/>
      </c>
      <c r="J89" s="72" t="str">
        <f>IF(OR(LISTE!B89="",LISTE!B89="MADORRE",LISTE!B89="ROBIN",LISTE!B89="FREYSS",LISTE!B89="HENNION",LISTE!B89="BENARD",LISTE!I89="X",LISTE!I89="A",LISTE!B89="HUMBERT",LISTE!B89="BARRET",LISTE!B89="AUZAN",LISTE!B89="BOURDEAU"),"",LISTE!AH89)</f>
        <v/>
      </c>
      <c r="K89" s="72" t="str">
        <f>IF(OR(LISTE!B89="",LISTE!B89="MADORRE",LISTE!B89="ROBIN",LISTE!B89="FREYSS",LISTE!B89="HENNION",LISTE!B89="BENARD",LISTE!I89="X",LISTE!I89="A",LISTE!B89="HUMBERT",LISTE!B89="BARRET",LISTE!B89="AUZAN",LISTE!B89="BOURDEAU"),"",LISTE!AI89)</f>
        <v/>
      </c>
      <c r="L89" s="72" t="str">
        <f>IF(OR(LISTE!B89="",LISTE!B89="MADORRE",LISTE!B89="ROBIN",LISTE!B89="FREYSS",LISTE!B89="HENNION",LISTE!B89="BENARD",LISTE!I89="X",LISTE!I89="A",LISTE!B89="HUMBERT",LISTE!B89="BARRET",LISTE!B89="AUZAN",LISTE!B89="BOURDEAU"),"",LISTE!AJ89)</f>
        <v/>
      </c>
      <c r="M89" s="72" t="str">
        <f>IF(OR(LISTE!B89="",LISTE!B89="MADORRE",LISTE!B89="ROBIN",LISTE!B89="FREYSS",LISTE!B89="HENNION",LISTE!B89="BENARD",LISTE!I89="X",LISTE!I89="A",LISTE!B89="HUMBERT",LISTE!B89="BARRET",LISTE!B89="AUZAN",LISTE!B89="BOURDEAU"),"",LISTE!AK89)</f>
        <v/>
      </c>
      <c r="N89" s="72" t="str">
        <f>IF(OR(LISTE!B89="",LISTE!B89="MADORRE",LISTE!B89="ROBIN",LISTE!B89="FREYSS",LISTE!B89="HENNION",LISTE!B89="BENARD",LISTE!I89="X",LISTE!I89="A",LISTE!B89="HUMBERT",LISTE!B89="BARRET",LISTE!B89="AUZAN",LISTE!B89="BOURDEAU"),"",LISTE!AL89)</f>
        <v/>
      </c>
      <c r="O89" s="72" t="str">
        <f>IF(OR(LISTE!B89="",LISTE!B89="MADORRE",LISTE!B89="ROBIN",LISTE!B89="FREYSS",LISTE!B89="HENNION",LISTE!B89="BENARD",LISTE!I89="X",LISTE!I89="A",LISTE!B89="HUMBERT",LISTE!B89="BARRET",LISTE!B89="AUZAN",LISTE!B89="BOURDEAU"),"",LISTE!AM89)</f>
        <v/>
      </c>
      <c r="P89" s="72" t="str">
        <f>IF(OR(LISTE!B89="",LISTE!B89="MADORRE",LISTE!B89="ROBIN",LISTE!B89="FREYSS",LISTE!B89="HENNION",LISTE!B89="BENARD",LISTE!I89="X",LISTE!I89="A",LISTE!B89="HUMBERT",LISTE!B89="BARRET",LISTE!B89="AUZAN",LISTE!B89="BOURDEAU"),"",LISTE!AN89)</f>
        <v/>
      </c>
      <c r="Q89" s="72" t="str">
        <f>IF(OR(LISTE!B89="",LISTE!B89="MADORRE",LISTE!B89="ROBIN",LISTE!B89="FREYSS",LISTE!B89="HENNION",LISTE!B89="BENARD",LISTE!I89="X",LISTE!I89="A",LISTE!B89="HUMBERT",LISTE!B89="BARRET",LISTE!B89="AUZAN",LISTE!B89="BOURDEAU"),"",LISTE!AO89)</f>
        <v/>
      </c>
      <c r="R89" s="72" t="str">
        <f>IF(OR(LISTE!B89="",LISTE!B89="MADORRE",LISTE!B89="ROBIN",LISTE!B89="FREYSS",LISTE!B89="HENNION",LISTE!B89="BENARD",LISTE!I89="X",LISTE!I89="A",LISTE!B89="HUMBERT",LISTE!B89="BARRET",LISTE!B89="AUZAN",LISTE!B89="BOURDEAU"),"",LISTE!AP89)</f>
        <v/>
      </c>
      <c r="S89" s="72" t="str">
        <f>IF(OR(LISTE!B89="",LISTE!B89="MADORRE",LISTE!B89="ROBIN",LISTE!B89="FREYSS",LISTE!B89="HENNION",LISTE!B89="BENARD",LISTE!I89="X",LISTE!I89="A",LISTE!B89="HUMBERT",LISTE!B89="BARRET",LISTE!B89="AUZAN",LISTE!B89="BOURDEAU"),"",LISTE!AQ89)</f>
        <v/>
      </c>
    </row>
    <row r="90" spans="1:19" ht="13.05" customHeight="1" x14ac:dyDescent="0.3">
      <c r="A90" s="56">
        <f>IF(OR(LISTE!B90="",LISTE!B90="MADORRE",LISTE!B90="ROBIN",LISTE!B90="FREYSS",LISTE!B90="HENNION",LISTE!B90="BENARD",LISTE!I90="X",LISTE!I90="A",LISTE!B90="HUMBERT",LISTE!B90="BARRET",LISTE!B90="AUZAN",LISTE!B90="BOURDEAU"),"",LISTE!A90)</f>
        <v>82</v>
      </c>
      <c r="B90" s="70" t="str">
        <f>IF(OR(LISTE!B90="",LISTE!B90="MADORRE",LISTE!B90="ROBIN",LISTE!B90="FREYSS",LISTE!B90="HENNION",LISTE!B90="BENARD",LISTE!I90="X",LISTE!I90="A",LISTE!B90="HUMBERT",LISTE!B90="BARRET",LISTE!B90="AUZAN",LISTE!B90="BOURDEAU"),"",LISTE!B90)</f>
        <v>Conan</v>
      </c>
      <c r="C90" s="70" t="str">
        <f>IF(OR(LISTE!B90="",LISTE!B90="MADORRE",LISTE!B90="ROBIN",LISTE!B90="FREYSS",LISTE!B90="HENNION",LISTE!B90="BENARD",LISTE!I90="X",LISTE!I90="A",LISTE!B90="HUMBERT",LISTE!B90="BARRET",LISTE!B90="AUZAN",LISTE!B90="BOURDEAU"),"",LISTE!C90)</f>
        <v>Lolita</v>
      </c>
      <c r="D90" s="70"/>
      <c r="E90" s="71">
        <f>IF(OR(LISTE!B90="",LISTE!B90="MADORRE",LISTE!B90="ROBIN",LISTE!B90="FREYSS",LISTE!B90="HENNION",LISTE!B90="BENARD",LISTE!I90="X",LISTE!I90="A",LISTE!B90="HUMBERT",LISTE!B90="BARRET",LISTE!B90="AUZAN",LISTE!B90="BOURDEAU"),"",LISTE!J90)</f>
        <v>44774</v>
      </c>
      <c r="F90" s="71">
        <f>IF(OR(LISTE!B90="",LISTE!B90="MADORRE",LISTE!B90="ROBIN",LISTE!B90="FREYSS",LISTE!B90="HENNION",LISTE!B90="BENARD",LISTE!I90="X",LISTE!I90="A",LISTE!B90="HUMBERT",LISTE!B90="BARRET",LISTE!B90="AUZAN",LISTE!B90="BOURDEAU"),"",LISTE!K90)</f>
        <v>44776</v>
      </c>
      <c r="G90" s="568">
        <f t="shared" si="1"/>
        <v>2</v>
      </c>
      <c r="H90" s="72">
        <f>IF(OR(LISTE!B90="",LISTE!B90="MADORRE",LISTE!B90="ROBIN",LISTE!B90="FREYSS",LISTE!B90="HENNION",LISTE!B90="BENARD",LISTE!I90="X",LISTE!I90="A",LISTE!B90="HUMBERT",LISTE!B90="BARRET",LISTE!B90="AUZAN",LISTE!B90="BOURDEAU"),"",LISTE!AF90)</f>
        <v>0</v>
      </c>
      <c r="I90" s="72">
        <f>IF(OR(LISTE!B90="",LISTE!B90="MADORRE",LISTE!B90="ROBIN",LISTE!B90="FREYSS",LISTE!B90="HENNION",LISTE!B90="BENARD",LISTE!I90="X",LISTE!I90="A",LISTE!B90="HUMBERT",LISTE!B90="BARRET",LISTE!B90="AUZAN",LISTE!B90="BOURDEAU"),"",LISTE!AG90)</f>
        <v>0</v>
      </c>
      <c r="J90" s="72">
        <f>IF(OR(LISTE!B90="",LISTE!B90="MADORRE",LISTE!B90="ROBIN",LISTE!B90="FREYSS",LISTE!B90="HENNION",LISTE!B90="BENARD",LISTE!I90="X",LISTE!I90="A",LISTE!B90="HUMBERT",LISTE!B90="BARRET",LISTE!B90="AUZAN",LISTE!B90="BOURDEAU"),"",LISTE!AH90)</f>
        <v>0</v>
      </c>
      <c r="K90" s="72">
        <f>IF(OR(LISTE!B90="",LISTE!B90="MADORRE",LISTE!B90="ROBIN",LISTE!B90="FREYSS",LISTE!B90="HENNION",LISTE!B90="BENARD",LISTE!I90="X",LISTE!I90="A",LISTE!B90="HUMBERT",LISTE!B90="BARRET",LISTE!B90="AUZAN",LISTE!B90="BOURDEAU"),"",LISTE!AI90)</f>
        <v>0</v>
      </c>
      <c r="L90" s="72">
        <f>IF(OR(LISTE!B90="",LISTE!B90="MADORRE",LISTE!B90="ROBIN",LISTE!B90="FREYSS",LISTE!B90="HENNION",LISTE!B90="BENARD",LISTE!I90="X",LISTE!I90="A",LISTE!B90="HUMBERT",LISTE!B90="BARRET",LISTE!B90="AUZAN",LISTE!B90="BOURDEAU"),"",LISTE!AJ90)</f>
        <v>0</v>
      </c>
      <c r="M90" s="72">
        <f>IF(OR(LISTE!B90="",LISTE!B90="MADORRE",LISTE!B90="ROBIN",LISTE!B90="FREYSS",LISTE!B90="HENNION",LISTE!B90="BENARD",LISTE!I90="X",LISTE!I90="A",LISTE!B90="HUMBERT",LISTE!B90="BARRET",LISTE!B90="AUZAN",LISTE!B90="BOURDEAU"),"",LISTE!AK90)</f>
        <v>0</v>
      </c>
      <c r="N90" s="72">
        <f>IF(OR(LISTE!B90="",LISTE!B90="MADORRE",LISTE!B90="ROBIN",LISTE!B90="FREYSS",LISTE!B90="HENNION",LISTE!B90="BENARD",LISTE!I90="X",LISTE!I90="A",LISTE!B90="HUMBERT",LISTE!B90="BARRET",LISTE!B90="AUZAN",LISTE!B90="BOURDEAU"),"",LISTE!AL90)</f>
        <v>2.64</v>
      </c>
      <c r="O90" s="72">
        <f>IF(OR(LISTE!B90="",LISTE!B90="MADORRE",LISTE!B90="ROBIN",LISTE!B90="FREYSS",LISTE!B90="HENNION",LISTE!B90="BENARD",LISTE!I90="X",LISTE!I90="A",LISTE!B90="HUMBERT",LISTE!B90="BARRET",LISTE!B90="AUZAN",LISTE!B90="BOURDEAU"),"",LISTE!AM90)</f>
        <v>0</v>
      </c>
      <c r="P90" s="72">
        <f>IF(OR(LISTE!B90="",LISTE!B90="MADORRE",LISTE!B90="ROBIN",LISTE!B90="FREYSS",LISTE!B90="HENNION",LISTE!B90="BENARD",LISTE!I90="X",LISTE!I90="A",LISTE!B90="HUMBERT",LISTE!B90="BARRET",LISTE!B90="AUZAN",LISTE!B90="BOURDEAU"),"",LISTE!AN90)</f>
        <v>0</v>
      </c>
      <c r="Q90" s="72">
        <f>IF(OR(LISTE!B90="",LISTE!B90="MADORRE",LISTE!B90="ROBIN",LISTE!B90="FREYSS",LISTE!B90="HENNION",LISTE!B90="BENARD",LISTE!I90="X",LISTE!I90="A",LISTE!B90="HUMBERT",LISTE!B90="BARRET",LISTE!B90="AUZAN",LISTE!B90="BOURDEAU"),"",LISTE!AO90)</f>
        <v>0</v>
      </c>
      <c r="R90" s="72">
        <f>IF(OR(LISTE!B90="",LISTE!B90="MADORRE",LISTE!B90="ROBIN",LISTE!B90="FREYSS",LISTE!B90="HENNION",LISTE!B90="BENARD",LISTE!I90="X",LISTE!I90="A",LISTE!B90="HUMBERT",LISTE!B90="BARRET",LISTE!B90="AUZAN",LISTE!B90="BOURDEAU"),"",LISTE!AP90)</f>
        <v>0</v>
      </c>
      <c r="S90" s="72">
        <f>IF(OR(LISTE!B90="",LISTE!B90="MADORRE",LISTE!B90="ROBIN",LISTE!B90="FREYSS",LISTE!B90="HENNION",LISTE!B90="BENARD",LISTE!I90="X",LISTE!I90="A",LISTE!B90="HUMBERT",LISTE!B90="BARRET",LISTE!B90="AUZAN",LISTE!B90="BOURDEAU"),"",LISTE!AQ90)</f>
        <v>0</v>
      </c>
    </row>
    <row r="91" spans="1:19" ht="13.05" customHeight="1" x14ac:dyDescent="0.3">
      <c r="A91" s="56" t="str">
        <f>IF(OR(LISTE!B91="",LISTE!B91="MADORRE",LISTE!B91="ROBIN",LISTE!B91="FREYSS",LISTE!B91="HENNION",LISTE!B91="BENARD",LISTE!I91="X",LISTE!I91="A",LISTE!B91="HUMBERT",LISTE!B91="BARRET",LISTE!B91="AUZAN",LISTE!B91="BOURDEAU"),"",LISTE!A91)</f>
        <v/>
      </c>
      <c r="B91" s="70" t="str">
        <f>IF(OR(LISTE!B91="",LISTE!B91="MADORRE",LISTE!B91="ROBIN",LISTE!B91="FREYSS",LISTE!B91="HENNION",LISTE!B91="BENARD",LISTE!I91="X",LISTE!I91="A",LISTE!B91="HUMBERT",LISTE!B91="BARRET",LISTE!B91="AUZAN",LISTE!B91="BOURDEAU"),"",LISTE!B91)</f>
        <v/>
      </c>
      <c r="C91" s="70" t="str">
        <f>IF(OR(LISTE!B91="",LISTE!B91="MADORRE",LISTE!B91="ROBIN",LISTE!B91="FREYSS",LISTE!B91="HENNION",LISTE!B91="BENARD",LISTE!I91="X",LISTE!I91="A",LISTE!B91="HUMBERT",LISTE!B91="BARRET",LISTE!B91="AUZAN",LISTE!B91="BOURDEAU"),"",LISTE!C91)</f>
        <v/>
      </c>
      <c r="D91" s="70"/>
      <c r="E91" s="71" t="str">
        <f>IF(OR(LISTE!B91="",LISTE!B91="MADORRE",LISTE!B91="ROBIN",LISTE!B91="FREYSS",LISTE!B91="HENNION",LISTE!B91="BENARD",LISTE!I91="X",LISTE!I91="A",LISTE!B91="HUMBERT",LISTE!B91="BARRET",LISTE!B91="AUZAN",LISTE!B91="BOURDEAU"),"",LISTE!J91)</f>
        <v/>
      </c>
      <c r="F91" s="71" t="str">
        <f>IF(OR(LISTE!B91="",LISTE!B91="MADORRE",LISTE!B91="ROBIN",LISTE!B91="FREYSS",LISTE!B91="HENNION",LISTE!B91="BENARD",LISTE!I91="X",LISTE!I91="A",LISTE!B91="HUMBERT",LISTE!B91="BARRET",LISTE!B91="AUZAN",LISTE!B91="BOURDEAU"),"",LISTE!K91)</f>
        <v/>
      </c>
      <c r="G91" s="568">
        <f t="shared" si="1"/>
        <v>0</v>
      </c>
      <c r="H91" s="72" t="str">
        <f>IF(OR(LISTE!B91="",LISTE!B91="MADORRE",LISTE!B91="ROBIN",LISTE!B91="FREYSS",LISTE!B91="HENNION",LISTE!B91="BENARD",LISTE!I91="X",LISTE!I91="A",LISTE!B91="HUMBERT",LISTE!B91="BARRET",LISTE!B91="AUZAN",LISTE!B91="BOURDEAU"),"",LISTE!AF91)</f>
        <v/>
      </c>
      <c r="I91" s="72" t="str">
        <f>IF(OR(LISTE!B91="",LISTE!B91="MADORRE",LISTE!B91="ROBIN",LISTE!B91="FREYSS",LISTE!B91="HENNION",LISTE!B91="BENARD",LISTE!I91="X",LISTE!I91="A",LISTE!B91="HUMBERT",LISTE!B91="BARRET",LISTE!B91="AUZAN",LISTE!B91="BOURDEAU"),"",LISTE!AG91)</f>
        <v/>
      </c>
      <c r="J91" s="72" t="str">
        <f>IF(OR(LISTE!B91="",LISTE!B91="MADORRE",LISTE!B91="ROBIN",LISTE!B91="FREYSS",LISTE!B91="HENNION",LISTE!B91="BENARD",LISTE!I91="X",LISTE!I91="A",LISTE!B91="HUMBERT",LISTE!B91="BARRET",LISTE!B91="AUZAN",LISTE!B91="BOURDEAU"),"",LISTE!AH91)</f>
        <v/>
      </c>
      <c r="K91" s="72" t="str">
        <f>IF(OR(LISTE!B91="",LISTE!B91="MADORRE",LISTE!B91="ROBIN",LISTE!B91="FREYSS",LISTE!B91="HENNION",LISTE!B91="BENARD",LISTE!I91="X",LISTE!I91="A",LISTE!B91="HUMBERT",LISTE!B91="BARRET",LISTE!B91="AUZAN",LISTE!B91="BOURDEAU"),"",LISTE!AI91)</f>
        <v/>
      </c>
      <c r="L91" s="72" t="str">
        <f>IF(OR(LISTE!B91="",LISTE!B91="MADORRE",LISTE!B91="ROBIN",LISTE!B91="FREYSS",LISTE!B91="HENNION",LISTE!B91="BENARD",LISTE!I91="X",LISTE!I91="A",LISTE!B91="HUMBERT",LISTE!B91="BARRET",LISTE!B91="AUZAN",LISTE!B91="BOURDEAU"),"",LISTE!AJ91)</f>
        <v/>
      </c>
      <c r="M91" s="72" t="str">
        <f>IF(OR(LISTE!B91="",LISTE!B91="MADORRE",LISTE!B91="ROBIN",LISTE!B91="FREYSS",LISTE!B91="HENNION",LISTE!B91="BENARD",LISTE!I91="X",LISTE!I91="A",LISTE!B91="HUMBERT",LISTE!B91="BARRET",LISTE!B91="AUZAN",LISTE!B91="BOURDEAU"),"",LISTE!AK91)</f>
        <v/>
      </c>
      <c r="N91" s="72" t="str">
        <f>IF(OR(LISTE!B91="",LISTE!B91="MADORRE",LISTE!B91="ROBIN",LISTE!B91="FREYSS",LISTE!B91="HENNION",LISTE!B91="BENARD",LISTE!I91="X",LISTE!I91="A",LISTE!B91="HUMBERT",LISTE!B91="BARRET",LISTE!B91="AUZAN",LISTE!B91="BOURDEAU"),"",LISTE!AL91)</f>
        <v/>
      </c>
      <c r="O91" s="72" t="str">
        <f>IF(OR(LISTE!B91="",LISTE!B91="MADORRE",LISTE!B91="ROBIN",LISTE!B91="FREYSS",LISTE!B91="HENNION",LISTE!B91="BENARD",LISTE!I91="X",LISTE!I91="A",LISTE!B91="HUMBERT",LISTE!B91="BARRET",LISTE!B91="AUZAN",LISTE!B91="BOURDEAU"),"",LISTE!AM91)</f>
        <v/>
      </c>
      <c r="P91" s="72" t="str">
        <f>IF(OR(LISTE!B91="",LISTE!B91="MADORRE",LISTE!B91="ROBIN",LISTE!B91="FREYSS",LISTE!B91="HENNION",LISTE!B91="BENARD",LISTE!I91="X",LISTE!I91="A",LISTE!B91="HUMBERT",LISTE!B91="BARRET",LISTE!B91="AUZAN",LISTE!B91="BOURDEAU"),"",LISTE!AN91)</f>
        <v/>
      </c>
      <c r="Q91" s="72" t="str">
        <f>IF(OR(LISTE!B91="",LISTE!B91="MADORRE",LISTE!B91="ROBIN",LISTE!B91="FREYSS",LISTE!B91="HENNION",LISTE!B91="BENARD",LISTE!I91="X",LISTE!I91="A",LISTE!B91="HUMBERT",LISTE!B91="BARRET",LISTE!B91="AUZAN",LISTE!B91="BOURDEAU"),"",LISTE!AO91)</f>
        <v/>
      </c>
      <c r="R91" s="72" t="str">
        <f>IF(OR(LISTE!B91="",LISTE!B91="MADORRE",LISTE!B91="ROBIN",LISTE!B91="FREYSS",LISTE!B91="HENNION",LISTE!B91="BENARD",LISTE!I91="X",LISTE!I91="A",LISTE!B91="HUMBERT",LISTE!B91="BARRET",LISTE!B91="AUZAN",LISTE!B91="BOURDEAU"),"",LISTE!AP91)</f>
        <v/>
      </c>
      <c r="S91" s="72" t="str">
        <f>IF(OR(LISTE!B91="",LISTE!B91="MADORRE",LISTE!B91="ROBIN",LISTE!B91="FREYSS",LISTE!B91="HENNION",LISTE!B91="BENARD",LISTE!I91="X",LISTE!I91="A",LISTE!B91="HUMBERT",LISTE!B91="BARRET",LISTE!B91="AUZAN",LISTE!B91="BOURDEAU"),"",LISTE!AQ91)</f>
        <v/>
      </c>
    </row>
    <row r="92" spans="1:19" ht="13.05" customHeight="1" x14ac:dyDescent="0.3">
      <c r="A92" s="56" t="str">
        <f>IF(OR(LISTE!B92="",LISTE!B92="MADORRE",LISTE!B92="ROBIN",LISTE!B92="FREYSS",LISTE!B92="HENNION",LISTE!B92="BENARD",LISTE!I92="X",LISTE!I92="A",LISTE!B92="HUMBERT",LISTE!B92="BARRET",LISTE!B92="AUZAN",LISTE!B92="BOURDEAU"),"",LISTE!A92)</f>
        <v/>
      </c>
      <c r="B92" s="70" t="str">
        <f>IF(OR(LISTE!B92="",LISTE!B92="MADORRE",LISTE!B92="ROBIN",LISTE!B92="FREYSS",LISTE!B92="HENNION",LISTE!B92="BENARD",LISTE!I92="X",LISTE!I92="A",LISTE!B92="HUMBERT",LISTE!B92="BARRET",LISTE!B92="AUZAN",LISTE!B92="BOURDEAU"),"",LISTE!B92)</f>
        <v/>
      </c>
      <c r="C92" s="70" t="str">
        <f>IF(OR(LISTE!B92="",LISTE!B92="MADORRE",LISTE!B92="ROBIN",LISTE!B92="FREYSS",LISTE!B92="HENNION",LISTE!B92="BENARD",LISTE!I92="X",LISTE!I92="A",LISTE!B92="HUMBERT",LISTE!B92="BARRET",LISTE!B92="AUZAN",LISTE!B92="BOURDEAU"),"",LISTE!C92)</f>
        <v/>
      </c>
      <c r="D92" s="70"/>
      <c r="E92" s="71" t="str">
        <f>IF(OR(LISTE!B92="",LISTE!B92="MADORRE",LISTE!B92="ROBIN",LISTE!B92="FREYSS",LISTE!B92="HENNION",LISTE!B92="BENARD",LISTE!I92="X",LISTE!I92="A",LISTE!B92="HUMBERT",LISTE!B92="BARRET",LISTE!B92="AUZAN",LISTE!B92="BOURDEAU"),"",LISTE!J92)</f>
        <v/>
      </c>
      <c r="F92" s="71" t="str">
        <f>IF(OR(LISTE!B92="",LISTE!B92="MADORRE",LISTE!B92="ROBIN",LISTE!B92="FREYSS",LISTE!B92="HENNION",LISTE!B92="BENARD",LISTE!I92="X",LISTE!I92="A",LISTE!B92="HUMBERT",LISTE!B92="BARRET",LISTE!B92="AUZAN",LISTE!B92="BOURDEAU"),"",LISTE!K92)</f>
        <v/>
      </c>
      <c r="G92" s="568">
        <f t="shared" si="1"/>
        <v>0</v>
      </c>
      <c r="H92" s="72" t="str">
        <f>IF(OR(LISTE!B92="",LISTE!B92="MADORRE",LISTE!B92="ROBIN",LISTE!B92="FREYSS",LISTE!B92="HENNION",LISTE!B92="BENARD",LISTE!I92="X",LISTE!I92="A",LISTE!B92="HUMBERT",LISTE!B92="BARRET",LISTE!B92="AUZAN",LISTE!B92="BOURDEAU"),"",LISTE!AF92)</f>
        <v/>
      </c>
      <c r="I92" s="72" t="str">
        <f>IF(OR(LISTE!B92="",LISTE!B92="MADORRE",LISTE!B92="ROBIN",LISTE!B92="FREYSS",LISTE!B92="HENNION",LISTE!B92="BENARD",LISTE!I92="X",LISTE!I92="A",LISTE!B92="HUMBERT",LISTE!B92="BARRET",LISTE!B92="AUZAN",LISTE!B92="BOURDEAU"),"",LISTE!AG92)</f>
        <v/>
      </c>
      <c r="J92" s="72" t="str">
        <f>IF(OR(LISTE!B92="",LISTE!B92="MADORRE",LISTE!B92="ROBIN",LISTE!B92="FREYSS",LISTE!B92="HENNION",LISTE!B92="BENARD",LISTE!I92="X",LISTE!I92="A",LISTE!B92="HUMBERT",LISTE!B92="BARRET",LISTE!B92="AUZAN",LISTE!B92="BOURDEAU"),"",LISTE!AH92)</f>
        <v/>
      </c>
      <c r="K92" s="72" t="str">
        <f>IF(OR(LISTE!B92="",LISTE!B92="MADORRE",LISTE!B92="ROBIN",LISTE!B92="FREYSS",LISTE!B92="HENNION",LISTE!B92="BENARD",LISTE!I92="X",LISTE!I92="A",LISTE!B92="HUMBERT",LISTE!B92="BARRET",LISTE!B92="AUZAN",LISTE!B92="BOURDEAU"),"",LISTE!AI92)</f>
        <v/>
      </c>
      <c r="L92" s="72" t="str">
        <f>IF(OR(LISTE!B92="",LISTE!B92="MADORRE",LISTE!B92="ROBIN",LISTE!B92="FREYSS",LISTE!B92="HENNION",LISTE!B92="BENARD",LISTE!I92="X",LISTE!I92="A",LISTE!B92="HUMBERT",LISTE!B92="BARRET",LISTE!B92="AUZAN",LISTE!B92="BOURDEAU"),"",LISTE!AJ92)</f>
        <v/>
      </c>
      <c r="M92" s="72" t="str">
        <f>IF(OR(LISTE!B92="",LISTE!B92="MADORRE",LISTE!B92="ROBIN",LISTE!B92="FREYSS",LISTE!B92="HENNION",LISTE!B92="BENARD",LISTE!I92="X",LISTE!I92="A",LISTE!B92="HUMBERT",LISTE!B92="BARRET",LISTE!B92="AUZAN",LISTE!B92="BOURDEAU"),"",LISTE!AK92)</f>
        <v/>
      </c>
      <c r="N92" s="72" t="str">
        <f>IF(OR(LISTE!B92="",LISTE!B92="MADORRE",LISTE!B92="ROBIN",LISTE!B92="FREYSS",LISTE!B92="HENNION",LISTE!B92="BENARD",LISTE!I92="X",LISTE!I92="A",LISTE!B92="HUMBERT",LISTE!B92="BARRET",LISTE!B92="AUZAN",LISTE!B92="BOURDEAU"),"",LISTE!AL92)</f>
        <v/>
      </c>
      <c r="O92" s="72" t="str">
        <f>IF(OR(LISTE!B92="",LISTE!B92="MADORRE",LISTE!B92="ROBIN",LISTE!B92="FREYSS",LISTE!B92="HENNION",LISTE!B92="BENARD",LISTE!I92="X",LISTE!I92="A",LISTE!B92="HUMBERT",LISTE!B92="BARRET",LISTE!B92="AUZAN",LISTE!B92="BOURDEAU"),"",LISTE!AM92)</f>
        <v/>
      </c>
      <c r="P92" s="72" t="str">
        <f>IF(OR(LISTE!B92="",LISTE!B92="MADORRE",LISTE!B92="ROBIN",LISTE!B92="FREYSS",LISTE!B92="HENNION",LISTE!B92="BENARD",LISTE!I92="X",LISTE!I92="A",LISTE!B92="HUMBERT",LISTE!B92="BARRET",LISTE!B92="AUZAN",LISTE!B92="BOURDEAU"),"",LISTE!AN92)</f>
        <v/>
      </c>
      <c r="Q92" s="72" t="str">
        <f>IF(OR(LISTE!B92="",LISTE!B92="MADORRE",LISTE!B92="ROBIN",LISTE!B92="FREYSS",LISTE!B92="HENNION",LISTE!B92="BENARD",LISTE!I92="X",LISTE!I92="A",LISTE!B92="HUMBERT",LISTE!B92="BARRET",LISTE!B92="AUZAN",LISTE!B92="BOURDEAU"),"",LISTE!AO92)</f>
        <v/>
      </c>
      <c r="R92" s="72" t="str">
        <f>IF(OR(LISTE!B92="",LISTE!B92="MADORRE",LISTE!B92="ROBIN",LISTE!B92="FREYSS",LISTE!B92="HENNION",LISTE!B92="BENARD",LISTE!I92="X",LISTE!I92="A",LISTE!B92="HUMBERT",LISTE!B92="BARRET",LISTE!B92="AUZAN",LISTE!B92="BOURDEAU"),"",LISTE!AP92)</f>
        <v/>
      </c>
      <c r="S92" s="72" t="str">
        <f>IF(OR(LISTE!B92="",LISTE!B92="MADORRE",LISTE!B92="ROBIN",LISTE!B92="FREYSS",LISTE!B92="HENNION",LISTE!B92="BENARD",LISTE!I92="X",LISTE!I92="A",LISTE!B92="HUMBERT",LISTE!B92="BARRET",LISTE!B92="AUZAN",LISTE!B92="BOURDEAU"),"",LISTE!AQ92)</f>
        <v/>
      </c>
    </row>
    <row r="93" spans="1:19" ht="13.05" customHeight="1" x14ac:dyDescent="0.3">
      <c r="A93" s="56" t="str">
        <f>IF(OR(LISTE!B93="",LISTE!B93="MADORRE",LISTE!B93="ROBIN",LISTE!B93="FREYSS",LISTE!B93="HENNION",LISTE!B93="BENARD",LISTE!I93="X",LISTE!I93="A",LISTE!B93="HUMBERT",LISTE!B93="BARRET",LISTE!B93="AUZAN",LISTE!B93="BOURDEAU"),"",LISTE!A93)</f>
        <v/>
      </c>
      <c r="B93" s="70" t="str">
        <f>IF(OR(LISTE!B93="",LISTE!B93="MADORRE",LISTE!B93="ROBIN",LISTE!B93="FREYSS",LISTE!B93="HENNION",LISTE!B93="BENARD",LISTE!I93="X",LISTE!I93="A",LISTE!B93="HUMBERT",LISTE!B93="BARRET",LISTE!B93="AUZAN",LISTE!B93="BOURDEAU"),"",LISTE!B93)</f>
        <v/>
      </c>
      <c r="C93" s="70" t="str">
        <f>IF(OR(LISTE!B93="",LISTE!B93="MADORRE",LISTE!B93="ROBIN",LISTE!B93="FREYSS",LISTE!B93="HENNION",LISTE!B93="BENARD",LISTE!I93="X",LISTE!I93="A",LISTE!B93="HUMBERT",LISTE!B93="BARRET",LISTE!B93="AUZAN",LISTE!B93="BOURDEAU"),"",LISTE!C93)</f>
        <v/>
      </c>
      <c r="D93" s="70"/>
      <c r="E93" s="71" t="str">
        <f>IF(OR(LISTE!B93="",LISTE!B93="MADORRE",LISTE!B93="ROBIN",LISTE!B93="FREYSS",LISTE!B93="HENNION",LISTE!B93="BENARD",LISTE!I93="X",LISTE!I93="A",LISTE!B93="HUMBERT",LISTE!B93="BARRET",LISTE!B93="AUZAN",LISTE!B93="BOURDEAU"),"",LISTE!J93)</f>
        <v/>
      </c>
      <c r="F93" s="71" t="str">
        <f>IF(OR(LISTE!B93="",LISTE!B93="MADORRE",LISTE!B93="ROBIN",LISTE!B93="FREYSS",LISTE!B93="HENNION",LISTE!B93="BENARD",LISTE!I93="X",LISTE!I93="A",LISTE!B93="HUMBERT",LISTE!B93="BARRET",LISTE!B93="AUZAN",LISTE!B93="BOURDEAU"),"",LISTE!K93)</f>
        <v/>
      </c>
      <c r="G93" s="568">
        <f t="shared" si="1"/>
        <v>0</v>
      </c>
      <c r="H93" s="72" t="str">
        <f>IF(OR(LISTE!B93="",LISTE!B93="MADORRE",LISTE!B93="ROBIN",LISTE!B93="FREYSS",LISTE!B93="HENNION",LISTE!B93="BENARD",LISTE!I93="X",LISTE!I93="A",LISTE!B93="HUMBERT",LISTE!B93="BARRET",LISTE!B93="AUZAN",LISTE!B93="BOURDEAU"),"",LISTE!AF93)</f>
        <v/>
      </c>
      <c r="I93" s="72" t="str">
        <f>IF(OR(LISTE!B93="",LISTE!B93="MADORRE",LISTE!B93="ROBIN",LISTE!B93="FREYSS",LISTE!B93="HENNION",LISTE!B93="BENARD",LISTE!I93="X",LISTE!I93="A",LISTE!B93="HUMBERT",LISTE!B93="BARRET",LISTE!B93="AUZAN",LISTE!B93="BOURDEAU"),"",LISTE!AG93)</f>
        <v/>
      </c>
      <c r="J93" s="72" t="str">
        <f>IF(OR(LISTE!B93="",LISTE!B93="MADORRE",LISTE!B93="ROBIN",LISTE!B93="FREYSS",LISTE!B93="HENNION",LISTE!B93="BENARD",LISTE!I93="X",LISTE!I93="A",LISTE!B93="HUMBERT",LISTE!B93="BARRET",LISTE!B93="AUZAN",LISTE!B93="BOURDEAU"),"",LISTE!AH93)</f>
        <v/>
      </c>
      <c r="K93" s="72" t="str">
        <f>IF(OR(LISTE!B93="",LISTE!B93="MADORRE",LISTE!B93="ROBIN",LISTE!B93="FREYSS",LISTE!B93="HENNION",LISTE!B93="BENARD",LISTE!I93="X",LISTE!I93="A",LISTE!B93="HUMBERT",LISTE!B93="BARRET",LISTE!B93="AUZAN",LISTE!B93="BOURDEAU"),"",LISTE!AI93)</f>
        <v/>
      </c>
      <c r="L93" s="72" t="str">
        <f>IF(OR(LISTE!B93="",LISTE!B93="MADORRE",LISTE!B93="ROBIN",LISTE!B93="FREYSS",LISTE!B93="HENNION",LISTE!B93="BENARD",LISTE!I93="X",LISTE!I93="A",LISTE!B93="HUMBERT",LISTE!B93="BARRET",LISTE!B93="AUZAN",LISTE!B93="BOURDEAU"),"",LISTE!AJ93)</f>
        <v/>
      </c>
      <c r="M93" s="72" t="str">
        <f>IF(OR(LISTE!B93="",LISTE!B93="MADORRE",LISTE!B93="ROBIN",LISTE!B93="FREYSS",LISTE!B93="HENNION",LISTE!B93="BENARD",LISTE!I93="X",LISTE!I93="A",LISTE!B93="HUMBERT",LISTE!B93="BARRET",LISTE!B93="AUZAN",LISTE!B93="BOURDEAU"),"",LISTE!AK93)</f>
        <v/>
      </c>
      <c r="N93" s="72" t="str">
        <f>IF(OR(LISTE!B93="",LISTE!B93="MADORRE",LISTE!B93="ROBIN",LISTE!B93="FREYSS",LISTE!B93="HENNION",LISTE!B93="BENARD",LISTE!I93="X",LISTE!I93="A",LISTE!B93="HUMBERT",LISTE!B93="BARRET",LISTE!B93="AUZAN",LISTE!B93="BOURDEAU"),"",LISTE!AL93)</f>
        <v/>
      </c>
      <c r="O93" s="72" t="str">
        <f>IF(OR(LISTE!B93="",LISTE!B93="MADORRE",LISTE!B93="ROBIN",LISTE!B93="FREYSS",LISTE!B93="HENNION",LISTE!B93="BENARD",LISTE!I93="X",LISTE!I93="A",LISTE!B93="HUMBERT",LISTE!B93="BARRET",LISTE!B93="AUZAN",LISTE!B93="BOURDEAU"),"",LISTE!AM93)</f>
        <v/>
      </c>
      <c r="P93" s="72" t="str">
        <f>IF(OR(LISTE!B93="",LISTE!B93="MADORRE",LISTE!B93="ROBIN",LISTE!B93="FREYSS",LISTE!B93="HENNION",LISTE!B93="BENARD",LISTE!I93="X",LISTE!I93="A",LISTE!B93="HUMBERT",LISTE!B93="BARRET",LISTE!B93="AUZAN",LISTE!B93="BOURDEAU"),"",LISTE!AN93)</f>
        <v/>
      </c>
      <c r="Q93" s="72" t="str">
        <f>IF(OR(LISTE!B93="",LISTE!B93="MADORRE",LISTE!B93="ROBIN",LISTE!B93="FREYSS",LISTE!B93="HENNION",LISTE!B93="BENARD",LISTE!I93="X",LISTE!I93="A",LISTE!B93="HUMBERT",LISTE!B93="BARRET",LISTE!B93="AUZAN",LISTE!B93="BOURDEAU"),"",LISTE!AO93)</f>
        <v/>
      </c>
      <c r="R93" s="72" t="str">
        <f>IF(OR(LISTE!B93="",LISTE!B93="MADORRE",LISTE!B93="ROBIN",LISTE!B93="FREYSS",LISTE!B93="HENNION",LISTE!B93="BENARD",LISTE!I93="X",LISTE!I93="A",LISTE!B93="HUMBERT",LISTE!B93="BARRET",LISTE!B93="AUZAN",LISTE!B93="BOURDEAU"),"",LISTE!AP93)</f>
        <v/>
      </c>
      <c r="S93" s="72" t="str">
        <f>IF(OR(LISTE!B93="",LISTE!B93="MADORRE",LISTE!B93="ROBIN",LISTE!B93="FREYSS",LISTE!B93="HENNION",LISTE!B93="BENARD",LISTE!I93="X",LISTE!I93="A",LISTE!B93="HUMBERT",LISTE!B93="BARRET",LISTE!B93="AUZAN",LISTE!B93="BOURDEAU"),"",LISTE!AQ93)</f>
        <v/>
      </c>
    </row>
    <row r="94" spans="1:19" ht="13.05" customHeight="1" x14ac:dyDescent="0.3">
      <c r="A94" s="56" t="str">
        <f>IF(OR(LISTE!B94="",LISTE!B94="MADORRE",LISTE!B94="ROBIN",LISTE!B94="FREYSS",LISTE!B94="HENNION",LISTE!B94="BENARD",LISTE!I94="X",LISTE!I94="A",LISTE!B94="HUMBERT",LISTE!B94="BARRET",LISTE!B94="AUZAN",LISTE!B94="BOURDEAU"),"",LISTE!A94)</f>
        <v/>
      </c>
      <c r="B94" s="70" t="str">
        <f>IF(OR(LISTE!B94="",LISTE!B94="MADORRE",LISTE!B94="ROBIN",LISTE!B94="FREYSS",LISTE!B94="HENNION",LISTE!B94="BENARD",LISTE!I94="X",LISTE!I94="A",LISTE!B94="HUMBERT",LISTE!B94="BARRET",LISTE!B94="AUZAN",LISTE!B94="BOURDEAU"),"",LISTE!B94)</f>
        <v/>
      </c>
      <c r="C94" s="70" t="str">
        <f>IF(OR(LISTE!B94="",LISTE!B94="MADORRE",LISTE!B94="ROBIN",LISTE!B94="FREYSS",LISTE!B94="HENNION",LISTE!B94="BENARD",LISTE!I94="X",LISTE!I94="A",LISTE!B94="HUMBERT",LISTE!B94="BARRET",LISTE!B94="AUZAN",LISTE!B94="BOURDEAU"),"",LISTE!C94)</f>
        <v/>
      </c>
      <c r="D94" s="70"/>
      <c r="E94" s="71" t="str">
        <f>IF(OR(LISTE!B94="",LISTE!B94="MADORRE",LISTE!B94="ROBIN",LISTE!B94="FREYSS",LISTE!B94="HENNION",LISTE!B94="BENARD",LISTE!I94="X",LISTE!I94="A",LISTE!B94="HUMBERT",LISTE!B94="BARRET",LISTE!B94="AUZAN",LISTE!B94="BOURDEAU"),"",LISTE!J94)</f>
        <v/>
      </c>
      <c r="F94" s="71" t="str">
        <f>IF(OR(LISTE!B94="",LISTE!B94="MADORRE",LISTE!B94="ROBIN",LISTE!B94="FREYSS",LISTE!B94="HENNION",LISTE!B94="BENARD",LISTE!I94="X",LISTE!I94="A",LISTE!B94="HUMBERT",LISTE!B94="BARRET",LISTE!B94="AUZAN",LISTE!B94="BOURDEAU"),"",LISTE!K94)</f>
        <v/>
      </c>
      <c r="G94" s="568">
        <f t="shared" si="1"/>
        <v>0</v>
      </c>
      <c r="H94" s="72" t="str">
        <f>IF(OR(LISTE!B94="",LISTE!B94="MADORRE",LISTE!B94="ROBIN",LISTE!B94="FREYSS",LISTE!B94="HENNION",LISTE!B94="BENARD",LISTE!I94="X",LISTE!I94="A",LISTE!B94="HUMBERT",LISTE!B94="BARRET",LISTE!B94="AUZAN",LISTE!B94="BOURDEAU"),"",LISTE!AF94)</f>
        <v/>
      </c>
      <c r="I94" s="72" t="str">
        <f>IF(OR(LISTE!B94="",LISTE!B94="MADORRE",LISTE!B94="ROBIN",LISTE!B94="FREYSS",LISTE!B94="HENNION",LISTE!B94="BENARD",LISTE!I94="X",LISTE!I94="A",LISTE!B94="HUMBERT",LISTE!B94="BARRET",LISTE!B94="AUZAN",LISTE!B94="BOURDEAU"),"",LISTE!AG94)</f>
        <v/>
      </c>
      <c r="J94" s="72" t="str">
        <f>IF(OR(LISTE!B94="",LISTE!B94="MADORRE",LISTE!B94="ROBIN",LISTE!B94="FREYSS",LISTE!B94="HENNION",LISTE!B94="BENARD",LISTE!I94="X",LISTE!I94="A",LISTE!B94="HUMBERT",LISTE!B94="BARRET",LISTE!B94="AUZAN",LISTE!B94="BOURDEAU"),"",LISTE!AH94)</f>
        <v/>
      </c>
      <c r="K94" s="72" t="str">
        <f>IF(OR(LISTE!B94="",LISTE!B94="MADORRE",LISTE!B94="ROBIN",LISTE!B94="FREYSS",LISTE!B94="HENNION",LISTE!B94="BENARD",LISTE!I94="X",LISTE!I94="A",LISTE!B94="HUMBERT",LISTE!B94="BARRET",LISTE!B94="AUZAN",LISTE!B94="BOURDEAU"),"",LISTE!AI94)</f>
        <v/>
      </c>
      <c r="L94" s="72" t="str">
        <f>IF(OR(LISTE!B94="",LISTE!B94="MADORRE",LISTE!B94="ROBIN",LISTE!B94="FREYSS",LISTE!B94="HENNION",LISTE!B94="BENARD",LISTE!I94="X",LISTE!I94="A",LISTE!B94="HUMBERT",LISTE!B94="BARRET",LISTE!B94="AUZAN",LISTE!B94="BOURDEAU"),"",LISTE!AJ94)</f>
        <v/>
      </c>
      <c r="M94" s="72" t="str">
        <f>IF(OR(LISTE!B94="",LISTE!B94="MADORRE",LISTE!B94="ROBIN",LISTE!B94="FREYSS",LISTE!B94="HENNION",LISTE!B94="BENARD",LISTE!I94="X",LISTE!I94="A",LISTE!B94="HUMBERT",LISTE!B94="BARRET",LISTE!B94="AUZAN",LISTE!B94="BOURDEAU"),"",LISTE!AK94)</f>
        <v/>
      </c>
      <c r="N94" s="72" t="str">
        <f>IF(OR(LISTE!B94="",LISTE!B94="MADORRE",LISTE!B94="ROBIN",LISTE!B94="FREYSS",LISTE!B94="HENNION",LISTE!B94="BENARD",LISTE!I94="X",LISTE!I94="A",LISTE!B94="HUMBERT",LISTE!B94="BARRET",LISTE!B94="AUZAN",LISTE!B94="BOURDEAU"),"",LISTE!AL94)</f>
        <v/>
      </c>
      <c r="O94" s="72" t="str">
        <f>IF(OR(LISTE!B94="",LISTE!B94="MADORRE",LISTE!B94="ROBIN",LISTE!B94="FREYSS",LISTE!B94="HENNION",LISTE!B94="BENARD",LISTE!I94="X",LISTE!I94="A",LISTE!B94="HUMBERT",LISTE!B94="BARRET",LISTE!B94="AUZAN",LISTE!B94="BOURDEAU"),"",LISTE!AM94)</f>
        <v/>
      </c>
      <c r="P94" s="72" t="str">
        <f>IF(OR(LISTE!B94="",LISTE!B94="MADORRE",LISTE!B94="ROBIN",LISTE!B94="FREYSS",LISTE!B94="HENNION",LISTE!B94="BENARD",LISTE!I94="X",LISTE!I94="A",LISTE!B94="HUMBERT",LISTE!B94="BARRET",LISTE!B94="AUZAN",LISTE!B94="BOURDEAU"),"",LISTE!AN94)</f>
        <v/>
      </c>
      <c r="Q94" s="72" t="str">
        <f>IF(OR(LISTE!B94="",LISTE!B94="MADORRE",LISTE!B94="ROBIN",LISTE!B94="FREYSS",LISTE!B94="HENNION",LISTE!B94="BENARD",LISTE!I94="X",LISTE!I94="A",LISTE!B94="HUMBERT",LISTE!B94="BARRET",LISTE!B94="AUZAN",LISTE!B94="BOURDEAU"),"",LISTE!AO94)</f>
        <v/>
      </c>
      <c r="R94" s="72" t="str">
        <f>IF(OR(LISTE!B94="",LISTE!B94="MADORRE",LISTE!B94="ROBIN",LISTE!B94="FREYSS",LISTE!B94="HENNION",LISTE!B94="BENARD",LISTE!I94="X",LISTE!I94="A",LISTE!B94="HUMBERT",LISTE!B94="BARRET",LISTE!B94="AUZAN",LISTE!B94="BOURDEAU"),"",LISTE!AP94)</f>
        <v/>
      </c>
      <c r="S94" s="72" t="str">
        <f>IF(OR(LISTE!B94="",LISTE!B94="MADORRE",LISTE!B94="ROBIN",LISTE!B94="FREYSS",LISTE!B94="HENNION",LISTE!B94="BENARD",LISTE!I94="X",LISTE!I94="A",LISTE!B94="HUMBERT",LISTE!B94="BARRET",LISTE!B94="AUZAN",LISTE!B94="BOURDEAU"),"",LISTE!AQ94)</f>
        <v/>
      </c>
    </row>
    <row r="95" spans="1:19" ht="13.05" customHeight="1" x14ac:dyDescent="0.3">
      <c r="A95" s="56">
        <f>IF(OR(LISTE!B95="",LISTE!B95="MADORRE",LISTE!B95="ROBIN",LISTE!B95="FREYSS",LISTE!B95="HENNION",LISTE!B95="BENARD",LISTE!I95="X",LISTE!I95="A",LISTE!B95="HUMBERT",LISTE!B95="BARRET",LISTE!B95="AUZAN",LISTE!B95="BOURDEAU"),"",LISTE!A95)</f>
        <v>87</v>
      </c>
      <c r="B95" s="70" t="str">
        <f>IF(OR(LISTE!B95="",LISTE!B95="MADORRE",LISTE!B95="ROBIN",LISTE!B95="FREYSS",LISTE!B95="HENNION",LISTE!B95="BENARD",LISTE!I95="X",LISTE!I95="A",LISTE!B95="HUMBERT",LISTE!B95="BARRET",LISTE!B95="AUZAN",LISTE!B95="BOURDEAU"),"",LISTE!B95)</f>
        <v>Lesenecal</v>
      </c>
      <c r="C95" s="70" t="str">
        <f>IF(OR(LISTE!B95="",LISTE!B95="MADORRE",LISTE!B95="ROBIN",LISTE!B95="FREYSS",LISTE!B95="HENNION",LISTE!B95="BENARD",LISTE!I95="X",LISTE!I95="A",LISTE!B95="HUMBERT",LISTE!B95="BARRET",LISTE!B95="AUZAN",LISTE!B95="BOURDEAU"),"",LISTE!C95)</f>
        <v>Maria</v>
      </c>
      <c r="D95" s="70"/>
      <c r="E95" s="71">
        <f>IF(OR(LISTE!B95="",LISTE!B95="MADORRE",LISTE!B95="ROBIN",LISTE!B95="FREYSS",LISTE!B95="HENNION",LISTE!B95="BENARD",LISTE!I95="X",LISTE!I95="A",LISTE!B95="HUMBERT",LISTE!B95="BARRET",LISTE!B95="AUZAN",LISTE!B95="BOURDEAU"),"",LISTE!J95)</f>
        <v>44772</v>
      </c>
      <c r="F95" s="71">
        <f>IF(OR(LISTE!B95="",LISTE!B95="MADORRE",LISTE!B95="ROBIN",LISTE!B95="FREYSS",LISTE!B95="HENNION",LISTE!B95="BENARD",LISTE!I95="X",LISTE!I95="A",LISTE!B95="HUMBERT",LISTE!B95="BARRET",LISTE!B95="AUZAN",LISTE!B95="BOURDEAU"),"",LISTE!K95)</f>
        <v>44774</v>
      </c>
      <c r="G95" s="568">
        <f t="shared" si="1"/>
        <v>2</v>
      </c>
      <c r="H95" s="72">
        <f>IF(OR(LISTE!B95="",LISTE!B95="MADORRE",LISTE!B95="ROBIN",LISTE!B95="FREYSS",LISTE!B95="HENNION",LISTE!B95="BENARD",LISTE!I95="X",LISTE!I95="A",LISTE!B95="HUMBERT",LISTE!B95="BARRET",LISTE!B95="AUZAN",LISTE!B95="BOURDEAU"),"",LISTE!AF95)</f>
        <v>0</v>
      </c>
      <c r="I95" s="72">
        <f>IF(OR(LISTE!B95="",LISTE!B95="MADORRE",LISTE!B95="ROBIN",LISTE!B95="FREYSS",LISTE!B95="HENNION",LISTE!B95="BENARD",LISTE!I95="X",LISTE!I95="A",LISTE!B95="HUMBERT",LISTE!B95="BARRET",LISTE!B95="AUZAN",LISTE!B95="BOURDEAU"),"",LISTE!AG95)</f>
        <v>0</v>
      </c>
      <c r="J95" s="72">
        <f>IF(OR(LISTE!B95="",LISTE!B95="MADORRE",LISTE!B95="ROBIN",LISTE!B95="FREYSS",LISTE!B95="HENNION",LISTE!B95="BENARD",LISTE!I95="X",LISTE!I95="A",LISTE!B95="HUMBERT",LISTE!B95="BARRET",LISTE!B95="AUZAN",LISTE!B95="BOURDEAU"),"",LISTE!AH95)</f>
        <v>0</v>
      </c>
      <c r="K95" s="72">
        <f>IF(OR(LISTE!B95="",LISTE!B95="MADORRE",LISTE!B95="ROBIN",LISTE!B95="FREYSS",LISTE!B95="HENNION",LISTE!B95="BENARD",LISTE!I95="X",LISTE!I95="A",LISTE!B95="HUMBERT",LISTE!B95="BARRET",LISTE!B95="AUZAN",LISTE!B95="BOURDEAU"),"",LISTE!AI95)</f>
        <v>0</v>
      </c>
      <c r="L95" s="72">
        <f>IF(OR(LISTE!B95="",LISTE!B95="MADORRE",LISTE!B95="ROBIN",LISTE!B95="FREYSS",LISTE!B95="HENNION",LISTE!B95="BENARD",LISTE!I95="X",LISTE!I95="A",LISTE!B95="HUMBERT",LISTE!B95="BARRET",LISTE!B95="AUZAN",LISTE!B95="BOURDEAU"),"",LISTE!AJ95)</f>
        <v>0</v>
      </c>
      <c r="M95" s="72">
        <f>IF(OR(LISTE!B95="",LISTE!B95="MADORRE",LISTE!B95="ROBIN",LISTE!B95="FREYSS",LISTE!B95="HENNION",LISTE!B95="BENARD",LISTE!I95="X",LISTE!I95="A",LISTE!B95="HUMBERT",LISTE!B95="BARRET",LISTE!B95="AUZAN",LISTE!B95="BOURDEAU"),"",LISTE!AK95)</f>
        <v>0</v>
      </c>
      <c r="N95" s="72">
        <f>IF(OR(LISTE!B95="",LISTE!B95="MADORRE",LISTE!B95="ROBIN",LISTE!B95="FREYSS",LISTE!B95="HENNION",LISTE!B95="BENARD",LISTE!I95="X",LISTE!I95="A",LISTE!B95="HUMBERT",LISTE!B95="BARRET",LISTE!B95="AUZAN",LISTE!B95="BOURDEAU"),"",LISTE!AL95)</f>
        <v>3.96</v>
      </c>
      <c r="O95" s="72">
        <f>IF(OR(LISTE!B95="",LISTE!B95="MADORRE",LISTE!B95="ROBIN",LISTE!B95="FREYSS",LISTE!B95="HENNION",LISTE!B95="BENARD",LISTE!I95="X",LISTE!I95="A",LISTE!B95="HUMBERT",LISTE!B95="BARRET",LISTE!B95="AUZAN",LISTE!B95="BOURDEAU"),"",LISTE!AM95)</f>
        <v>0</v>
      </c>
      <c r="P95" s="72">
        <f>IF(OR(LISTE!B95="",LISTE!B95="MADORRE",LISTE!B95="ROBIN",LISTE!B95="FREYSS",LISTE!B95="HENNION",LISTE!B95="BENARD",LISTE!I95="X",LISTE!I95="A",LISTE!B95="HUMBERT",LISTE!B95="BARRET",LISTE!B95="AUZAN",LISTE!B95="BOURDEAU"),"",LISTE!AN95)</f>
        <v>0</v>
      </c>
      <c r="Q95" s="72">
        <f>IF(OR(LISTE!B95="",LISTE!B95="MADORRE",LISTE!B95="ROBIN",LISTE!B95="FREYSS",LISTE!B95="HENNION",LISTE!B95="BENARD",LISTE!I95="X",LISTE!I95="A",LISTE!B95="HUMBERT",LISTE!B95="BARRET",LISTE!B95="AUZAN",LISTE!B95="BOURDEAU"),"",LISTE!AO95)</f>
        <v>0</v>
      </c>
      <c r="R95" s="72">
        <f>IF(OR(LISTE!B95="",LISTE!B95="MADORRE",LISTE!B95="ROBIN",LISTE!B95="FREYSS",LISTE!B95="HENNION",LISTE!B95="BENARD",LISTE!I95="X",LISTE!I95="A",LISTE!B95="HUMBERT",LISTE!B95="BARRET",LISTE!B95="AUZAN",LISTE!B95="BOURDEAU"),"",LISTE!AP95)</f>
        <v>0</v>
      </c>
      <c r="S95" s="72">
        <f>IF(OR(LISTE!B95="",LISTE!B95="MADORRE",LISTE!B95="ROBIN",LISTE!B95="FREYSS",LISTE!B95="HENNION",LISTE!B95="BENARD",LISTE!I95="X",LISTE!I95="A",LISTE!B95="HUMBERT",LISTE!B95="BARRET",LISTE!B95="AUZAN",LISTE!B95="BOURDEAU"),"",LISTE!AQ95)</f>
        <v>0</v>
      </c>
    </row>
    <row r="96" spans="1:19" ht="13.05" customHeight="1" x14ac:dyDescent="0.3">
      <c r="A96" s="56" t="str">
        <f>IF(OR(LISTE!B96="",LISTE!B96="MADORRE",LISTE!B96="ROBIN",LISTE!B96="FREYSS",LISTE!B96="HENNION",LISTE!B96="BENARD",LISTE!I96="X",LISTE!I96="A",LISTE!B96="HUMBERT",LISTE!B96="BARRET",LISTE!B96="AUZAN",LISTE!B96="BOURDEAU"),"",LISTE!A96)</f>
        <v/>
      </c>
      <c r="B96" s="70" t="str">
        <f>IF(OR(LISTE!B96="",LISTE!B96="MADORRE",LISTE!B96="ROBIN",LISTE!B96="FREYSS",LISTE!B96="HENNION",LISTE!B96="BENARD",LISTE!I96="X",LISTE!I96="A",LISTE!B96="HUMBERT",LISTE!B96="BARRET",LISTE!B96="AUZAN",LISTE!B96="BOURDEAU"),"",LISTE!B96)</f>
        <v/>
      </c>
      <c r="C96" s="70" t="str">
        <f>IF(OR(LISTE!B96="",LISTE!B96="MADORRE",LISTE!B96="ROBIN",LISTE!B96="FREYSS",LISTE!B96="HENNION",LISTE!B96="BENARD",LISTE!I96="X",LISTE!I96="A",LISTE!B96="HUMBERT",LISTE!B96="BARRET",LISTE!B96="AUZAN",LISTE!B96="BOURDEAU"),"",LISTE!C96)</f>
        <v/>
      </c>
      <c r="D96" s="70"/>
      <c r="E96" s="71" t="str">
        <f>IF(OR(LISTE!B96="",LISTE!B96="MADORRE",LISTE!B96="ROBIN",LISTE!B96="FREYSS",LISTE!B96="HENNION",LISTE!B96="BENARD",LISTE!I96="X",LISTE!I96="A",LISTE!B96="HUMBERT",LISTE!B96="BARRET",LISTE!B96="AUZAN",LISTE!B96="BOURDEAU"),"",LISTE!J96)</f>
        <v/>
      </c>
      <c r="F96" s="71" t="str">
        <f>IF(OR(LISTE!B96="",LISTE!B96="MADORRE",LISTE!B96="ROBIN",LISTE!B96="FREYSS",LISTE!B96="HENNION",LISTE!B96="BENARD",LISTE!I96="X",LISTE!I96="A",LISTE!B96="HUMBERT",LISTE!B96="BARRET",LISTE!B96="AUZAN",LISTE!B96="BOURDEAU"),"",LISTE!K96)</f>
        <v/>
      </c>
      <c r="G96" s="568">
        <f t="shared" si="1"/>
        <v>0</v>
      </c>
      <c r="H96" s="72" t="str">
        <f>IF(OR(LISTE!B96="",LISTE!B96="MADORRE",LISTE!B96="ROBIN",LISTE!B96="FREYSS",LISTE!B96="HENNION",LISTE!B96="BENARD",LISTE!I96="X",LISTE!I96="A",LISTE!B96="HUMBERT",LISTE!B96="BARRET",LISTE!B96="AUZAN",LISTE!B96="BOURDEAU"),"",LISTE!AF96)</f>
        <v/>
      </c>
      <c r="I96" s="72" t="str">
        <f>IF(OR(LISTE!B96="",LISTE!B96="MADORRE",LISTE!B96="ROBIN",LISTE!B96="FREYSS",LISTE!B96="HENNION",LISTE!B96="BENARD",LISTE!I96="X",LISTE!I96="A",LISTE!B96="HUMBERT",LISTE!B96="BARRET",LISTE!B96="AUZAN",LISTE!B96="BOURDEAU"),"",LISTE!AG96)</f>
        <v/>
      </c>
      <c r="J96" s="72" t="str">
        <f>IF(OR(LISTE!B96="",LISTE!B96="MADORRE",LISTE!B96="ROBIN",LISTE!B96="FREYSS",LISTE!B96="HENNION",LISTE!B96="BENARD",LISTE!I96="X",LISTE!I96="A",LISTE!B96="HUMBERT",LISTE!B96="BARRET",LISTE!B96="AUZAN",LISTE!B96="BOURDEAU"),"",LISTE!AH96)</f>
        <v/>
      </c>
      <c r="K96" s="72" t="str">
        <f>IF(OR(LISTE!B96="",LISTE!B96="MADORRE",LISTE!B96="ROBIN",LISTE!B96="FREYSS",LISTE!B96="HENNION",LISTE!B96="BENARD",LISTE!I96="X",LISTE!I96="A",LISTE!B96="HUMBERT",LISTE!B96="BARRET",LISTE!B96="AUZAN",LISTE!B96="BOURDEAU"),"",LISTE!AI96)</f>
        <v/>
      </c>
      <c r="L96" s="72" t="str">
        <f>IF(OR(LISTE!B96="",LISTE!B96="MADORRE",LISTE!B96="ROBIN",LISTE!B96="FREYSS",LISTE!B96="HENNION",LISTE!B96="BENARD",LISTE!I96="X",LISTE!I96="A",LISTE!B96="HUMBERT",LISTE!B96="BARRET",LISTE!B96="AUZAN",LISTE!B96="BOURDEAU"),"",LISTE!AJ96)</f>
        <v/>
      </c>
      <c r="M96" s="72" t="str">
        <f>IF(OR(LISTE!B96="",LISTE!B96="MADORRE",LISTE!B96="ROBIN",LISTE!B96="FREYSS",LISTE!B96="HENNION",LISTE!B96="BENARD",LISTE!I96="X",LISTE!I96="A",LISTE!B96="HUMBERT",LISTE!B96="BARRET",LISTE!B96="AUZAN",LISTE!B96="BOURDEAU"),"",LISTE!AK96)</f>
        <v/>
      </c>
      <c r="N96" s="72" t="str">
        <f>IF(OR(LISTE!B96="",LISTE!B96="MADORRE",LISTE!B96="ROBIN",LISTE!B96="FREYSS",LISTE!B96="HENNION",LISTE!B96="BENARD",LISTE!I96="X",LISTE!I96="A",LISTE!B96="HUMBERT",LISTE!B96="BARRET",LISTE!B96="AUZAN",LISTE!B96="BOURDEAU"),"",LISTE!AL96)</f>
        <v/>
      </c>
      <c r="O96" s="72" t="str">
        <f>IF(OR(LISTE!B96="",LISTE!B96="MADORRE",LISTE!B96="ROBIN",LISTE!B96="FREYSS",LISTE!B96="HENNION",LISTE!B96="BENARD",LISTE!I96="X",LISTE!I96="A",LISTE!B96="HUMBERT",LISTE!B96="BARRET",LISTE!B96="AUZAN",LISTE!B96="BOURDEAU"),"",LISTE!AM96)</f>
        <v/>
      </c>
      <c r="P96" s="72" t="str">
        <f>IF(OR(LISTE!B96="",LISTE!B96="MADORRE",LISTE!B96="ROBIN",LISTE!B96="FREYSS",LISTE!B96="HENNION",LISTE!B96="BENARD",LISTE!I96="X",LISTE!I96="A",LISTE!B96="HUMBERT",LISTE!B96="BARRET",LISTE!B96="AUZAN",LISTE!B96="BOURDEAU"),"",LISTE!AN96)</f>
        <v/>
      </c>
      <c r="Q96" s="72" t="str">
        <f>IF(OR(LISTE!B96="",LISTE!B96="MADORRE",LISTE!B96="ROBIN",LISTE!B96="FREYSS",LISTE!B96="HENNION",LISTE!B96="BENARD",LISTE!I96="X",LISTE!I96="A",LISTE!B96="HUMBERT",LISTE!B96="BARRET",LISTE!B96="AUZAN",LISTE!B96="BOURDEAU"),"",LISTE!AO96)</f>
        <v/>
      </c>
      <c r="R96" s="72" t="str">
        <f>IF(OR(LISTE!B96="",LISTE!B96="MADORRE",LISTE!B96="ROBIN",LISTE!B96="FREYSS",LISTE!B96="HENNION",LISTE!B96="BENARD",LISTE!I96="X",LISTE!I96="A",LISTE!B96="HUMBERT",LISTE!B96="BARRET",LISTE!B96="AUZAN",LISTE!B96="BOURDEAU"),"",LISTE!AP96)</f>
        <v/>
      </c>
      <c r="S96" s="72" t="str">
        <f>IF(OR(LISTE!B96="",LISTE!B96="MADORRE",LISTE!B96="ROBIN",LISTE!B96="FREYSS",LISTE!B96="HENNION",LISTE!B96="BENARD",LISTE!I96="X",LISTE!I96="A",LISTE!B96="HUMBERT",LISTE!B96="BARRET",LISTE!B96="AUZAN",LISTE!B96="BOURDEAU"),"",LISTE!AQ96)</f>
        <v/>
      </c>
    </row>
    <row r="97" spans="1:19" ht="13.05" customHeight="1" x14ac:dyDescent="0.3">
      <c r="A97" s="56">
        <f>IF(OR(LISTE!B97="",LISTE!B97="MADORRE",LISTE!B97="ROBIN",LISTE!B97="FREYSS",LISTE!B97="HENNION",LISTE!B97="BENARD",LISTE!I97="X",LISTE!I97="A",LISTE!B97="HUMBERT",LISTE!B97="BARRET",LISTE!B97="AUZAN",LISTE!B97="BOURDEAU"),"",LISTE!A97)</f>
        <v>89</v>
      </c>
      <c r="B97" s="70" t="str">
        <f>IF(OR(LISTE!B97="",LISTE!B97="MADORRE",LISTE!B97="ROBIN",LISTE!B97="FREYSS",LISTE!B97="HENNION",LISTE!B97="BENARD",LISTE!I97="X",LISTE!I97="A",LISTE!B97="HUMBERT",LISTE!B97="BARRET",LISTE!B97="AUZAN",LISTE!B97="BOURDEAU"),"",LISTE!B97)</f>
        <v>Ralazamahaleo</v>
      </c>
      <c r="C97" s="70" t="str">
        <f>IF(OR(LISTE!B97="",LISTE!B97="MADORRE",LISTE!B97="ROBIN",LISTE!B97="FREYSS",LISTE!B97="HENNION",LISTE!B97="BENARD",LISTE!I97="X",LISTE!I97="A",LISTE!B97="HUMBERT",LISTE!B97="BARRET",LISTE!B97="AUZAN",LISTE!B97="BOURDEAU"),"",LISTE!C97)</f>
        <v>Tiana</v>
      </c>
      <c r="D97" s="70"/>
      <c r="E97" s="71">
        <f>IF(OR(LISTE!B97="",LISTE!B97="MADORRE",LISTE!B97="ROBIN",LISTE!B97="FREYSS",LISTE!B97="HENNION",LISTE!B97="BENARD",LISTE!I97="X",LISTE!I97="A",LISTE!B97="HUMBERT",LISTE!B97="BARRET",LISTE!B97="AUZAN",LISTE!B97="BOURDEAU"),"",LISTE!J97)</f>
        <v>44826</v>
      </c>
      <c r="F97" s="71">
        <f>IF(OR(LISTE!B97="",LISTE!B97="MADORRE",LISTE!B97="ROBIN",LISTE!B97="FREYSS",LISTE!B97="HENNION",LISTE!B97="BENARD",LISTE!I97="X",LISTE!I97="A",LISTE!B97="HUMBERT",LISTE!B97="BARRET",LISTE!B97="AUZAN",LISTE!B97="BOURDEAU"),"",LISTE!K97)</f>
        <v>44828</v>
      </c>
      <c r="G97" s="568">
        <f t="shared" si="1"/>
        <v>2</v>
      </c>
      <c r="H97" s="72">
        <f>IF(OR(LISTE!B97="",LISTE!B97="MADORRE",LISTE!B97="ROBIN",LISTE!B97="FREYSS",LISTE!B97="HENNION",LISTE!B97="BENARD",LISTE!I97="X",LISTE!I97="A",LISTE!B97="HUMBERT",LISTE!B97="BARRET",LISTE!B97="AUZAN",LISTE!B97="BOURDEAU"),"",LISTE!AF97)</f>
        <v>0</v>
      </c>
      <c r="I97" s="72">
        <f>IF(OR(LISTE!B97="",LISTE!B97="MADORRE",LISTE!B97="ROBIN",LISTE!B97="FREYSS",LISTE!B97="HENNION",LISTE!B97="BENARD",LISTE!I97="X",LISTE!I97="A",LISTE!B97="HUMBERT",LISTE!B97="BARRET",LISTE!B97="AUZAN",LISTE!B97="BOURDEAU"),"",LISTE!AG97)</f>
        <v>0</v>
      </c>
      <c r="J97" s="72">
        <f>IF(OR(LISTE!B97="",LISTE!B97="MADORRE",LISTE!B97="ROBIN",LISTE!B97="FREYSS",LISTE!B97="HENNION",LISTE!B97="BENARD",LISTE!I97="X",LISTE!I97="A",LISTE!B97="HUMBERT",LISTE!B97="BARRET",LISTE!B97="AUZAN",LISTE!B97="BOURDEAU"),"",LISTE!AH97)</f>
        <v>0</v>
      </c>
      <c r="K97" s="72">
        <f>IF(OR(LISTE!B97="",LISTE!B97="MADORRE",LISTE!B97="ROBIN",LISTE!B97="FREYSS",LISTE!B97="HENNION",LISTE!B97="BENARD",LISTE!I97="X",LISTE!I97="A",LISTE!B97="HUMBERT",LISTE!B97="BARRET",LISTE!B97="AUZAN",LISTE!B97="BOURDEAU"),"",LISTE!AI97)</f>
        <v>0</v>
      </c>
      <c r="L97" s="72">
        <f>IF(OR(LISTE!B97="",LISTE!B97="MADORRE",LISTE!B97="ROBIN",LISTE!B97="FREYSS",LISTE!B97="HENNION",LISTE!B97="BENARD",LISTE!I97="X",LISTE!I97="A",LISTE!B97="HUMBERT",LISTE!B97="BARRET",LISTE!B97="AUZAN",LISTE!B97="BOURDEAU"),"",LISTE!AJ97)</f>
        <v>0</v>
      </c>
      <c r="M97" s="72">
        <f>IF(OR(LISTE!B97="",LISTE!B97="MADORRE",LISTE!B97="ROBIN",LISTE!B97="FREYSS",LISTE!B97="HENNION",LISTE!B97="BENARD",LISTE!I97="X",LISTE!I97="A",LISTE!B97="HUMBERT",LISTE!B97="BARRET",LISTE!B97="AUZAN",LISTE!B97="BOURDEAU"),"",LISTE!AK97)</f>
        <v>0</v>
      </c>
      <c r="N97" s="72">
        <f>IF(OR(LISTE!B97="",LISTE!B97="MADORRE",LISTE!B97="ROBIN",LISTE!B97="FREYSS",LISTE!B97="HENNION",LISTE!B97="BENARD",LISTE!I97="X",LISTE!I97="A",LISTE!B97="HUMBERT",LISTE!B97="BARRET",LISTE!B97="AUZAN",LISTE!B97="BOURDEAU"),"",LISTE!AL97)</f>
        <v>0</v>
      </c>
      <c r="O97" s="72">
        <f>IF(OR(LISTE!B97="",LISTE!B97="MADORRE",LISTE!B97="ROBIN",LISTE!B97="FREYSS",LISTE!B97="HENNION",LISTE!B97="BENARD",LISTE!I97="X",LISTE!I97="A",LISTE!B97="HUMBERT",LISTE!B97="BARRET",LISTE!B97="AUZAN",LISTE!B97="BOURDEAU"),"",LISTE!AM97)</f>
        <v>0</v>
      </c>
      <c r="P97" s="72">
        <f>IF(OR(LISTE!B97="",LISTE!B97="MADORRE",LISTE!B97="ROBIN",LISTE!B97="FREYSS",LISTE!B97="HENNION",LISTE!B97="BENARD",LISTE!I97="X",LISTE!I97="A",LISTE!B97="HUMBERT",LISTE!B97="BARRET",LISTE!B97="AUZAN",LISTE!B97="BOURDEAU"),"",LISTE!AN97)</f>
        <v>2.64</v>
      </c>
      <c r="Q97" s="72">
        <f>IF(OR(LISTE!B97="",LISTE!B97="MADORRE",LISTE!B97="ROBIN",LISTE!B97="FREYSS",LISTE!B97="HENNION",LISTE!B97="BENARD",LISTE!I97="X",LISTE!I97="A",LISTE!B97="HUMBERT",LISTE!B97="BARRET",LISTE!B97="AUZAN",LISTE!B97="BOURDEAU"),"",LISTE!AO97)</f>
        <v>0</v>
      </c>
      <c r="R97" s="72">
        <f>IF(OR(LISTE!B97="",LISTE!B97="MADORRE",LISTE!B97="ROBIN",LISTE!B97="FREYSS",LISTE!B97="HENNION",LISTE!B97="BENARD",LISTE!I97="X",LISTE!I97="A",LISTE!B97="HUMBERT",LISTE!B97="BARRET",LISTE!B97="AUZAN",LISTE!B97="BOURDEAU"),"",LISTE!AP97)</f>
        <v>0</v>
      </c>
      <c r="S97" s="72">
        <f>IF(OR(LISTE!B97="",LISTE!B97="MADORRE",LISTE!B97="ROBIN",LISTE!B97="FREYSS",LISTE!B97="HENNION",LISTE!B97="BENARD",LISTE!I97="X",LISTE!I97="A",LISTE!B97="HUMBERT",LISTE!B97="BARRET",LISTE!B97="AUZAN",LISTE!B97="BOURDEAU"),"",LISTE!AQ97)</f>
        <v>0</v>
      </c>
    </row>
    <row r="98" spans="1:19" ht="13.05" customHeight="1" x14ac:dyDescent="0.3">
      <c r="A98" s="56">
        <f>IF(OR(LISTE!B98="",LISTE!B98="MADORRE",LISTE!B98="ROBIN",LISTE!B98="FREYSS",LISTE!B98="HENNION",LISTE!B98="BENARD",LISTE!I98="X",LISTE!I98="A",LISTE!B98="HUMBERT",LISTE!B98="BARRET",LISTE!B98="AUZAN",LISTE!B98="BOURDEAU"),"",LISTE!A98)</f>
        <v>90</v>
      </c>
      <c r="B98" s="70" t="str">
        <f>IF(OR(LISTE!B98="",LISTE!B98="MADORRE",LISTE!B98="ROBIN",LISTE!B98="FREYSS",LISTE!B98="HENNION",LISTE!B98="BENARD",LISTE!I98="X",LISTE!I98="A",LISTE!B98="HUMBERT",LISTE!B98="BARRET",LISTE!B98="AUZAN",LISTE!B98="BOURDEAU"),"",LISTE!B98)</f>
        <v>Lepoutre</v>
      </c>
      <c r="C98" s="70" t="str">
        <f>IF(OR(LISTE!B98="",LISTE!B98="MADORRE",LISTE!B98="ROBIN",LISTE!B98="FREYSS",LISTE!B98="HENNION",LISTE!B98="BENARD",LISTE!I98="X",LISTE!I98="A",LISTE!B98="HUMBERT",LISTE!B98="BARRET",LISTE!B98="AUZAN",LISTE!B98="BOURDEAU"),"",LISTE!C98)</f>
        <v>Thibaut</v>
      </c>
      <c r="D98" s="70"/>
      <c r="E98" s="71">
        <f>IF(OR(LISTE!B98="",LISTE!B98="MADORRE",LISTE!B98="ROBIN",LISTE!B98="FREYSS",LISTE!B98="HENNION",LISTE!B98="BENARD",LISTE!I98="X",LISTE!I98="A",LISTE!B98="HUMBERT",LISTE!B98="BARRET",LISTE!B98="AUZAN",LISTE!B98="BOURDEAU"),"",LISTE!J98)</f>
        <v>44786</v>
      </c>
      <c r="F98" s="71">
        <f>IF(OR(LISTE!B98="",LISTE!B98="MADORRE",LISTE!B98="ROBIN",LISTE!B98="FREYSS",LISTE!B98="HENNION",LISTE!B98="BENARD",LISTE!I98="X",LISTE!I98="A",LISTE!B98="HUMBERT",LISTE!B98="BARRET",LISTE!B98="AUZAN",LISTE!B98="BOURDEAU"),"",LISTE!K98)</f>
        <v>44788</v>
      </c>
      <c r="G98" s="568">
        <f t="shared" si="1"/>
        <v>2</v>
      </c>
      <c r="H98" s="72">
        <f>IF(OR(LISTE!B98="",LISTE!B98="MADORRE",LISTE!B98="ROBIN",LISTE!B98="FREYSS",LISTE!B98="HENNION",LISTE!B98="BENARD",LISTE!I98="X",LISTE!I98="A",LISTE!B98="HUMBERT",LISTE!B98="BARRET",LISTE!B98="AUZAN",LISTE!B98="BOURDEAU"),"",LISTE!AF98)</f>
        <v>0</v>
      </c>
      <c r="I98" s="72">
        <f>IF(OR(LISTE!B98="",LISTE!B98="MADORRE",LISTE!B98="ROBIN",LISTE!B98="FREYSS",LISTE!B98="HENNION",LISTE!B98="BENARD",LISTE!I98="X",LISTE!I98="A",LISTE!B98="HUMBERT",LISTE!B98="BARRET",LISTE!B98="AUZAN",LISTE!B98="BOURDEAU"),"",LISTE!AG98)</f>
        <v>0</v>
      </c>
      <c r="J98" s="72">
        <f>IF(OR(LISTE!B98="",LISTE!B98="MADORRE",LISTE!B98="ROBIN",LISTE!B98="FREYSS",LISTE!B98="HENNION",LISTE!B98="BENARD",LISTE!I98="X",LISTE!I98="A",LISTE!B98="HUMBERT",LISTE!B98="BARRET",LISTE!B98="AUZAN",LISTE!B98="BOURDEAU"),"",LISTE!AH98)</f>
        <v>0</v>
      </c>
      <c r="K98" s="72">
        <f>IF(OR(LISTE!B98="",LISTE!B98="MADORRE",LISTE!B98="ROBIN",LISTE!B98="FREYSS",LISTE!B98="HENNION",LISTE!B98="BENARD",LISTE!I98="X",LISTE!I98="A",LISTE!B98="HUMBERT",LISTE!B98="BARRET",LISTE!B98="AUZAN",LISTE!B98="BOURDEAU"),"",LISTE!AI98)</f>
        <v>0</v>
      </c>
      <c r="L98" s="72">
        <f>IF(OR(LISTE!B98="",LISTE!B98="MADORRE",LISTE!B98="ROBIN",LISTE!B98="FREYSS",LISTE!B98="HENNION",LISTE!B98="BENARD",LISTE!I98="X",LISTE!I98="A",LISTE!B98="HUMBERT",LISTE!B98="BARRET",LISTE!B98="AUZAN",LISTE!B98="BOURDEAU"),"",LISTE!AJ98)</f>
        <v>0</v>
      </c>
      <c r="M98" s="72">
        <f>IF(OR(LISTE!B98="",LISTE!B98="MADORRE",LISTE!B98="ROBIN",LISTE!B98="FREYSS",LISTE!B98="HENNION",LISTE!B98="BENARD",LISTE!I98="X",LISTE!I98="A",LISTE!B98="HUMBERT",LISTE!B98="BARRET",LISTE!B98="AUZAN",LISTE!B98="BOURDEAU"),"",LISTE!AK98)</f>
        <v>0</v>
      </c>
      <c r="N98" s="72">
        <f>IF(OR(LISTE!B98="",LISTE!B98="MADORRE",LISTE!B98="ROBIN",LISTE!B98="FREYSS",LISTE!B98="HENNION",LISTE!B98="BENARD",LISTE!I98="X",LISTE!I98="A",LISTE!B98="HUMBERT",LISTE!B98="BARRET",LISTE!B98="AUZAN",LISTE!B98="BOURDEAU"),"",LISTE!AL98)</f>
        <v>0</v>
      </c>
      <c r="O98" s="72">
        <f>IF(OR(LISTE!B98="",LISTE!B98="MADORRE",LISTE!B98="ROBIN",LISTE!B98="FREYSS",LISTE!B98="HENNION",LISTE!B98="BENARD",LISTE!I98="X",LISTE!I98="A",LISTE!B98="HUMBERT",LISTE!B98="BARRET",LISTE!B98="AUZAN",LISTE!B98="BOURDEAU"),"",LISTE!AM98)</f>
        <v>2.64</v>
      </c>
      <c r="P98" s="72">
        <f>IF(OR(LISTE!B98="",LISTE!B98="MADORRE",LISTE!B98="ROBIN",LISTE!B98="FREYSS",LISTE!B98="HENNION",LISTE!B98="BENARD",LISTE!I98="X",LISTE!I98="A",LISTE!B98="HUMBERT",LISTE!B98="BARRET",LISTE!B98="AUZAN",LISTE!B98="BOURDEAU"),"",LISTE!AN98)</f>
        <v>0</v>
      </c>
      <c r="Q98" s="72">
        <f>IF(OR(LISTE!B98="",LISTE!B98="MADORRE",LISTE!B98="ROBIN",LISTE!B98="FREYSS",LISTE!B98="HENNION",LISTE!B98="BENARD",LISTE!I98="X",LISTE!I98="A",LISTE!B98="HUMBERT",LISTE!B98="BARRET",LISTE!B98="AUZAN",LISTE!B98="BOURDEAU"),"",LISTE!AO98)</f>
        <v>0</v>
      </c>
      <c r="R98" s="72">
        <f>IF(OR(LISTE!B98="",LISTE!B98="MADORRE",LISTE!B98="ROBIN",LISTE!B98="FREYSS",LISTE!B98="HENNION",LISTE!B98="BENARD",LISTE!I98="X",LISTE!I98="A",LISTE!B98="HUMBERT",LISTE!B98="BARRET",LISTE!B98="AUZAN",LISTE!B98="BOURDEAU"),"",LISTE!AP98)</f>
        <v>0</v>
      </c>
      <c r="S98" s="72">
        <f>IF(OR(LISTE!B98="",LISTE!B98="MADORRE",LISTE!B98="ROBIN",LISTE!B98="FREYSS",LISTE!B98="HENNION",LISTE!B98="BENARD",LISTE!I98="X",LISTE!I98="A",LISTE!B98="HUMBERT",LISTE!B98="BARRET",LISTE!B98="AUZAN",LISTE!B98="BOURDEAU"),"",LISTE!AQ98)</f>
        <v>0</v>
      </c>
    </row>
    <row r="99" spans="1:19" ht="13.05" customHeight="1" x14ac:dyDescent="0.3">
      <c r="A99" s="56" t="str">
        <f>IF(OR(LISTE!B99="",LISTE!B99="MADORRE",LISTE!B99="ROBIN",LISTE!B99="FREYSS",LISTE!B99="HENNION",LISTE!B99="BENARD",LISTE!I99="X",LISTE!I99="A",LISTE!B99="HUMBERT",LISTE!B99="BARRET",LISTE!B99="AUZAN",LISTE!B99="BOURDEAU"),"",LISTE!A99)</f>
        <v/>
      </c>
      <c r="B99" s="70" t="str">
        <f>IF(OR(LISTE!B99="",LISTE!B99="MADORRE",LISTE!B99="ROBIN",LISTE!B99="FREYSS",LISTE!B99="HENNION",LISTE!B99="BENARD",LISTE!I99="X",LISTE!I99="A",LISTE!B99="HUMBERT",LISTE!B99="BARRET",LISTE!B99="AUZAN",LISTE!B99="BOURDEAU"),"",LISTE!B99)</f>
        <v/>
      </c>
      <c r="C99" s="70" t="str">
        <f>IF(OR(LISTE!B99="",LISTE!B99="MADORRE",LISTE!B99="ROBIN",LISTE!B99="FREYSS",LISTE!B99="HENNION",LISTE!B99="BENARD",LISTE!I99="X",LISTE!I99="A",LISTE!B99="HUMBERT",LISTE!B99="BARRET",LISTE!B99="AUZAN",LISTE!B99="BOURDEAU"),"",LISTE!C99)</f>
        <v/>
      </c>
      <c r="D99" s="70"/>
      <c r="E99" s="71" t="str">
        <f>IF(OR(LISTE!B99="",LISTE!B99="MADORRE",LISTE!B99="ROBIN",LISTE!B99="FREYSS",LISTE!B99="HENNION",LISTE!B99="BENARD",LISTE!I99="X",LISTE!I99="A",LISTE!B99="HUMBERT",LISTE!B99="BARRET",LISTE!B99="AUZAN",LISTE!B99="BOURDEAU"),"",LISTE!J99)</f>
        <v/>
      </c>
      <c r="F99" s="71" t="str">
        <f>IF(OR(LISTE!B99="",LISTE!B99="MADORRE",LISTE!B99="ROBIN",LISTE!B99="FREYSS",LISTE!B99="HENNION",LISTE!B99="BENARD",LISTE!I99="X",LISTE!I99="A",LISTE!B99="HUMBERT",LISTE!B99="BARRET",LISTE!B99="AUZAN",LISTE!B99="BOURDEAU"),"",LISTE!K99)</f>
        <v/>
      </c>
      <c r="G99" s="568">
        <f t="shared" si="1"/>
        <v>0</v>
      </c>
      <c r="H99" s="72" t="str">
        <f>IF(OR(LISTE!B99="",LISTE!B99="MADORRE",LISTE!B99="ROBIN",LISTE!B99="FREYSS",LISTE!B99="HENNION",LISTE!B99="BENARD",LISTE!I99="X",LISTE!I99="A",LISTE!B99="HUMBERT",LISTE!B99="BARRET",LISTE!B99="AUZAN",LISTE!B99="BOURDEAU"),"",LISTE!AF99)</f>
        <v/>
      </c>
      <c r="I99" s="72" t="str">
        <f>IF(OR(LISTE!B99="",LISTE!B99="MADORRE",LISTE!B99="ROBIN",LISTE!B99="FREYSS",LISTE!B99="HENNION",LISTE!B99="BENARD",LISTE!I99="X",LISTE!I99="A",LISTE!B99="HUMBERT",LISTE!B99="BARRET",LISTE!B99="AUZAN",LISTE!B99="BOURDEAU"),"",LISTE!AG99)</f>
        <v/>
      </c>
      <c r="J99" s="72" t="str">
        <f>IF(OR(LISTE!B99="",LISTE!B99="MADORRE",LISTE!B99="ROBIN",LISTE!B99="FREYSS",LISTE!B99="HENNION",LISTE!B99="BENARD",LISTE!I99="X",LISTE!I99="A",LISTE!B99="HUMBERT",LISTE!B99="BARRET",LISTE!B99="AUZAN",LISTE!B99="BOURDEAU"),"",LISTE!AH99)</f>
        <v/>
      </c>
      <c r="K99" s="72" t="str">
        <f>IF(OR(LISTE!B99="",LISTE!B99="MADORRE",LISTE!B99="ROBIN",LISTE!B99="FREYSS",LISTE!B99="HENNION",LISTE!B99="BENARD",LISTE!I99="X",LISTE!I99="A",LISTE!B99="HUMBERT",LISTE!B99="BARRET",LISTE!B99="AUZAN",LISTE!B99="BOURDEAU"),"",LISTE!AI99)</f>
        <v/>
      </c>
      <c r="L99" s="72" t="str">
        <f>IF(OR(LISTE!B99="",LISTE!B99="MADORRE",LISTE!B99="ROBIN",LISTE!B99="FREYSS",LISTE!B99="HENNION",LISTE!B99="BENARD",LISTE!I99="X",LISTE!I99="A",LISTE!B99="HUMBERT",LISTE!B99="BARRET",LISTE!B99="AUZAN",LISTE!B99="BOURDEAU"),"",LISTE!AJ99)</f>
        <v/>
      </c>
      <c r="M99" s="72" t="str">
        <f>IF(OR(LISTE!B99="",LISTE!B99="MADORRE",LISTE!B99="ROBIN",LISTE!B99="FREYSS",LISTE!B99="HENNION",LISTE!B99="BENARD",LISTE!I99="X",LISTE!I99="A",LISTE!B99="HUMBERT",LISTE!B99="BARRET",LISTE!B99="AUZAN",LISTE!B99="BOURDEAU"),"",LISTE!AK99)</f>
        <v/>
      </c>
      <c r="N99" s="72" t="str">
        <f>IF(OR(LISTE!B99="",LISTE!B99="MADORRE",LISTE!B99="ROBIN",LISTE!B99="FREYSS",LISTE!B99="HENNION",LISTE!B99="BENARD",LISTE!I99="X",LISTE!I99="A",LISTE!B99="HUMBERT",LISTE!B99="BARRET",LISTE!B99="AUZAN",LISTE!B99="BOURDEAU"),"",LISTE!AL99)</f>
        <v/>
      </c>
      <c r="O99" s="72" t="str">
        <f>IF(OR(LISTE!B99="",LISTE!B99="MADORRE",LISTE!B99="ROBIN",LISTE!B99="FREYSS",LISTE!B99="HENNION",LISTE!B99="BENARD",LISTE!I99="X",LISTE!I99="A",LISTE!B99="HUMBERT",LISTE!B99="BARRET",LISTE!B99="AUZAN",LISTE!B99="BOURDEAU"),"",LISTE!AM99)</f>
        <v/>
      </c>
      <c r="P99" s="72" t="str">
        <f>IF(OR(LISTE!B99="",LISTE!B99="MADORRE",LISTE!B99="ROBIN",LISTE!B99="FREYSS",LISTE!B99="HENNION",LISTE!B99="BENARD",LISTE!I99="X",LISTE!I99="A",LISTE!B99="HUMBERT",LISTE!B99="BARRET",LISTE!B99="AUZAN",LISTE!B99="BOURDEAU"),"",LISTE!AN99)</f>
        <v/>
      </c>
      <c r="Q99" s="72" t="str">
        <f>IF(OR(LISTE!B99="",LISTE!B99="MADORRE",LISTE!B99="ROBIN",LISTE!B99="FREYSS",LISTE!B99="HENNION",LISTE!B99="BENARD",LISTE!I99="X",LISTE!I99="A",LISTE!B99="HUMBERT",LISTE!B99="BARRET",LISTE!B99="AUZAN",LISTE!B99="BOURDEAU"),"",LISTE!AO99)</f>
        <v/>
      </c>
      <c r="R99" s="72" t="str">
        <f>IF(OR(LISTE!B99="",LISTE!B99="MADORRE",LISTE!B99="ROBIN",LISTE!B99="FREYSS",LISTE!B99="HENNION",LISTE!B99="BENARD",LISTE!I99="X",LISTE!I99="A",LISTE!B99="HUMBERT",LISTE!B99="BARRET",LISTE!B99="AUZAN",LISTE!B99="BOURDEAU"),"",LISTE!AP99)</f>
        <v/>
      </c>
      <c r="S99" s="72" t="str">
        <f>IF(OR(LISTE!B99="",LISTE!B99="MADORRE",LISTE!B99="ROBIN",LISTE!B99="FREYSS",LISTE!B99="HENNION",LISTE!B99="BENARD",LISTE!I99="X",LISTE!I99="A",LISTE!B99="HUMBERT",LISTE!B99="BARRET",LISTE!B99="AUZAN",LISTE!B99="BOURDEAU"),"",LISTE!AQ99)</f>
        <v/>
      </c>
    </row>
    <row r="100" spans="1:19" ht="13.05" customHeight="1" x14ac:dyDescent="0.3">
      <c r="A100" s="56" t="str">
        <f>IF(OR(LISTE!B100="",LISTE!B100="MADORRE",LISTE!B100="ROBIN",LISTE!B100="FREYSS",LISTE!B100="HENNION",LISTE!B100="BENARD",LISTE!I100="X",LISTE!I100="A",LISTE!B100="HUMBERT",LISTE!B100="BARRET",LISTE!B100="AUZAN",LISTE!B100="BOURDEAU"),"",LISTE!A100)</f>
        <v/>
      </c>
      <c r="B100" s="70" t="str">
        <f>IF(OR(LISTE!B100="",LISTE!B100="MADORRE",LISTE!B100="ROBIN",LISTE!B100="FREYSS",LISTE!B100="HENNION",LISTE!B100="BENARD",LISTE!I100="X",LISTE!I100="A",LISTE!B100="HUMBERT",LISTE!B100="BARRET",LISTE!B100="AUZAN",LISTE!B100="BOURDEAU"),"",LISTE!B100)</f>
        <v/>
      </c>
      <c r="C100" s="70" t="str">
        <f>IF(OR(LISTE!B100="",LISTE!B100="MADORRE",LISTE!B100="ROBIN",LISTE!B100="FREYSS",LISTE!B100="HENNION",LISTE!B100="BENARD",LISTE!I100="X",LISTE!I100="A",LISTE!B100="HUMBERT",LISTE!B100="BARRET",LISTE!B100="AUZAN",LISTE!B100="BOURDEAU"),"",LISTE!C100)</f>
        <v/>
      </c>
      <c r="D100" s="70"/>
      <c r="E100" s="71" t="str">
        <f>IF(OR(LISTE!B100="",LISTE!B100="MADORRE",LISTE!B100="ROBIN",LISTE!B100="FREYSS",LISTE!B100="HENNION",LISTE!B100="BENARD",LISTE!I100="X",LISTE!I100="A",LISTE!B100="HUMBERT",LISTE!B100="BARRET",LISTE!B100="AUZAN",LISTE!B100="BOURDEAU"),"",LISTE!J100)</f>
        <v/>
      </c>
      <c r="F100" s="71" t="str">
        <f>IF(OR(LISTE!B100="",LISTE!B100="MADORRE",LISTE!B100="ROBIN",LISTE!B100="FREYSS",LISTE!B100="HENNION",LISTE!B100="BENARD",LISTE!I100="X",LISTE!I100="A",LISTE!B100="HUMBERT",LISTE!B100="BARRET",LISTE!B100="AUZAN",LISTE!B100="BOURDEAU"),"",LISTE!K100)</f>
        <v/>
      </c>
      <c r="G100" s="568">
        <f t="shared" si="1"/>
        <v>0</v>
      </c>
      <c r="H100" s="72" t="str">
        <f>IF(OR(LISTE!B100="",LISTE!B100="MADORRE",LISTE!B100="ROBIN",LISTE!B100="FREYSS",LISTE!B100="HENNION",LISTE!B100="BENARD",LISTE!I100="X",LISTE!I100="A",LISTE!B100="HUMBERT",LISTE!B100="BARRET",LISTE!B100="AUZAN",LISTE!B100="BOURDEAU"),"",LISTE!AF100)</f>
        <v/>
      </c>
      <c r="I100" s="72" t="str">
        <f>IF(OR(LISTE!B100="",LISTE!B100="MADORRE",LISTE!B100="ROBIN",LISTE!B100="FREYSS",LISTE!B100="HENNION",LISTE!B100="BENARD",LISTE!I100="X",LISTE!I100="A",LISTE!B100="HUMBERT",LISTE!B100="BARRET",LISTE!B100="AUZAN",LISTE!B100="BOURDEAU"),"",LISTE!AG100)</f>
        <v/>
      </c>
      <c r="J100" s="72" t="str">
        <f>IF(OR(LISTE!B100="",LISTE!B100="MADORRE",LISTE!B100="ROBIN",LISTE!B100="FREYSS",LISTE!B100="HENNION",LISTE!B100="BENARD",LISTE!I100="X",LISTE!I100="A",LISTE!B100="HUMBERT",LISTE!B100="BARRET",LISTE!B100="AUZAN",LISTE!B100="BOURDEAU"),"",LISTE!AH100)</f>
        <v/>
      </c>
      <c r="K100" s="72" t="str">
        <f>IF(OR(LISTE!B100="",LISTE!B100="MADORRE",LISTE!B100="ROBIN",LISTE!B100="FREYSS",LISTE!B100="HENNION",LISTE!B100="BENARD",LISTE!I100="X",LISTE!I100="A",LISTE!B100="HUMBERT",LISTE!B100="BARRET",LISTE!B100="AUZAN",LISTE!B100="BOURDEAU"),"",LISTE!AI100)</f>
        <v/>
      </c>
      <c r="L100" s="72" t="str">
        <f>IF(OR(LISTE!B100="",LISTE!B100="MADORRE",LISTE!B100="ROBIN",LISTE!B100="FREYSS",LISTE!B100="HENNION",LISTE!B100="BENARD",LISTE!I100="X",LISTE!I100="A",LISTE!B100="HUMBERT",LISTE!B100="BARRET",LISTE!B100="AUZAN",LISTE!B100="BOURDEAU"),"",LISTE!AJ100)</f>
        <v/>
      </c>
      <c r="M100" s="72" t="str">
        <f>IF(OR(LISTE!B100="",LISTE!B100="MADORRE",LISTE!B100="ROBIN",LISTE!B100="FREYSS",LISTE!B100="HENNION",LISTE!B100="BENARD",LISTE!I100="X",LISTE!I100="A",LISTE!B100="HUMBERT",LISTE!B100="BARRET",LISTE!B100="AUZAN",LISTE!B100="BOURDEAU"),"",LISTE!AK100)</f>
        <v/>
      </c>
      <c r="N100" s="72" t="str">
        <f>IF(OR(LISTE!B100="",LISTE!B100="MADORRE",LISTE!B100="ROBIN",LISTE!B100="FREYSS",LISTE!B100="HENNION",LISTE!B100="BENARD",LISTE!I100="X",LISTE!I100="A",LISTE!B100="HUMBERT",LISTE!B100="BARRET",LISTE!B100="AUZAN",LISTE!B100="BOURDEAU"),"",LISTE!AL100)</f>
        <v/>
      </c>
      <c r="O100" s="72" t="str">
        <f>IF(OR(LISTE!B100="",LISTE!B100="MADORRE",LISTE!B100="ROBIN",LISTE!B100="FREYSS",LISTE!B100="HENNION",LISTE!B100="BENARD",LISTE!I100="X",LISTE!I100="A",LISTE!B100="HUMBERT",LISTE!B100="BARRET",LISTE!B100="AUZAN",LISTE!B100="BOURDEAU"),"",LISTE!AM100)</f>
        <v/>
      </c>
      <c r="P100" s="72" t="str">
        <f>IF(OR(LISTE!B100="",LISTE!B100="MADORRE",LISTE!B100="ROBIN",LISTE!B100="FREYSS",LISTE!B100="HENNION",LISTE!B100="BENARD",LISTE!I100="X",LISTE!I100="A",LISTE!B100="HUMBERT",LISTE!B100="BARRET",LISTE!B100="AUZAN",LISTE!B100="BOURDEAU"),"",LISTE!AN100)</f>
        <v/>
      </c>
      <c r="Q100" s="72" t="str">
        <f>IF(OR(LISTE!B100="",LISTE!B100="MADORRE",LISTE!B100="ROBIN",LISTE!B100="FREYSS",LISTE!B100="HENNION",LISTE!B100="BENARD",LISTE!I100="X",LISTE!I100="A",LISTE!B100="HUMBERT",LISTE!B100="BARRET",LISTE!B100="AUZAN",LISTE!B100="BOURDEAU"),"",LISTE!AO100)</f>
        <v/>
      </c>
      <c r="R100" s="72" t="str">
        <f>IF(OR(LISTE!B100="",LISTE!B100="MADORRE",LISTE!B100="ROBIN",LISTE!B100="FREYSS",LISTE!B100="HENNION",LISTE!B100="BENARD",LISTE!I100="X",LISTE!I100="A",LISTE!B100="HUMBERT",LISTE!B100="BARRET",LISTE!B100="AUZAN",LISTE!B100="BOURDEAU"),"",LISTE!AP100)</f>
        <v/>
      </c>
      <c r="S100" s="72" t="str">
        <f>IF(OR(LISTE!B100="",LISTE!B100="MADORRE",LISTE!B100="ROBIN",LISTE!B100="FREYSS",LISTE!B100="HENNION",LISTE!B100="BENARD",LISTE!I100="X",LISTE!I100="A",LISTE!B100="HUMBERT",LISTE!B100="BARRET",LISTE!B100="AUZAN",LISTE!B100="BOURDEAU"),"",LISTE!AQ100)</f>
        <v/>
      </c>
    </row>
    <row r="101" spans="1:19" ht="13.05" customHeight="1" x14ac:dyDescent="0.3">
      <c r="A101" s="56">
        <f>IF(OR(LISTE!B101="",LISTE!B101="MADORRE",LISTE!B101="ROBIN",LISTE!B101="FREYSS",LISTE!B101="HENNION",LISTE!B101="BENARD",LISTE!I101="X",LISTE!I101="A",LISTE!B101="HUMBERT",LISTE!B101="BARRET",LISTE!B101="AUZAN",LISTE!B101="BOURDEAU"),"",LISTE!A101)</f>
        <v>93</v>
      </c>
      <c r="B101" s="70" t="str">
        <f>IF(OR(LISTE!B101="",LISTE!B101="MADORRE",LISTE!B101="ROBIN",LISTE!B101="FREYSS",LISTE!B101="HENNION",LISTE!B101="BENARD",LISTE!I101="X",LISTE!I101="A",LISTE!B101="HUMBERT",LISTE!B101="BARRET",LISTE!B101="AUZAN",LISTE!B101="BOURDEAU"),"",LISTE!B101)</f>
        <v>de Cozar</v>
      </c>
      <c r="C101" s="70" t="str">
        <f>IF(OR(LISTE!B101="",LISTE!B101="MADORRE",LISTE!B101="ROBIN",LISTE!B101="FREYSS",LISTE!B101="HENNION",LISTE!B101="BENARD",LISTE!I101="X",LISTE!I101="A",LISTE!B101="HUMBERT",LISTE!B101="BARRET",LISTE!B101="AUZAN",LISTE!B101="BOURDEAU"),"",LISTE!C101)</f>
        <v xml:space="preserve"> Anthony</v>
      </c>
      <c r="D101" s="70"/>
      <c r="E101" s="71">
        <f>IF(OR(LISTE!B101="",LISTE!B101="MADORRE",LISTE!B101="ROBIN",LISTE!B101="FREYSS",LISTE!B101="HENNION",LISTE!B101="BENARD",LISTE!I101="X",LISTE!I101="A",LISTE!B101="HUMBERT",LISTE!B101="BARRET",LISTE!B101="AUZAN",LISTE!B101="BOURDEAU"),"",LISTE!J101)</f>
        <v>44795</v>
      </c>
      <c r="F101" s="71">
        <f>IF(OR(LISTE!B101="",LISTE!B101="MADORRE",LISTE!B101="ROBIN",LISTE!B101="FREYSS",LISTE!B101="HENNION",LISTE!B101="BENARD",LISTE!I101="X",LISTE!I101="A",LISTE!B101="HUMBERT",LISTE!B101="BARRET",LISTE!B101="AUZAN",LISTE!B101="BOURDEAU"),"",LISTE!K101)</f>
        <v>44798</v>
      </c>
      <c r="G101" s="568">
        <f t="shared" si="1"/>
        <v>3</v>
      </c>
      <c r="H101" s="72">
        <f>IF(OR(LISTE!B101="",LISTE!B101="MADORRE",LISTE!B101="ROBIN",LISTE!B101="FREYSS",LISTE!B101="HENNION",LISTE!B101="BENARD",LISTE!I101="X",LISTE!I101="A",LISTE!B101="HUMBERT",LISTE!B101="BARRET",LISTE!B101="AUZAN",LISTE!B101="BOURDEAU"),"",LISTE!AF101)</f>
        <v>0</v>
      </c>
      <c r="I101" s="72">
        <f>IF(OR(LISTE!B101="",LISTE!B101="MADORRE",LISTE!B101="ROBIN",LISTE!B101="FREYSS",LISTE!B101="HENNION",LISTE!B101="BENARD",LISTE!I101="X",LISTE!I101="A",LISTE!B101="HUMBERT",LISTE!B101="BARRET",LISTE!B101="AUZAN",LISTE!B101="BOURDEAU"),"",LISTE!AG101)</f>
        <v>0</v>
      </c>
      <c r="J101" s="72">
        <f>IF(OR(LISTE!B101="",LISTE!B101="MADORRE",LISTE!B101="ROBIN",LISTE!B101="FREYSS",LISTE!B101="HENNION",LISTE!B101="BENARD",LISTE!I101="X",LISTE!I101="A",LISTE!B101="HUMBERT",LISTE!B101="BARRET",LISTE!B101="AUZAN",LISTE!B101="BOURDEAU"),"",LISTE!AH101)</f>
        <v>0</v>
      </c>
      <c r="K101" s="72">
        <f>IF(OR(LISTE!B101="",LISTE!B101="MADORRE",LISTE!B101="ROBIN",LISTE!B101="FREYSS",LISTE!B101="HENNION",LISTE!B101="BENARD",LISTE!I101="X",LISTE!I101="A",LISTE!B101="HUMBERT",LISTE!B101="BARRET",LISTE!B101="AUZAN",LISTE!B101="BOURDEAU"),"",LISTE!AI101)</f>
        <v>0</v>
      </c>
      <c r="L101" s="72">
        <f>IF(OR(LISTE!B101="",LISTE!B101="MADORRE",LISTE!B101="ROBIN",LISTE!B101="FREYSS",LISTE!B101="HENNION",LISTE!B101="BENARD",LISTE!I101="X",LISTE!I101="A",LISTE!B101="HUMBERT",LISTE!B101="BARRET",LISTE!B101="AUZAN",LISTE!B101="BOURDEAU"),"",LISTE!AJ101)</f>
        <v>0</v>
      </c>
      <c r="M101" s="72">
        <f>IF(OR(LISTE!B101="",LISTE!B101="MADORRE",LISTE!B101="ROBIN",LISTE!B101="FREYSS",LISTE!B101="HENNION",LISTE!B101="BENARD",LISTE!I101="X",LISTE!I101="A",LISTE!B101="HUMBERT",LISTE!B101="BARRET",LISTE!B101="AUZAN",LISTE!B101="BOURDEAU"),"",LISTE!AK101)</f>
        <v>0</v>
      </c>
      <c r="N101" s="72">
        <f>IF(OR(LISTE!B101="",LISTE!B101="MADORRE",LISTE!B101="ROBIN",LISTE!B101="FREYSS",LISTE!B101="HENNION",LISTE!B101="BENARD",LISTE!I101="X",LISTE!I101="A",LISTE!B101="HUMBERT",LISTE!B101="BARRET",LISTE!B101="AUZAN",LISTE!B101="BOURDEAU"),"",LISTE!AL101)</f>
        <v>0</v>
      </c>
      <c r="O101" s="72">
        <f>IF(OR(LISTE!B101="",LISTE!B101="MADORRE",LISTE!B101="ROBIN",LISTE!B101="FREYSS",LISTE!B101="HENNION",LISTE!B101="BENARD",LISTE!I101="X",LISTE!I101="A",LISTE!B101="HUMBERT",LISTE!B101="BARRET",LISTE!B101="AUZAN",LISTE!B101="BOURDEAU"),"",LISTE!AM101)</f>
        <v>7.92</v>
      </c>
      <c r="P101" s="72">
        <f>IF(OR(LISTE!B101="",LISTE!B101="MADORRE",LISTE!B101="ROBIN",LISTE!B101="FREYSS",LISTE!B101="HENNION",LISTE!B101="BENARD",LISTE!I101="X",LISTE!I101="A",LISTE!B101="HUMBERT",LISTE!B101="BARRET",LISTE!B101="AUZAN",LISTE!B101="BOURDEAU"),"",LISTE!AN101)</f>
        <v>0</v>
      </c>
      <c r="Q101" s="72">
        <f>IF(OR(LISTE!B101="",LISTE!B101="MADORRE",LISTE!B101="ROBIN",LISTE!B101="FREYSS",LISTE!B101="HENNION",LISTE!B101="BENARD",LISTE!I101="X",LISTE!I101="A",LISTE!B101="HUMBERT",LISTE!B101="BARRET",LISTE!B101="AUZAN",LISTE!B101="BOURDEAU"),"",LISTE!AO101)</f>
        <v>0</v>
      </c>
      <c r="R101" s="72">
        <f>IF(OR(LISTE!B101="",LISTE!B101="MADORRE",LISTE!B101="ROBIN",LISTE!B101="FREYSS",LISTE!B101="HENNION",LISTE!B101="BENARD",LISTE!I101="X",LISTE!I101="A",LISTE!B101="HUMBERT",LISTE!B101="BARRET",LISTE!B101="AUZAN",LISTE!B101="BOURDEAU"),"",LISTE!AP101)</f>
        <v>0</v>
      </c>
      <c r="S101" s="72">
        <f>IF(OR(LISTE!B101="",LISTE!B101="MADORRE",LISTE!B101="ROBIN",LISTE!B101="FREYSS",LISTE!B101="HENNION",LISTE!B101="BENARD",LISTE!I101="X",LISTE!I101="A",LISTE!B101="HUMBERT",LISTE!B101="BARRET",LISTE!B101="AUZAN",LISTE!B101="BOURDEAU"),"",LISTE!AQ101)</f>
        <v>0</v>
      </c>
    </row>
    <row r="102" spans="1:19" ht="13.05" customHeight="1" x14ac:dyDescent="0.3">
      <c r="A102" s="56">
        <f>IF(OR(LISTE!B102="",LISTE!B102="MADORRE",LISTE!B102="ROBIN",LISTE!B102="FREYSS",LISTE!B102="HENNION",LISTE!B102="BENARD",LISTE!I102="X",LISTE!I102="A",LISTE!B102="HUMBERT",LISTE!B102="BARRET",LISTE!B102="AUZAN",LISTE!B102="BOURDEAU"),"",LISTE!A102)</f>
        <v>94</v>
      </c>
      <c r="B102" s="70" t="str">
        <f>IF(OR(LISTE!B102="",LISTE!B102="MADORRE",LISTE!B102="ROBIN",LISTE!B102="FREYSS",LISTE!B102="HENNION",LISTE!B102="BENARD",LISTE!I102="X",LISTE!I102="A",LISTE!B102="HUMBERT",LISTE!B102="BARRET",LISTE!B102="AUZAN",LISTE!B102="BOURDEAU"),"",LISTE!B102)</f>
        <v>Verlenne</v>
      </c>
      <c r="C102" s="70" t="str">
        <f>IF(OR(LISTE!B102="",LISTE!B102="MADORRE",LISTE!B102="ROBIN",LISTE!B102="FREYSS",LISTE!B102="HENNION",LISTE!B102="BENARD",LISTE!I102="X",LISTE!I102="A",LISTE!B102="HUMBERT",LISTE!B102="BARRET",LISTE!B102="AUZAN",LISTE!B102="BOURDEAU"),"",LISTE!C102)</f>
        <v>Olivia</v>
      </c>
      <c r="D102" s="70"/>
      <c r="E102" s="71">
        <f>IF(OR(LISTE!B102="",LISTE!B102="MADORRE",LISTE!B102="ROBIN",LISTE!B102="FREYSS",LISTE!B102="HENNION",LISTE!B102="BENARD",LISTE!I102="X",LISTE!I102="A",LISTE!B102="HUMBERT",LISTE!B102="BARRET",LISTE!B102="AUZAN",LISTE!B102="BOURDEAU"),"",LISTE!J102)</f>
        <v>44799</v>
      </c>
      <c r="F102" s="71">
        <f>IF(OR(LISTE!B102="",LISTE!B102="MADORRE",LISTE!B102="ROBIN",LISTE!B102="FREYSS",LISTE!B102="HENNION",LISTE!B102="BENARD",LISTE!I102="X",LISTE!I102="A",LISTE!B102="HUMBERT",LISTE!B102="BARRET",LISTE!B102="AUZAN",LISTE!B102="BOURDEAU"),"",LISTE!K102)</f>
        <v>44802</v>
      </c>
      <c r="G102" s="568">
        <f t="shared" si="1"/>
        <v>3</v>
      </c>
      <c r="H102" s="72">
        <f>IF(OR(LISTE!B102="",LISTE!B102="MADORRE",LISTE!B102="ROBIN",LISTE!B102="FREYSS",LISTE!B102="HENNION",LISTE!B102="BENARD",LISTE!I102="X",LISTE!I102="A",LISTE!B102="HUMBERT",LISTE!B102="BARRET",LISTE!B102="AUZAN",LISTE!B102="BOURDEAU"),"",LISTE!AF102)</f>
        <v>0</v>
      </c>
      <c r="I102" s="72">
        <f>IF(OR(LISTE!B102="",LISTE!B102="MADORRE",LISTE!B102="ROBIN",LISTE!B102="FREYSS",LISTE!B102="HENNION",LISTE!B102="BENARD",LISTE!I102="X",LISTE!I102="A",LISTE!B102="HUMBERT",LISTE!B102="BARRET",LISTE!B102="AUZAN",LISTE!B102="BOURDEAU"),"",LISTE!AG102)</f>
        <v>0</v>
      </c>
      <c r="J102" s="72">
        <f>IF(OR(LISTE!B102="",LISTE!B102="MADORRE",LISTE!B102="ROBIN",LISTE!B102="FREYSS",LISTE!B102="HENNION",LISTE!B102="BENARD",LISTE!I102="X",LISTE!I102="A",LISTE!B102="HUMBERT",LISTE!B102="BARRET",LISTE!B102="AUZAN",LISTE!B102="BOURDEAU"),"",LISTE!AH102)</f>
        <v>0</v>
      </c>
      <c r="K102" s="72">
        <f>IF(OR(LISTE!B102="",LISTE!B102="MADORRE",LISTE!B102="ROBIN",LISTE!B102="FREYSS",LISTE!B102="HENNION",LISTE!B102="BENARD",LISTE!I102="X",LISTE!I102="A",LISTE!B102="HUMBERT",LISTE!B102="BARRET",LISTE!B102="AUZAN",LISTE!B102="BOURDEAU"),"",LISTE!AI102)</f>
        <v>0</v>
      </c>
      <c r="L102" s="72">
        <f>IF(OR(LISTE!B102="",LISTE!B102="MADORRE",LISTE!B102="ROBIN",LISTE!B102="FREYSS",LISTE!B102="HENNION",LISTE!B102="BENARD",LISTE!I102="X",LISTE!I102="A",LISTE!B102="HUMBERT",LISTE!B102="BARRET",LISTE!B102="AUZAN",LISTE!B102="BOURDEAU"),"",LISTE!AJ102)</f>
        <v>0</v>
      </c>
      <c r="M102" s="72">
        <f>IF(OR(LISTE!B102="",LISTE!B102="MADORRE",LISTE!B102="ROBIN",LISTE!B102="FREYSS",LISTE!B102="HENNION",LISTE!B102="BENARD",LISTE!I102="X",LISTE!I102="A",LISTE!B102="HUMBERT",LISTE!B102="BARRET",LISTE!B102="AUZAN",LISTE!B102="BOURDEAU"),"",LISTE!AK102)</f>
        <v>0</v>
      </c>
      <c r="N102" s="72">
        <f>IF(OR(LISTE!B102="",LISTE!B102="MADORRE",LISTE!B102="ROBIN",LISTE!B102="FREYSS",LISTE!B102="HENNION",LISTE!B102="BENARD",LISTE!I102="X",LISTE!I102="A",LISTE!B102="HUMBERT",LISTE!B102="BARRET",LISTE!B102="AUZAN",LISTE!B102="BOURDEAU"),"",LISTE!AL102)</f>
        <v>0</v>
      </c>
      <c r="O102" s="72">
        <f>IF(OR(LISTE!B102="",LISTE!B102="MADORRE",LISTE!B102="ROBIN",LISTE!B102="FREYSS",LISTE!B102="HENNION",LISTE!B102="BENARD",LISTE!I102="X",LISTE!I102="A",LISTE!B102="HUMBERT",LISTE!B102="BARRET",LISTE!B102="AUZAN",LISTE!B102="BOURDEAU"),"",LISTE!AM102)</f>
        <v>3.96</v>
      </c>
      <c r="P102" s="72">
        <f>IF(OR(LISTE!B102="",LISTE!B102="MADORRE",LISTE!B102="ROBIN",LISTE!B102="FREYSS",LISTE!B102="HENNION",LISTE!B102="BENARD",LISTE!I102="X",LISTE!I102="A",LISTE!B102="HUMBERT",LISTE!B102="BARRET",LISTE!B102="AUZAN",LISTE!B102="BOURDEAU"),"",LISTE!AN102)</f>
        <v>0</v>
      </c>
      <c r="Q102" s="72">
        <f>IF(OR(LISTE!B102="",LISTE!B102="MADORRE",LISTE!B102="ROBIN",LISTE!B102="FREYSS",LISTE!B102="HENNION",LISTE!B102="BENARD",LISTE!I102="X",LISTE!I102="A",LISTE!B102="HUMBERT",LISTE!B102="BARRET",LISTE!B102="AUZAN",LISTE!B102="BOURDEAU"),"",LISTE!AO102)</f>
        <v>0</v>
      </c>
      <c r="R102" s="72">
        <f>IF(OR(LISTE!B102="",LISTE!B102="MADORRE",LISTE!B102="ROBIN",LISTE!B102="FREYSS",LISTE!B102="HENNION",LISTE!B102="BENARD",LISTE!I102="X",LISTE!I102="A",LISTE!B102="HUMBERT",LISTE!B102="BARRET",LISTE!B102="AUZAN",LISTE!B102="BOURDEAU"),"",LISTE!AP102)</f>
        <v>0</v>
      </c>
      <c r="S102" s="72">
        <f>IF(OR(LISTE!B102="",LISTE!B102="MADORRE",LISTE!B102="ROBIN",LISTE!B102="FREYSS",LISTE!B102="HENNION",LISTE!B102="BENARD",LISTE!I102="X",LISTE!I102="A",LISTE!B102="HUMBERT",LISTE!B102="BARRET",LISTE!B102="AUZAN",LISTE!B102="BOURDEAU"),"",LISTE!AQ102)</f>
        <v>0</v>
      </c>
    </row>
    <row r="103" spans="1:19" ht="13.05" customHeight="1" x14ac:dyDescent="0.3">
      <c r="A103" s="56">
        <f>IF(OR(LISTE!B103="",LISTE!B103="MADORRE",LISTE!B103="ROBIN",LISTE!B103="FREYSS",LISTE!B103="HENNION",LISTE!B103="BENARD",LISTE!I103="X",LISTE!I103="A",LISTE!B103="HUMBERT",LISTE!B103="BARRET",LISTE!B103="AUZAN",LISTE!B103="BOURDEAU"),"",LISTE!A103)</f>
        <v>95</v>
      </c>
      <c r="B103" s="70" t="str">
        <f>IF(OR(LISTE!B103="",LISTE!B103="MADORRE",LISTE!B103="ROBIN",LISTE!B103="FREYSS",LISTE!B103="HENNION",LISTE!B103="BENARD",LISTE!I103="X",LISTE!I103="A",LISTE!B103="HUMBERT",LISTE!B103="BARRET",LISTE!B103="AUZAN",LISTE!B103="BOURDEAU"),"",LISTE!B103)</f>
        <v>Juliac Marous Constan</v>
      </c>
      <c r="C103" s="70" t="str">
        <f>IF(OR(LISTE!B103="",LISTE!B103="MADORRE",LISTE!B103="ROBIN",LISTE!B103="FREYSS",LISTE!B103="HENNION",LISTE!B103="BENARD",LISTE!I103="X",LISTE!I103="A",LISTE!B103="HUMBERT",LISTE!B103="BARRET",LISTE!B103="AUZAN",LISTE!B103="BOURDEAU"),"",LISTE!C103)</f>
        <v>Annie</v>
      </c>
      <c r="D103" s="70"/>
      <c r="E103" s="71">
        <f>IF(OR(LISTE!B103="",LISTE!B103="MADORRE",LISTE!B103="ROBIN",LISTE!B103="FREYSS",LISTE!B103="HENNION",LISTE!B103="BENARD",LISTE!I103="X",LISTE!I103="A",LISTE!B103="HUMBERT",LISTE!B103="BARRET",LISTE!B103="AUZAN",LISTE!B103="BOURDEAU"),"",LISTE!J103)</f>
        <v>44789</v>
      </c>
      <c r="F103" s="71">
        <f>IF(OR(LISTE!B103="",LISTE!B103="MADORRE",LISTE!B103="ROBIN",LISTE!B103="FREYSS",LISTE!B103="HENNION",LISTE!B103="BENARD",LISTE!I103="X",LISTE!I103="A",LISTE!B103="HUMBERT",LISTE!B103="BARRET",LISTE!B103="AUZAN",LISTE!B103="BOURDEAU"),"",LISTE!K103)</f>
        <v>44794</v>
      </c>
      <c r="G103" s="568">
        <f t="shared" si="1"/>
        <v>5</v>
      </c>
      <c r="H103" s="72">
        <f>IF(OR(LISTE!B103="",LISTE!B103="MADORRE",LISTE!B103="ROBIN",LISTE!B103="FREYSS",LISTE!B103="HENNION",LISTE!B103="BENARD",LISTE!I103="X",LISTE!I103="A",LISTE!B103="HUMBERT",LISTE!B103="BARRET",LISTE!B103="AUZAN",LISTE!B103="BOURDEAU"),"",LISTE!AF103)</f>
        <v>0</v>
      </c>
      <c r="I103" s="72">
        <f>IF(OR(LISTE!B103="",LISTE!B103="MADORRE",LISTE!B103="ROBIN",LISTE!B103="FREYSS",LISTE!B103="HENNION",LISTE!B103="BENARD",LISTE!I103="X",LISTE!I103="A",LISTE!B103="HUMBERT",LISTE!B103="BARRET",LISTE!B103="AUZAN",LISTE!B103="BOURDEAU"),"",LISTE!AG103)</f>
        <v>0</v>
      </c>
      <c r="J103" s="72">
        <f>IF(OR(LISTE!B103="",LISTE!B103="MADORRE",LISTE!B103="ROBIN",LISTE!B103="FREYSS",LISTE!B103="HENNION",LISTE!B103="BENARD",LISTE!I103="X",LISTE!I103="A",LISTE!B103="HUMBERT",LISTE!B103="BARRET",LISTE!B103="AUZAN",LISTE!B103="BOURDEAU"),"",LISTE!AH103)</f>
        <v>0</v>
      </c>
      <c r="K103" s="72">
        <f>IF(OR(LISTE!B103="",LISTE!B103="MADORRE",LISTE!B103="ROBIN",LISTE!B103="FREYSS",LISTE!B103="HENNION",LISTE!B103="BENARD",LISTE!I103="X",LISTE!I103="A",LISTE!B103="HUMBERT",LISTE!B103="BARRET",LISTE!B103="AUZAN",LISTE!B103="BOURDEAU"),"",LISTE!AI103)</f>
        <v>0</v>
      </c>
      <c r="L103" s="72">
        <f>IF(OR(LISTE!B103="",LISTE!B103="MADORRE",LISTE!B103="ROBIN",LISTE!B103="FREYSS",LISTE!B103="HENNION",LISTE!B103="BENARD",LISTE!I103="X",LISTE!I103="A",LISTE!B103="HUMBERT",LISTE!B103="BARRET",LISTE!B103="AUZAN",LISTE!B103="BOURDEAU"),"",LISTE!AJ103)</f>
        <v>0</v>
      </c>
      <c r="M103" s="72">
        <f>IF(OR(LISTE!B103="",LISTE!B103="MADORRE",LISTE!B103="ROBIN",LISTE!B103="FREYSS",LISTE!B103="HENNION",LISTE!B103="BENARD",LISTE!I103="X",LISTE!I103="A",LISTE!B103="HUMBERT",LISTE!B103="BARRET",LISTE!B103="AUZAN",LISTE!B103="BOURDEAU"),"",LISTE!AK103)</f>
        <v>0</v>
      </c>
      <c r="N103" s="72">
        <f>IF(OR(LISTE!B103="",LISTE!B103="MADORRE",LISTE!B103="ROBIN",LISTE!B103="FREYSS",LISTE!B103="HENNION",LISTE!B103="BENARD",LISTE!I103="X",LISTE!I103="A",LISTE!B103="HUMBERT",LISTE!B103="BARRET",LISTE!B103="AUZAN",LISTE!B103="BOURDEAU"),"",LISTE!AL103)</f>
        <v>0</v>
      </c>
      <c r="O103" s="72">
        <f>IF(OR(LISTE!B103="",LISTE!B103="MADORRE",LISTE!B103="ROBIN",LISTE!B103="FREYSS",LISTE!B103="HENNION",LISTE!B103="BENARD",LISTE!I103="X",LISTE!I103="A",LISTE!B103="HUMBERT",LISTE!B103="BARRET",LISTE!B103="AUZAN",LISTE!B103="BOURDEAU"),"",LISTE!AM103)</f>
        <v>3.3000000000000003</v>
      </c>
      <c r="P103" s="72">
        <f>IF(OR(LISTE!B103="",LISTE!B103="MADORRE",LISTE!B103="ROBIN",LISTE!B103="FREYSS",LISTE!B103="HENNION",LISTE!B103="BENARD",LISTE!I103="X",LISTE!I103="A",LISTE!B103="HUMBERT",LISTE!B103="BARRET",LISTE!B103="AUZAN",LISTE!B103="BOURDEAU"),"",LISTE!AN103)</f>
        <v>0</v>
      </c>
      <c r="Q103" s="72">
        <f>IF(OR(LISTE!B103="",LISTE!B103="MADORRE",LISTE!B103="ROBIN",LISTE!B103="FREYSS",LISTE!B103="HENNION",LISTE!B103="BENARD",LISTE!I103="X",LISTE!I103="A",LISTE!B103="HUMBERT",LISTE!B103="BARRET",LISTE!B103="AUZAN",LISTE!B103="BOURDEAU"),"",LISTE!AO103)</f>
        <v>0</v>
      </c>
      <c r="R103" s="72">
        <f>IF(OR(LISTE!B103="",LISTE!B103="MADORRE",LISTE!B103="ROBIN",LISTE!B103="FREYSS",LISTE!B103="HENNION",LISTE!B103="BENARD",LISTE!I103="X",LISTE!I103="A",LISTE!B103="HUMBERT",LISTE!B103="BARRET",LISTE!B103="AUZAN",LISTE!B103="BOURDEAU"),"",LISTE!AP103)</f>
        <v>0</v>
      </c>
      <c r="S103" s="72">
        <f>IF(OR(LISTE!B103="",LISTE!B103="MADORRE",LISTE!B103="ROBIN",LISTE!B103="FREYSS",LISTE!B103="HENNION",LISTE!B103="BENARD",LISTE!I103="X",LISTE!I103="A",LISTE!B103="HUMBERT",LISTE!B103="BARRET",LISTE!B103="AUZAN",LISTE!B103="BOURDEAU"),"",LISTE!AQ103)</f>
        <v>0</v>
      </c>
    </row>
    <row r="104" spans="1:19" ht="13.05" customHeight="1" x14ac:dyDescent="0.3">
      <c r="A104" s="56">
        <f>IF(OR(LISTE!B104="",LISTE!B104="MADORRE",LISTE!B104="ROBIN",LISTE!B104="FREYSS",LISTE!B104="HENNION",LISTE!B104="BENARD",LISTE!I104="X",LISTE!I104="A",LISTE!B104="HUMBERT",LISTE!B104="BARRET",LISTE!B104="AUZAN",LISTE!B104="BOURDEAU"),"",LISTE!A104)</f>
        <v>96</v>
      </c>
      <c r="B104" s="70" t="str">
        <f>IF(OR(LISTE!B104="",LISTE!B104="MADORRE",LISTE!B104="ROBIN",LISTE!B104="FREYSS",LISTE!B104="HENNION",LISTE!B104="BENARD",LISTE!I104="X",LISTE!I104="A",LISTE!B104="HUMBERT",LISTE!B104="BARRET",LISTE!B104="AUZAN",LISTE!B104="BOURDEAU"),"",LISTE!B104)</f>
        <v>Cipiere</v>
      </c>
      <c r="C104" s="70" t="str">
        <f>IF(OR(LISTE!B104="",LISTE!B104="MADORRE",LISTE!B104="ROBIN",LISTE!B104="FREYSS",LISTE!B104="HENNION",LISTE!B104="BENARD",LISTE!I104="X",LISTE!I104="A",LISTE!B104="HUMBERT",LISTE!B104="BARRET",LISTE!B104="AUZAN",LISTE!B104="BOURDEAU"),"",LISTE!C104)</f>
        <v>Pierre</v>
      </c>
      <c r="D104" s="70"/>
      <c r="E104" s="71">
        <f>IF(OR(LISTE!B104="",LISTE!B104="MADORRE",LISTE!B104="ROBIN",LISTE!B104="FREYSS",LISTE!B104="HENNION",LISTE!B104="BENARD",LISTE!I104="X",LISTE!I104="A",LISTE!B104="HUMBERT",LISTE!B104="BARRET",LISTE!B104="AUZAN",LISTE!B104="BOURDEAU"),"",LISTE!J104)</f>
        <v>44791</v>
      </c>
      <c r="F104" s="71">
        <f>IF(OR(LISTE!B104="",LISTE!B104="MADORRE",LISTE!B104="ROBIN",LISTE!B104="FREYSS",LISTE!B104="HENNION",LISTE!B104="BENARD",LISTE!I104="X",LISTE!I104="A",LISTE!B104="HUMBERT",LISTE!B104="BARRET",LISTE!B104="AUZAN",LISTE!B104="BOURDEAU"),"",LISTE!K104)</f>
        <v>44794</v>
      </c>
      <c r="G104" s="568">
        <f t="shared" si="1"/>
        <v>3</v>
      </c>
      <c r="H104" s="72">
        <f>IF(OR(LISTE!B104="",LISTE!B104="MADORRE",LISTE!B104="ROBIN",LISTE!B104="FREYSS",LISTE!B104="HENNION",LISTE!B104="BENARD",LISTE!I104="X",LISTE!I104="A",LISTE!B104="HUMBERT",LISTE!B104="BARRET",LISTE!B104="AUZAN",LISTE!B104="BOURDEAU"),"",LISTE!AF104)</f>
        <v>0</v>
      </c>
      <c r="I104" s="72">
        <f>IF(OR(LISTE!B104="",LISTE!B104="MADORRE",LISTE!B104="ROBIN",LISTE!B104="FREYSS",LISTE!B104="HENNION",LISTE!B104="BENARD",LISTE!I104="X",LISTE!I104="A",LISTE!B104="HUMBERT",LISTE!B104="BARRET",LISTE!B104="AUZAN",LISTE!B104="BOURDEAU"),"",LISTE!AG104)</f>
        <v>0</v>
      </c>
      <c r="J104" s="72">
        <f>IF(OR(LISTE!B104="",LISTE!B104="MADORRE",LISTE!B104="ROBIN",LISTE!B104="FREYSS",LISTE!B104="HENNION",LISTE!B104="BENARD",LISTE!I104="X",LISTE!I104="A",LISTE!B104="HUMBERT",LISTE!B104="BARRET",LISTE!B104="AUZAN",LISTE!B104="BOURDEAU"),"",LISTE!AH104)</f>
        <v>0</v>
      </c>
      <c r="K104" s="72">
        <f>IF(OR(LISTE!B104="",LISTE!B104="MADORRE",LISTE!B104="ROBIN",LISTE!B104="FREYSS",LISTE!B104="HENNION",LISTE!B104="BENARD",LISTE!I104="X",LISTE!I104="A",LISTE!B104="HUMBERT",LISTE!B104="BARRET",LISTE!B104="AUZAN",LISTE!B104="BOURDEAU"),"",LISTE!AI104)</f>
        <v>0</v>
      </c>
      <c r="L104" s="72">
        <f>IF(OR(LISTE!B104="",LISTE!B104="MADORRE",LISTE!B104="ROBIN",LISTE!B104="FREYSS",LISTE!B104="HENNION",LISTE!B104="BENARD",LISTE!I104="X",LISTE!I104="A",LISTE!B104="HUMBERT",LISTE!B104="BARRET",LISTE!B104="AUZAN",LISTE!B104="BOURDEAU"),"",LISTE!AJ104)</f>
        <v>0</v>
      </c>
      <c r="M104" s="72">
        <f>IF(OR(LISTE!B104="",LISTE!B104="MADORRE",LISTE!B104="ROBIN",LISTE!B104="FREYSS",LISTE!B104="HENNION",LISTE!B104="BENARD",LISTE!I104="X",LISTE!I104="A",LISTE!B104="HUMBERT",LISTE!B104="BARRET",LISTE!B104="AUZAN",LISTE!B104="BOURDEAU"),"",LISTE!AK104)</f>
        <v>0</v>
      </c>
      <c r="N104" s="72">
        <f>IF(OR(LISTE!B104="",LISTE!B104="MADORRE",LISTE!B104="ROBIN",LISTE!B104="FREYSS",LISTE!B104="HENNION",LISTE!B104="BENARD",LISTE!I104="X",LISTE!I104="A",LISTE!B104="HUMBERT",LISTE!B104="BARRET",LISTE!B104="AUZAN",LISTE!B104="BOURDEAU"),"",LISTE!AL104)</f>
        <v>0</v>
      </c>
      <c r="O104" s="72">
        <f>IF(OR(LISTE!B104="",LISTE!B104="MADORRE",LISTE!B104="ROBIN",LISTE!B104="FREYSS",LISTE!B104="HENNION",LISTE!B104="BENARD",LISTE!I104="X",LISTE!I104="A",LISTE!B104="HUMBERT",LISTE!B104="BARRET",LISTE!B104="AUZAN",LISTE!B104="BOURDEAU"),"",LISTE!AM104)</f>
        <v>1.98</v>
      </c>
      <c r="P104" s="72">
        <f>IF(OR(LISTE!B104="",LISTE!B104="MADORRE",LISTE!B104="ROBIN",LISTE!B104="FREYSS",LISTE!B104="HENNION",LISTE!B104="BENARD",LISTE!I104="X",LISTE!I104="A",LISTE!B104="HUMBERT",LISTE!B104="BARRET",LISTE!B104="AUZAN",LISTE!B104="BOURDEAU"),"",LISTE!AN104)</f>
        <v>0</v>
      </c>
      <c r="Q104" s="72">
        <f>IF(OR(LISTE!B104="",LISTE!B104="MADORRE",LISTE!B104="ROBIN",LISTE!B104="FREYSS",LISTE!B104="HENNION",LISTE!B104="BENARD",LISTE!I104="X",LISTE!I104="A",LISTE!B104="HUMBERT",LISTE!B104="BARRET",LISTE!B104="AUZAN",LISTE!B104="BOURDEAU"),"",LISTE!AO104)</f>
        <v>0</v>
      </c>
      <c r="R104" s="72">
        <f>IF(OR(LISTE!B104="",LISTE!B104="MADORRE",LISTE!B104="ROBIN",LISTE!B104="FREYSS",LISTE!B104="HENNION",LISTE!B104="BENARD",LISTE!I104="X",LISTE!I104="A",LISTE!B104="HUMBERT",LISTE!B104="BARRET",LISTE!B104="AUZAN",LISTE!B104="BOURDEAU"),"",LISTE!AP104)</f>
        <v>0</v>
      </c>
      <c r="S104" s="72">
        <f>IF(OR(LISTE!B104="",LISTE!B104="MADORRE",LISTE!B104="ROBIN",LISTE!B104="FREYSS",LISTE!B104="HENNION",LISTE!B104="BENARD",LISTE!I104="X",LISTE!I104="A",LISTE!B104="HUMBERT",LISTE!B104="BARRET",LISTE!B104="AUZAN",LISTE!B104="BOURDEAU"),"",LISTE!AQ104)</f>
        <v>0</v>
      </c>
    </row>
    <row r="105" spans="1:19" ht="13.05" customHeight="1" x14ac:dyDescent="0.3">
      <c r="A105" s="56" t="str">
        <f>IF(OR(LISTE!B105="",LISTE!B105="MADORRE",LISTE!B105="ROBIN",LISTE!B105="FREYSS",LISTE!B105="HENNION",LISTE!B105="BENARD",LISTE!I105="X",LISTE!I105="A",LISTE!B105="HUMBERT",LISTE!B105="BARRET",LISTE!B105="AUZAN",LISTE!B105="BOURDEAU"),"",LISTE!A105)</f>
        <v/>
      </c>
      <c r="B105" s="70" t="str">
        <f>IF(OR(LISTE!B105="",LISTE!B105="MADORRE",LISTE!B105="ROBIN",LISTE!B105="FREYSS",LISTE!B105="HENNION",LISTE!B105="BENARD",LISTE!I105="X",LISTE!I105="A",LISTE!B105="HUMBERT",LISTE!B105="BARRET",LISTE!B105="AUZAN",LISTE!B105="BOURDEAU"),"",LISTE!B105)</f>
        <v/>
      </c>
      <c r="C105" s="70" t="str">
        <f>IF(OR(LISTE!B105="",LISTE!B105="MADORRE",LISTE!B105="ROBIN",LISTE!B105="FREYSS",LISTE!B105="HENNION",LISTE!B105="BENARD",LISTE!I105="X",LISTE!I105="A",LISTE!B105="HUMBERT",LISTE!B105="BARRET",LISTE!B105="AUZAN",LISTE!B105="BOURDEAU"),"",LISTE!C105)</f>
        <v/>
      </c>
      <c r="D105" s="70"/>
      <c r="E105" s="71" t="str">
        <f>IF(OR(LISTE!B105="",LISTE!B105="MADORRE",LISTE!B105="ROBIN",LISTE!B105="FREYSS",LISTE!B105="HENNION",LISTE!B105="BENARD",LISTE!I105="X",LISTE!I105="A",LISTE!B105="HUMBERT",LISTE!B105="BARRET",LISTE!B105="AUZAN",LISTE!B105="BOURDEAU"),"",LISTE!J105)</f>
        <v/>
      </c>
      <c r="F105" s="71" t="str">
        <f>IF(OR(LISTE!B105="",LISTE!B105="MADORRE",LISTE!B105="ROBIN",LISTE!B105="FREYSS",LISTE!B105="HENNION",LISTE!B105="BENARD",LISTE!I105="X",LISTE!I105="A",LISTE!B105="HUMBERT",LISTE!B105="BARRET",LISTE!B105="AUZAN",LISTE!B105="BOURDEAU"),"",LISTE!K105)</f>
        <v/>
      </c>
      <c r="G105" s="568">
        <f t="shared" si="1"/>
        <v>0</v>
      </c>
      <c r="H105" s="72" t="str">
        <f>IF(OR(LISTE!B105="",LISTE!B105="MADORRE",LISTE!B105="ROBIN",LISTE!B105="FREYSS",LISTE!B105="HENNION",LISTE!B105="BENARD",LISTE!I105="X",LISTE!I105="A",LISTE!B105="HUMBERT",LISTE!B105="BARRET",LISTE!B105="AUZAN",LISTE!B105="BOURDEAU"),"",LISTE!AF105)</f>
        <v/>
      </c>
      <c r="I105" s="72" t="str">
        <f>IF(OR(LISTE!B105="",LISTE!B105="MADORRE",LISTE!B105="ROBIN",LISTE!B105="FREYSS",LISTE!B105="HENNION",LISTE!B105="BENARD",LISTE!I105="X",LISTE!I105="A",LISTE!B105="HUMBERT",LISTE!B105="BARRET",LISTE!B105="AUZAN",LISTE!B105="BOURDEAU"),"",LISTE!AG105)</f>
        <v/>
      </c>
      <c r="J105" s="72" t="str">
        <f>IF(OR(LISTE!B105="",LISTE!B105="MADORRE",LISTE!B105="ROBIN",LISTE!B105="FREYSS",LISTE!B105="HENNION",LISTE!B105="BENARD",LISTE!I105="X",LISTE!I105="A",LISTE!B105="HUMBERT",LISTE!B105="BARRET",LISTE!B105="AUZAN",LISTE!B105="BOURDEAU"),"",LISTE!AH105)</f>
        <v/>
      </c>
      <c r="K105" s="72" t="str">
        <f>IF(OR(LISTE!B105="",LISTE!B105="MADORRE",LISTE!B105="ROBIN",LISTE!B105="FREYSS",LISTE!B105="HENNION",LISTE!B105="BENARD",LISTE!I105="X",LISTE!I105="A",LISTE!B105="HUMBERT",LISTE!B105="BARRET",LISTE!B105="AUZAN",LISTE!B105="BOURDEAU"),"",LISTE!AI105)</f>
        <v/>
      </c>
      <c r="L105" s="72" t="str">
        <f>IF(OR(LISTE!B105="",LISTE!B105="MADORRE",LISTE!B105="ROBIN",LISTE!B105="FREYSS",LISTE!B105="HENNION",LISTE!B105="BENARD",LISTE!I105="X",LISTE!I105="A",LISTE!B105="HUMBERT",LISTE!B105="BARRET",LISTE!B105="AUZAN",LISTE!B105="BOURDEAU"),"",LISTE!AJ105)</f>
        <v/>
      </c>
      <c r="M105" s="72" t="str">
        <f>IF(OR(LISTE!B105="",LISTE!B105="MADORRE",LISTE!B105="ROBIN",LISTE!B105="FREYSS",LISTE!B105="HENNION",LISTE!B105="BENARD",LISTE!I105="X",LISTE!I105="A",LISTE!B105="HUMBERT",LISTE!B105="BARRET",LISTE!B105="AUZAN",LISTE!B105="BOURDEAU"),"",LISTE!AK105)</f>
        <v/>
      </c>
      <c r="N105" s="72" t="str">
        <f>IF(OR(LISTE!B105="",LISTE!B105="MADORRE",LISTE!B105="ROBIN",LISTE!B105="FREYSS",LISTE!B105="HENNION",LISTE!B105="BENARD",LISTE!I105="X",LISTE!I105="A",LISTE!B105="HUMBERT",LISTE!B105="BARRET",LISTE!B105="AUZAN",LISTE!B105="BOURDEAU"),"",LISTE!AL105)</f>
        <v/>
      </c>
      <c r="O105" s="72" t="str">
        <f>IF(OR(LISTE!B105="",LISTE!B105="MADORRE",LISTE!B105="ROBIN",LISTE!B105="FREYSS",LISTE!B105="HENNION",LISTE!B105="BENARD",LISTE!I105="X",LISTE!I105="A",LISTE!B105="HUMBERT",LISTE!B105="BARRET",LISTE!B105="AUZAN",LISTE!B105="BOURDEAU"),"",LISTE!AM105)</f>
        <v/>
      </c>
      <c r="P105" s="72" t="str">
        <f>IF(OR(LISTE!B105="",LISTE!B105="MADORRE",LISTE!B105="ROBIN",LISTE!B105="FREYSS",LISTE!B105="HENNION",LISTE!B105="BENARD",LISTE!I105="X",LISTE!I105="A",LISTE!B105="HUMBERT",LISTE!B105="BARRET",LISTE!B105="AUZAN",LISTE!B105="BOURDEAU"),"",LISTE!AN105)</f>
        <v/>
      </c>
      <c r="Q105" s="72" t="str">
        <f>IF(OR(LISTE!B105="",LISTE!B105="MADORRE",LISTE!B105="ROBIN",LISTE!B105="FREYSS",LISTE!B105="HENNION",LISTE!B105="BENARD",LISTE!I105="X",LISTE!I105="A",LISTE!B105="HUMBERT",LISTE!B105="BARRET",LISTE!B105="AUZAN",LISTE!B105="BOURDEAU"),"",LISTE!AO105)</f>
        <v/>
      </c>
      <c r="R105" s="72" t="str">
        <f>IF(OR(LISTE!B105="",LISTE!B105="MADORRE",LISTE!B105="ROBIN",LISTE!B105="FREYSS",LISTE!B105="HENNION",LISTE!B105="BENARD",LISTE!I105="X",LISTE!I105="A",LISTE!B105="HUMBERT",LISTE!B105="BARRET",LISTE!B105="AUZAN",LISTE!B105="BOURDEAU"),"",LISTE!AP105)</f>
        <v/>
      </c>
      <c r="S105" s="72" t="str">
        <f>IF(OR(LISTE!B105="",LISTE!B105="MADORRE",LISTE!B105="ROBIN",LISTE!B105="FREYSS",LISTE!B105="HENNION",LISTE!B105="BENARD",LISTE!I105="X",LISTE!I105="A",LISTE!B105="HUMBERT",LISTE!B105="BARRET",LISTE!B105="AUZAN",LISTE!B105="BOURDEAU"),"",LISTE!AQ105)</f>
        <v/>
      </c>
    </row>
    <row r="106" spans="1:19" ht="13.05" customHeight="1" x14ac:dyDescent="0.3">
      <c r="A106" s="56" t="str">
        <f>IF(OR(LISTE!B106="",LISTE!B106="MADORRE",LISTE!B106="ROBIN",LISTE!B106="FREYSS",LISTE!B106="HENNION",LISTE!B106="BENARD",LISTE!I106="X",LISTE!I106="A",LISTE!B106="HUMBERT",LISTE!B106="BARRET",LISTE!B106="AUZAN",LISTE!B106="BOURDEAU"),"",LISTE!A106)</f>
        <v/>
      </c>
      <c r="B106" s="70" t="str">
        <f>IF(OR(LISTE!B106="",LISTE!B106="MADORRE",LISTE!B106="ROBIN",LISTE!B106="FREYSS",LISTE!B106="HENNION",LISTE!B106="BENARD",LISTE!I106="X",LISTE!I106="A",LISTE!B106="HUMBERT",LISTE!B106="BARRET",LISTE!B106="AUZAN",LISTE!B106="BOURDEAU"),"",LISTE!B106)</f>
        <v/>
      </c>
      <c r="C106" s="70" t="str">
        <f>IF(OR(LISTE!B106="",LISTE!B106="MADORRE",LISTE!B106="ROBIN",LISTE!B106="FREYSS",LISTE!B106="HENNION",LISTE!B106="BENARD",LISTE!I106="X",LISTE!I106="A",LISTE!B106="HUMBERT",LISTE!B106="BARRET",LISTE!B106="AUZAN",LISTE!B106="BOURDEAU"),"",LISTE!C106)</f>
        <v/>
      </c>
      <c r="D106" s="70"/>
      <c r="E106" s="71" t="str">
        <f>IF(OR(LISTE!B106="",LISTE!B106="MADORRE",LISTE!B106="ROBIN",LISTE!B106="FREYSS",LISTE!B106="HENNION",LISTE!B106="BENARD",LISTE!I106="X",LISTE!I106="A",LISTE!B106="HUMBERT",LISTE!B106="BARRET",LISTE!B106="AUZAN",LISTE!B106="BOURDEAU"),"",LISTE!J106)</f>
        <v/>
      </c>
      <c r="F106" s="71" t="str">
        <f>IF(OR(LISTE!B106="",LISTE!B106="MADORRE",LISTE!B106="ROBIN",LISTE!B106="FREYSS",LISTE!B106="HENNION",LISTE!B106="BENARD",LISTE!I106="X",LISTE!I106="A",LISTE!B106="HUMBERT",LISTE!B106="BARRET",LISTE!B106="AUZAN",LISTE!B106="BOURDEAU"),"",LISTE!K106)</f>
        <v/>
      </c>
      <c r="G106" s="568">
        <f t="shared" si="1"/>
        <v>0</v>
      </c>
      <c r="H106" s="72" t="str">
        <f>IF(OR(LISTE!B106="",LISTE!B106="MADORRE",LISTE!B106="ROBIN",LISTE!B106="FREYSS",LISTE!B106="HENNION",LISTE!B106="BENARD",LISTE!I106="X",LISTE!I106="A",LISTE!B106="HUMBERT",LISTE!B106="BARRET",LISTE!B106="AUZAN",LISTE!B106="BOURDEAU"),"",LISTE!AF106)</f>
        <v/>
      </c>
      <c r="I106" s="72" t="str">
        <f>IF(OR(LISTE!B106="",LISTE!B106="MADORRE",LISTE!B106="ROBIN",LISTE!B106="FREYSS",LISTE!B106="HENNION",LISTE!B106="BENARD",LISTE!I106="X",LISTE!I106="A",LISTE!B106="HUMBERT",LISTE!B106="BARRET",LISTE!B106="AUZAN",LISTE!B106="BOURDEAU"),"",LISTE!AG106)</f>
        <v/>
      </c>
      <c r="J106" s="72" t="str">
        <f>IF(OR(LISTE!B106="",LISTE!B106="MADORRE",LISTE!B106="ROBIN",LISTE!B106="FREYSS",LISTE!B106="HENNION",LISTE!B106="BENARD",LISTE!I106="X",LISTE!I106="A",LISTE!B106="HUMBERT",LISTE!B106="BARRET",LISTE!B106="AUZAN",LISTE!B106="BOURDEAU"),"",LISTE!AH106)</f>
        <v/>
      </c>
      <c r="K106" s="72" t="str">
        <f>IF(OR(LISTE!B106="",LISTE!B106="MADORRE",LISTE!B106="ROBIN",LISTE!B106="FREYSS",LISTE!B106="HENNION",LISTE!B106="BENARD",LISTE!I106="X",LISTE!I106="A",LISTE!B106="HUMBERT",LISTE!B106="BARRET",LISTE!B106="AUZAN",LISTE!B106="BOURDEAU"),"",LISTE!AI106)</f>
        <v/>
      </c>
      <c r="L106" s="72" t="str">
        <f>IF(OR(LISTE!B106="",LISTE!B106="MADORRE",LISTE!B106="ROBIN",LISTE!B106="FREYSS",LISTE!B106="HENNION",LISTE!B106="BENARD",LISTE!I106="X",LISTE!I106="A",LISTE!B106="HUMBERT",LISTE!B106="BARRET",LISTE!B106="AUZAN",LISTE!B106="BOURDEAU"),"",LISTE!AJ106)</f>
        <v/>
      </c>
      <c r="M106" s="72" t="str">
        <f>IF(OR(LISTE!B106="",LISTE!B106="MADORRE",LISTE!B106="ROBIN",LISTE!B106="FREYSS",LISTE!B106="HENNION",LISTE!B106="BENARD",LISTE!I106="X",LISTE!I106="A",LISTE!B106="HUMBERT",LISTE!B106="BARRET",LISTE!B106="AUZAN",LISTE!B106="BOURDEAU"),"",LISTE!AK106)</f>
        <v/>
      </c>
      <c r="N106" s="72" t="str">
        <f>IF(OR(LISTE!B106="",LISTE!B106="MADORRE",LISTE!B106="ROBIN",LISTE!B106="FREYSS",LISTE!B106="HENNION",LISTE!B106="BENARD",LISTE!I106="X",LISTE!I106="A",LISTE!B106="HUMBERT",LISTE!B106="BARRET",LISTE!B106="AUZAN",LISTE!B106="BOURDEAU"),"",LISTE!AL106)</f>
        <v/>
      </c>
      <c r="O106" s="72" t="str">
        <f>IF(OR(LISTE!B106="",LISTE!B106="MADORRE",LISTE!B106="ROBIN",LISTE!B106="FREYSS",LISTE!B106="HENNION",LISTE!B106="BENARD",LISTE!I106="X",LISTE!I106="A",LISTE!B106="HUMBERT",LISTE!B106="BARRET",LISTE!B106="AUZAN",LISTE!B106="BOURDEAU"),"",LISTE!AM106)</f>
        <v/>
      </c>
      <c r="P106" s="72" t="str">
        <f>IF(OR(LISTE!B106="",LISTE!B106="MADORRE",LISTE!B106="ROBIN",LISTE!B106="FREYSS",LISTE!B106="HENNION",LISTE!B106="BENARD",LISTE!I106="X",LISTE!I106="A",LISTE!B106="HUMBERT",LISTE!B106="BARRET",LISTE!B106="AUZAN",LISTE!B106="BOURDEAU"),"",LISTE!AN106)</f>
        <v/>
      </c>
      <c r="Q106" s="72" t="str">
        <f>IF(OR(LISTE!B106="",LISTE!B106="MADORRE",LISTE!B106="ROBIN",LISTE!B106="FREYSS",LISTE!B106="HENNION",LISTE!B106="BENARD",LISTE!I106="X",LISTE!I106="A",LISTE!B106="HUMBERT",LISTE!B106="BARRET",LISTE!B106="AUZAN",LISTE!B106="BOURDEAU"),"",LISTE!AO106)</f>
        <v/>
      </c>
      <c r="R106" s="72" t="str">
        <f>IF(OR(LISTE!B106="",LISTE!B106="MADORRE",LISTE!B106="ROBIN",LISTE!B106="FREYSS",LISTE!B106="HENNION",LISTE!B106="BENARD",LISTE!I106="X",LISTE!I106="A",LISTE!B106="HUMBERT",LISTE!B106="BARRET",LISTE!B106="AUZAN",LISTE!B106="BOURDEAU"),"",LISTE!AP106)</f>
        <v/>
      </c>
      <c r="S106" s="72" t="str">
        <f>IF(OR(LISTE!B106="",LISTE!B106="MADORRE",LISTE!B106="ROBIN",LISTE!B106="FREYSS",LISTE!B106="HENNION",LISTE!B106="BENARD",LISTE!I106="X",LISTE!I106="A",LISTE!B106="HUMBERT",LISTE!B106="BARRET",LISTE!B106="AUZAN",LISTE!B106="BOURDEAU"),"",LISTE!AQ106)</f>
        <v/>
      </c>
    </row>
    <row r="107" spans="1:19" ht="13.05" customHeight="1" x14ac:dyDescent="0.3">
      <c r="A107" s="56">
        <f>IF(OR(LISTE!B107="",LISTE!B107="MADORRE",LISTE!B107="ROBIN",LISTE!B107="FREYSS",LISTE!B107="HENNION",LISTE!B107="BENARD",LISTE!I107="X",LISTE!I107="A",LISTE!B107="HUMBERT",LISTE!B107="BARRET",LISTE!B107="AUZAN",LISTE!B107="BOURDEAU"),"",LISTE!A107)</f>
        <v>99</v>
      </c>
      <c r="B107" s="70" t="str">
        <f>IF(OR(LISTE!B107="",LISTE!B107="MADORRE",LISTE!B107="ROBIN",LISTE!B107="FREYSS",LISTE!B107="HENNION",LISTE!B107="BENARD",LISTE!I107="X",LISTE!I107="A",LISTE!B107="HUMBERT",LISTE!B107="BARRET",LISTE!B107="AUZAN",LISTE!B107="BOURDEAU"),"",LISTE!B107)</f>
        <v>Desforges</v>
      </c>
      <c r="C107" s="70" t="str">
        <f>IF(OR(LISTE!B107="",LISTE!B107="MADORRE",LISTE!B107="ROBIN",LISTE!B107="FREYSS",LISTE!B107="HENNION",LISTE!B107="BENARD",LISTE!I107="X",LISTE!I107="A",LISTE!B107="HUMBERT",LISTE!B107="BARRET",LISTE!B107="AUZAN",LISTE!B107="BOURDEAU"),"",LISTE!C107)</f>
        <v>Bertrand</v>
      </c>
      <c r="D107" s="70"/>
      <c r="E107" s="71">
        <f>IF(OR(LISTE!B107="",LISTE!B107="MADORRE",LISTE!B107="ROBIN",LISTE!B107="FREYSS",LISTE!B107="HENNION",LISTE!B107="BENARD",LISTE!I107="X",LISTE!I107="A",LISTE!B107="HUMBERT",LISTE!B107="BARRET",LISTE!B107="AUZAN",LISTE!B107="BOURDEAU"),"",LISTE!J107)</f>
        <v>44862</v>
      </c>
      <c r="F107" s="71">
        <f>IF(OR(LISTE!B107="",LISTE!B107="MADORRE",LISTE!B107="ROBIN",LISTE!B107="FREYSS",LISTE!B107="HENNION",LISTE!B107="BENARD",LISTE!I107="X",LISTE!I107="A",LISTE!B107="HUMBERT",LISTE!B107="BARRET",LISTE!B107="AUZAN",LISTE!B107="BOURDEAU"),"",LISTE!K107)</f>
        <v>44864</v>
      </c>
      <c r="G107" s="568">
        <f t="shared" si="1"/>
        <v>2</v>
      </c>
      <c r="H107" s="72">
        <f>IF(OR(LISTE!B107="",LISTE!B107="MADORRE",LISTE!B107="ROBIN",LISTE!B107="FREYSS",LISTE!B107="HENNION",LISTE!B107="BENARD",LISTE!I107="X",LISTE!I107="A",LISTE!B107="HUMBERT",LISTE!B107="BARRET",LISTE!B107="AUZAN",LISTE!B107="BOURDEAU"),"",LISTE!AF107)</f>
        <v>0</v>
      </c>
      <c r="I107" s="72">
        <f>IF(OR(LISTE!B107="",LISTE!B107="MADORRE",LISTE!B107="ROBIN",LISTE!B107="FREYSS",LISTE!B107="HENNION",LISTE!B107="BENARD",LISTE!I107="X",LISTE!I107="A",LISTE!B107="HUMBERT",LISTE!B107="BARRET",LISTE!B107="AUZAN",LISTE!B107="BOURDEAU"),"",LISTE!AG107)</f>
        <v>0</v>
      </c>
      <c r="J107" s="72">
        <f>IF(OR(LISTE!B107="",LISTE!B107="MADORRE",LISTE!B107="ROBIN",LISTE!B107="FREYSS",LISTE!B107="HENNION",LISTE!B107="BENARD",LISTE!I107="X",LISTE!I107="A",LISTE!B107="HUMBERT",LISTE!B107="BARRET",LISTE!B107="AUZAN",LISTE!B107="BOURDEAU"),"",LISTE!AH107)</f>
        <v>0</v>
      </c>
      <c r="K107" s="72">
        <f>IF(OR(LISTE!B107="",LISTE!B107="MADORRE",LISTE!B107="ROBIN",LISTE!B107="FREYSS",LISTE!B107="HENNION",LISTE!B107="BENARD",LISTE!I107="X",LISTE!I107="A",LISTE!B107="HUMBERT",LISTE!B107="BARRET",LISTE!B107="AUZAN",LISTE!B107="BOURDEAU"),"",LISTE!AI107)</f>
        <v>0</v>
      </c>
      <c r="L107" s="72">
        <f>IF(OR(LISTE!B107="",LISTE!B107="MADORRE",LISTE!B107="ROBIN",LISTE!B107="FREYSS",LISTE!B107="HENNION",LISTE!B107="BENARD",LISTE!I107="X",LISTE!I107="A",LISTE!B107="HUMBERT",LISTE!B107="BARRET",LISTE!B107="AUZAN",LISTE!B107="BOURDEAU"),"",LISTE!AJ107)</f>
        <v>0</v>
      </c>
      <c r="M107" s="72">
        <f>IF(OR(LISTE!B107="",LISTE!B107="MADORRE",LISTE!B107="ROBIN",LISTE!B107="FREYSS",LISTE!B107="HENNION",LISTE!B107="BENARD",LISTE!I107="X",LISTE!I107="A",LISTE!B107="HUMBERT",LISTE!B107="BARRET",LISTE!B107="AUZAN",LISTE!B107="BOURDEAU"),"",LISTE!AK107)</f>
        <v>0</v>
      </c>
      <c r="N107" s="72">
        <f>IF(OR(LISTE!B107="",LISTE!B107="MADORRE",LISTE!B107="ROBIN",LISTE!B107="FREYSS",LISTE!B107="HENNION",LISTE!B107="BENARD",LISTE!I107="X",LISTE!I107="A",LISTE!B107="HUMBERT",LISTE!B107="BARRET",LISTE!B107="AUZAN",LISTE!B107="BOURDEAU"),"",LISTE!AL107)</f>
        <v>0</v>
      </c>
      <c r="O107" s="72">
        <f>IF(OR(LISTE!B107="",LISTE!B107="MADORRE",LISTE!B107="ROBIN",LISTE!B107="FREYSS",LISTE!B107="HENNION",LISTE!B107="BENARD",LISTE!I107="X",LISTE!I107="A",LISTE!B107="HUMBERT",LISTE!B107="BARRET",LISTE!B107="AUZAN",LISTE!B107="BOURDEAU"),"",LISTE!AM107)</f>
        <v>0</v>
      </c>
      <c r="P107" s="72">
        <f>IF(OR(LISTE!B107="",LISTE!B107="MADORRE",LISTE!B107="ROBIN",LISTE!B107="FREYSS",LISTE!B107="HENNION",LISTE!B107="BENARD",LISTE!I107="X",LISTE!I107="A",LISTE!B107="HUMBERT",LISTE!B107="BARRET",LISTE!B107="AUZAN",LISTE!B107="BOURDEAU"),"",LISTE!AN107)</f>
        <v>0</v>
      </c>
      <c r="Q107" s="72">
        <f>IF(OR(LISTE!B107="",LISTE!B107="MADORRE",LISTE!B107="ROBIN",LISTE!B107="FREYSS",LISTE!B107="HENNION",LISTE!B107="BENARD",LISTE!I107="X",LISTE!I107="A",LISTE!B107="HUMBERT",LISTE!B107="BARRET",LISTE!B107="AUZAN",LISTE!B107="BOURDEAU"),"",LISTE!AO107)</f>
        <v>3.96</v>
      </c>
      <c r="R107" s="72">
        <f>IF(OR(LISTE!B107="",LISTE!B107="MADORRE",LISTE!B107="ROBIN",LISTE!B107="FREYSS",LISTE!B107="HENNION",LISTE!B107="BENARD",LISTE!I107="X",LISTE!I107="A",LISTE!B107="HUMBERT",LISTE!B107="BARRET",LISTE!B107="AUZAN",LISTE!B107="BOURDEAU"),"",LISTE!AP107)</f>
        <v>0</v>
      </c>
      <c r="S107" s="72">
        <f>IF(OR(LISTE!B107="",LISTE!B107="MADORRE",LISTE!B107="ROBIN",LISTE!B107="FREYSS",LISTE!B107="HENNION",LISTE!B107="BENARD",LISTE!I107="X",LISTE!I107="A",LISTE!B107="HUMBERT",LISTE!B107="BARRET",LISTE!B107="AUZAN",LISTE!B107="BOURDEAU"),"",LISTE!AQ107)</f>
        <v>0</v>
      </c>
    </row>
    <row r="108" spans="1:19" ht="13.05" customHeight="1" x14ac:dyDescent="0.3">
      <c r="A108" s="56">
        <f>IF(OR(LISTE!B108="",LISTE!B108="MADORRE",LISTE!B108="ROBIN",LISTE!B108="FREYSS",LISTE!B108="HENNION",LISTE!B108="BENARD",LISTE!I108="X",LISTE!I108="A",LISTE!B108="HUMBERT",LISTE!B108="BARRET",LISTE!B108="AUZAN",LISTE!B108="BOURDEAU"),"",LISTE!A108)</f>
        <v>100</v>
      </c>
      <c r="B108" s="70" t="str">
        <f>IF(OR(LISTE!B108="",LISTE!B108="MADORRE",LISTE!B108="ROBIN",LISTE!B108="FREYSS",LISTE!B108="HENNION",LISTE!B108="BENARD",LISTE!I108="X",LISTE!I108="A",LISTE!B108="HUMBERT",LISTE!B108="BARRET",LISTE!B108="AUZAN",LISTE!B108="BOURDEAU"),"",LISTE!B108)</f>
        <v>Potevin</v>
      </c>
      <c r="C108" s="70" t="str">
        <f>IF(OR(LISTE!B108="",LISTE!B108="MADORRE",LISTE!B108="ROBIN",LISTE!B108="FREYSS",LISTE!B108="HENNION",LISTE!B108="BENARD",LISTE!I108="X",LISTE!I108="A",LISTE!B108="HUMBERT",LISTE!B108="BARRET",LISTE!B108="AUZAN",LISTE!B108="BOURDEAU"),"",LISTE!C108)</f>
        <v>Daniel et Monique</v>
      </c>
      <c r="D108" s="70"/>
      <c r="E108" s="71">
        <f>IF(OR(LISTE!B108="",LISTE!B108="MADORRE",LISTE!B108="ROBIN",LISTE!B108="FREYSS",LISTE!B108="HENNION",LISTE!B108="BENARD",LISTE!I108="X",LISTE!I108="A",LISTE!B108="HUMBERT",LISTE!B108="BARRET",LISTE!B108="AUZAN",LISTE!B108="BOURDEAU"),"",LISTE!J108)</f>
        <v>44813</v>
      </c>
      <c r="F108" s="71">
        <f>IF(OR(LISTE!B108="",LISTE!B108="MADORRE",LISTE!B108="ROBIN",LISTE!B108="FREYSS",LISTE!B108="HENNION",LISTE!B108="BENARD",LISTE!I108="X",LISTE!I108="A",LISTE!B108="HUMBERT",LISTE!B108="BARRET",LISTE!B108="AUZAN",LISTE!B108="BOURDEAU"),"",LISTE!K108)</f>
        <v>44815</v>
      </c>
      <c r="G108" s="568">
        <f t="shared" si="1"/>
        <v>2</v>
      </c>
      <c r="H108" s="72">
        <f>IF(OR(LISTE!B108="",LISTE!B108="MADORRE",LISTE!B108="ROBIN",LISTE!B108="FREYSS",LISTE!B108="HENNION",LISTE!B108="BENARD",LISTE!I108="X",LISTE!I108="A",LISTE!B108="HUMBERT",LISTE!B108="BARRET",LISTE!B108="AUZAN",LISTE!B108="BOURDEAU"),"",LISTE!AF108)</f>
        <v>0</v>
      </c>
      <c r="I108" s="72">
        <f>IF(OR(LISTE!B108="",LISTE!B108="MADORRE",LISTE!B108="ROBIN",LISTE!B108="FREYSS",LISTE!B108="HENNION",LISTE!B108="BENARD",LISTE!I108="X",LISTE!I108="A",LISTE!B108="HUMBERT",LISTE!B108="BARRET",LISTE!B108="AUZAN",LISTE!B108="BOURDEAU"),"",LISTE!AG108)</f>
        <v>0</v>
      </c>
      <c r="J108" s="72">
        <f>IF(OR(LISTE!B108="",LISTE!B108="MADORRE",LISTE!B108="ROBIN",LISTE!B108="FREYSS",LISTE!B108="HENNION",LISTE!B108="BENARD",LISTE!I108="X",LISTE!I108="A",LISTE!B108="HUMBERT",LISTE!B108="BARRET",LISTE!B108="AUZAN",LISTE!B108="BOURDEAU"),"",LISTE!AH108)</f>
        <v>0</v>
      </c>
      <c r="K108" s="72">
        <f>IF(OR(LISTE!B108="",LISTE!B108="MADORRE",LISTE!B108="ROBIN",LISTE!B108="FREYSS",LISTE!B108="HENNION",LISTE!B108="BENARD",LISTE!I108="X",LISTE!I108="A",LISTE!B108="HUMBERT",LISTE!B108="BARRET",LISTE!B108="AUZAN",LISTE!B108="BOURDEAU"),"",LISTE!AI108)</f>
        <v>0</v>
      </c>
      <c r="L108" s="72">
        <f>IF(OR(LISTE!B108="",LISTE!B108="MADORRE",LISTE!B108="ROBIN",LISTE!B108="FREYSS",LISTE!B108="HENNION",LISTE!B108="BENARD",LISTE!I108="X",LISTE!I108="A",LISTE!B108="HUMBERT",LISTE!B108="BARRET",LISTE!B108="AUZAN",LISTE!B108="BOURDEAU"),"",LISTE!AJ108)</f>
        <v>0</v>
      </c>
      <c r="M108" s="72">
        <f>IF(OR(LISTE!B108="",LISTE!B108="MADORRE",LISTE!B108="ROBIN",LISTE!B108="FREYSS",LISTE!B108="HENNION",LISTE!B108="BENARD",LISTE!I108="X",LISTE!I108="A",LISTE!B108="HUMBERT",LISTE!B108="BARRET",LISTE!B108="AUZAN",LISTE!B108="BOURDEAU"),"",LISTE!AK108)</f>
        <v>0</v>
      </c>
      <c r="N108" s="72">
        <f>IF(OR(LISTE!B108="",LISTE!B108="MADORRE",LISTE!B108="ROBIN",LISTE!B108="FREYSS",LISTE!B108="HENNION",LISTE!B108="BENARD",LISTE!I108="X",LISTE!I108="A",LISTE!B108="HUMBERT",LISTE!B108="BARRET",LISTE!B108="AUZAN",LISTE!B108="BOURDEAU"),"",LISTE!AL108)</f>
        <v>0</v>
      </c>
      <c r="O108" s="72">
        <f>IF(OR(LISTE!B108="",LISTE!B108="MADORRE",LISTE!B108="ROBIN",LISTE!B108="FREYSS",LISTE!B108="HENNION",LISTE!B108="BENARD",LISTE!I108="X",LISTE!I108="A",LISTE!B108="HUMBERT",LISTE!B108="BARRET",LISTE!B108="AUZAN",LISTE!B108="BOURDEAU"),"",LISTE!AM108)</f>
        <v>0</v>
      </c>
      <c r="P108" s="72">
        <f>IF(OR(LISTE!B108="",LISTE!B108="MADORRE",LISTE!B108="ROBIN",LISTE!B108="FREYSS",LISTE!B108="HENNION",LISTE!B108="BENARD",LISTE!I108="X",LISTE!I108="A",LISTE!B108="HUMBERT",LISTE!B108="BARRET",LISTE!B108="AUZAN",LISTE!B108="BOURDEAU"),"",LISTE!AN108)</f>
        <v>2.64</v>
      </c>
      <c r="Q108" s="72">
        <f>IF(OR(LISTE!B108="",LISTE!B108="MADORRE",LISTE!B108="ROBIN",LISTE!B108="FREYSS",LISTE!B108="HENNION",LISTE!B108="BENARD",LISTE!I108="X",LISTE!I108="A",LISTE!B108="HUMBERT",LISTE!B108="BARRET",LISTE!B108="AUZAN",LISTE!B108="BOURDEAU"),"",LISTE!AO108)</f>
        <v>0</v>
      </c>
      <c r="R108" s="72">
        <f>IF(OR(LISTE!B108="",LISTE!B108="MADORRE",LISTE!B108="ROBIN",LISTE!B108="FREYSS",LISTE!B108="HENNION",LISTE!B108="BENARD",LISTE!I108="X",LISTE!I108="A",LISTE!B108="HUMBERT",LISTE!B108="BARRET",LISTE!B108="AUZAN",LISTE!B108="BOURDEAU"),"",LISTE!AP108)</f>
        <v>0</v>
      </c>
      <c r="S108" s="72">
        <f>IF(OR(LISTE!B108="",LISTE!B108="MADORRE",LISTE!B108="ROBIN",LISTE!B108="FREYSS",LISTE!B108="HENNION",LISTE!B108="BENARD",LISTE!I108="X",LISTE!I108="A",LISTE!B108="HUMBERT",LISTE!B108="BARRET",LISTE!B108="AUZAN",LISTE!B108="BOURDEAU"),"",LISTE!AQ108)</f>
        <v>0</v>
      </c>
    </row>
    <row r="109" spans="1:19" ht="13.05" customHeight="1" x14ac:dyDescent="0.3">
      <c r="A109" s="56">
        <f>IF(OR(LISTE!B109="",LISTE!B109="MADORRE",LISTE!B109="ROBIN",LISTE!B109="FREYSS",LISTE!B109="HENNION",LISTE!B109="BENARD",LISTE!I109="X",LISTE!I109="A",LISTE!B109="HUMBERT",LISTE!B109="BARRET",LISTE!B109="AUZAN",LISTE!B109="BOURDEAU"),"",LISTE!A109)</f>
        <v>101</v>
      </c>
      <c r="B109" s="70" t="str">
        <f>IF(OR(LISTE!B109="",LISTE!B109="MADORRE",LISTE!B109="ROBIN",LISTE!B109="FREYSS",LISTE!B109="HENNION",LISTE!B109="BENARD",LISTE!I109="X",LISTE!I109="A",LISTE!B109="HUMBERT",LISTE!B109="BARRET",LISTE!B109="AUZAN",LISTE!B109="BOURDEAU"),"",LISTE!B109)</f>
        <v>Mabillon</v>
      </c>
      <c r="C109" s="70" t="str">
        <f>IF(OR(LISTE!B109="",LISTE!B109="MADORRE",LISTE!B109="ROBIN",LISTE!B109="FREYSS",LISTE!B109="HENNION",LISTE!B109="BENARD",LISTE!I109="X",LISTE!I109="A",LISTE!B109="HUMBERT",LISTE!B109="BARRET",LISTE!B109="AUZAN",LISTE!B109="BOURDEAU"),"",LISTE!C109)</f>
        <v>Franck</v>
      </c>
      <c r="D109" s="70"/>
      <c r="E109" s="71">
        <f>IF(OR(LISTE!B109="",LISTE!B109="MADORRE",LISTE!B109="ROBIN",LISTE!B109="FREYSS",LISTE!B109="HENNION",LISTE!B109="BENARD",LISTE!I109="X",LISTE!I109="A",LISTE!B109="HUMBERT",LISTE!B109="BARRET",LISTE!B109="AUZAN",LISTE!B109="BOURDEAU"),"",LISTE!J109)</f>
        <v>44841</v>
      </c>
      <c r="F109" s="71">
        <f>IF(OR(LISTE!B109="",LISTE!B109="MADORRE",LISTE!B109="ROBIN",LISTE!B109="FREYSS",LISTE!B109="HENNION",LISTE!B109="BENARD",LISTE!I109="X",LISTE!I109="A",LISTE!B109="HUMBERT",LISTE!B109="BARRET",LISTE!B109="AUZAN",LISTE!B109="BOURDEAU"),"",LISTE!K109)</f>
        <v>44844</v>
      </c>
      <c r="G109" s="568">
        <f t="shared" si="1"/>
        <v>3</v>
      </c>
      <c r="H109" s="72">
        <f>IF(OR(LISTE!B109="",LISTE!B109="MADORRE",LISTE!B109="ROBIN",LISTE!B109="FREYSS",LISTE!B109="HENNION",LISTE!B109="BENARD",LISTE!I109="X",LISTE!I109="A",LISTE!B109="HUMBERT",LISTE!B109="BARRET",LISTE!B109="AUZAN",LISTE!B109="BOURDEAU"),"",LISTE!AF109)</f>
        <v>0</v>
      </c>
      <c r="I109" s="72">
        <f>IF(OR(LISTE!B109="",LISTE!B109="MADORRE",LISTE!B109="ROBIN",LISTE!B109="FREYSS",LISTE!B109="HENNION",LISTE!B109="BENARD",LISTE!I109="X",LISTE!I109="A",LISTE!B109="HUMBERT",LISTE!B109="BARRET",LISTE!B109="AUZAN",LISTE!B109="BOURDEAU"),"",LISTE!AG109)</f>
        <v>0</v>
      </c>
      <c r="J109" s="72">
        <f>IF(OR(LISTE!B109="",LISTE!B109="MADORRE",LISTE!B109="ROBIN",LISTE!B109="FREYSS",LISTE!B109="HENNION",LISTE!B109="BENARD",LISTE!I109="X",LISTE!I109="A",LISTE!B109="HUMBERT",LISTE!B109="BARRET",LISTE!B109="AUZAN",LISTE!B109="BOURDEAU"),"",LISTE!AH109)</f>
        <v>0</v>
      </c>
      <c r="K109" s="72">
        <f>IF(OR(LISTE!B109="",LISTE!B109="MADORRE",LISTE!B109="ROBIN",LISTE!B109="FREYSS",LISTE!B109="HENNION",LISTE!B109="BENARD",LISTE!I109="X",LISTE!I109="A",LISTE!B109="HUMBERT",LISTE!B109="BARRET",LISTE!B109="AUZAN",LISTE!B109="BOURDEAU"),"",LISTE!AI109)</f>
        <v>0</v>
      </c>
      <c r="L109" s="72">
        <f>IF(OR(LISTE!B109="",LISTE!B109="MADORRE",LISTE!B109="ROBIN",LISTE!B109="FREYSS",LISTE!B109="HENNION",LISTE!B109="BENARD",LISTE!I109="X",LISTE!I109="A",LISTE!B109="HUMBERT",LISTE!B109="BARRET",LISTE!B109="AUZAN",LISTE!B109="BOURDEAU"),"",LISTE!AJ109)</f>
        <v>0</v>
      </c>
      <c r="M109" s="72">
        <f>IF(OR(LISTE!B109="",LISTE!B109="MADORRE",LISTE!B109="ROBIN",LISTE!B109="FREYSS",LISTE!B109="HENNION",LISTE!B109="BENARD",LISTE!I109="X",LISTE!I109="A",LISTE!B109="HUMBERT",LISTE!B109="BARRET",LISTE!B109="AUZAN",LISTE!B109="BOURDEAU"),"",LISTE!AK109)</f>
        <v>0</v>
      </c>
      <c r="N109" s="72">
        <f>IF(OR(LISTE!B109="",LISTE!B109="MADORRE",LISTE!B109="ROBIN",LISTE!B109="FREYSS",LISTE!B109="HENNION",LISTE!B109="BENARD",LISTE!I109="X",LISTE!I109="A",LISTE!B109="HUMBERT",LISTE!B109="BARRET",LISTE!B109="AUZAN",LISTE!B109="BOURDEAU"),"",LISTE!AL109)</f>
        <v>0</v>
      </c>
      <c r="O109" s="72">
        <f>IF(OR(LISTE!B109="",LISTE!B109="MADORRE",LISTE!B109="ROBIN",LISTE!B109="FREYSS",LISTE!B109="HENNION",LISTE!B109="BENARD",LISTE!I109="X",LISTE!I109="A",LISTE!B109="HUMBERT",LISTE!B109="BARRET",LISTE!B109="AUZAN",LISTE!B109="BOURDEAU"),"",LISTE!AM109)</f>
        <v>0</v>
      </c>
      <c r="P109" s="72">
        <f>IF(OR(LISTE!B109="",LISTE!B109="MADORRE",LISTE!B109="ROBIN",LISTE!B109="FREYSS",LISTE!B109="HENNION",LISTE!B109="BENARD",LISTE!I109="X",LISTE!I109="A",LISTE!B109="HUMBERT",LISTE!B109="BARRET",LISTE!B109="AUZAN",LISTE!B109="BOURDEAU"),"",LISTE!AN109)</f>
        <v>0</v>
      </c>
      <c r="Q109" s="72">
        <f>IF(OR(LISTE!B109="",LISTE!B109="MADORRE",LISTE!B109="ROBIN",LISTE!B109="FREYSS",LISTE!B109="HENNION",LISTE!B109="BENARD",LISTE!I109="X",LISTE!I109="A",LISTE!B109="HUMBERT",LISTE!B109="BARRET",LISTE!B109="AUZAN",LISTE!B109="BOURDEAU"),"",LISTE!AO109)</f>
        <v>3.96</v>
      </c>
      <c r="R109" s="72">
        <f>IF(OR(LISTE!B109="",LISTE!B109="MADORRE",LISTE!B109="ROBIN",LISTE!B109="FREYSS",LISTE!B109="HENNION",LISTE!B109="BENARD",LISTE!I109="X",LISTE!I109="A",LISTE!B109="HUMBERT",LISTE!B109="BARRET",LISTE!B109="AUZAN",LISTE!B109="BOURDEAU"),"",LISTE!AP109)</f>
        <v>0</v>
      </c>
      <c r="S109" s="72">
        <f>IF(OR(LISTE!B109="",LISTE!B109="MADORRE",LISTE!B109="ROBIN",LISTE!B109="FREYSS",LISTE!B109="HENNION",LISTE!B109="BENARD",LISTE!I109="X",LISTE!I109="A",LISTE!B109="HUMBERT",LISTE!B109="BARRET",LISTE!B109="AUZAN",LISTE!B109="BOURDEAU"),"",LISTE!AQ109)</f>
        <v>0</v>
      </c>
    </row>
    <row r="110" spans="1:19" ht="13.05" customHeight="1" x14ac:dyDescent="0.3">
      <c r="A110" s="56">
        <f>IF(OR(LISTE!B110="",LISTE!B110="MADORRE",LISTE!B110="ROBIN",LISTE!B110="FREYSS",LISTE!B110="HENNION",LISTE!B110="BENARD",LISTE!I110="X",LISTE!I110="A",LISTE!B110="HUMBERT",LISTE!B110="BARRET",LISTE!B110="AUZAN",LISTE!B110="BOURDEAU"),"",LISTE!A110)</f>
        <v>102</v>
      </c>
      <c r="B110" s="70" t="str">
        <f>IF(OR(LISTE!B110="",LISTE!B110="MADORRE",LISTE!B110="ROBIN",LISTE!B110="FREYSS",LISTE!B110="HENNION",LISTE!B110="BENARD",LISTE!I110="X",LISTE!I110="A",LISTE!B110="HUMBERT",LISTE!B110="BARRET",LISTE!B110="AUZAN",LISTE!B110="BOURDEAU"),"",LISTE!B110)</f>
        <v xml:space="preserve">Reineville </v>
      </c>
      <c r="C110" s="70" t="str">
        <f>IF(OR(LISTE!B110="",LISTE!B110="MADORRE",LISTE!B110="ROBIN",LISTE!B110="FREYSS",LISTE!B110="HENNION",LISTE!B110="BENARD",LISTE!I110="X",LISTE!I110="A",LISTE!B110="HUMBERT",LISTE!B110="BARRET",LISTE!B110="AUZAN",LISTE!B110="BOURDEAU"),"",LISTE!C110)</f>
        <v>Francis</v>
      </c>
      <c r="D110" s="70"/>
      <c r="E110" s="71">
        <f>IF(OR(LISTE!B110="",LISTE!B110="MADORRE",LISTE!B110="ROBIN",LISTE!B110="FREYSS",LISTE!B110="HENNION",LISTE!B110="BENARD",LISTE!I110="X",LISTE!I110="A",LISTE!B110="HUMBERT",LISTE!B110="BARRET",LISTE!B110="AUZAN",LISTE!B110="BOURDEAU"),"",LISTE!J110)</f>
        <v>44841</v>
      </c>
      <c r="F110" s="71">
        <f>IF(OR(LISTE!B110="",LISTE!B110="MADORRE",LISTE!B110="ROBIN",LISTE!B110="FREYSS",LISTE!B110="HENNION",LISTE!B110="BENARD",LISTE!I110="X",LISTE!I110="A",LISTE!B110="HUMBERT",LISTE!B110="BARRET",LISTE!B110="AUZAN",LISTE!B110="BOURDEAU"),"",LISTE!K110)</f>
        <v>44844</v>
      </c>
      <c r="G110" s="568">
        <f t="shared" si="1"/>
        <v>3</v>
      </c>
      <c r="H110" s="72">
        <f>IF(OR(LISTE!B110="",LISTE!B110="MADORRE",LISTE!B110="ROBIN",LISTE!B110="FREYSS",LISTE!B110="HENNION",LISTE!B110="BENARD",LISTE!I110="X",LISTE!I110="A",LISTE!B110="HUMBERT",LISTE!B110="BARRET",LISTE!B110="AUZAN",LISTE!B110="BOURDEAU"),"",LISTE!AF110)</f>
        <v>0</v>
      </c>
      <c r="I110" s="72">
        <f>IF(OR(LISTE!B110="",LISTE!B110="MADORRE",LISTE!B110="ROBIN",LISTE!B110="FREYSS",LISTE!B110="HENNION",LISTE!B110="BENARD",LISTE!I110="X",LISTE!I110="A",LISTE!B110="HUMBERT",LISTE!B110="BARRET",LISTE!B110="AUZAN",LISTE!B110="BOURDEAU"),"",LISTE!AG110)</f>
        <v>0</v>
      </c>
      <c r="J110" s="72">
        <f>IF(OR(LISTE!B110="",LISTE!B110="MADORRE",LISTE!B110="ROBIN",LISTE!B110="FREYSS",LISTE!B110="HENNION",LISTE!B110="BENARD",LISTE!I110="X",LISTE!I110="A",LISTE!B110="HUMBERT",LISTE!B110="BARRET",LISTE!B110="AUZAN",LISTE!B110="BOURDEAU"),"",LISTE!AH110)</f>
        <v>0</v>
      </c>
      <c r="K110" s="72">
        <f>IF(OR(LISTE!B110="",LISTE!B110="MADORRE",LISTE!B110="ROBIN",LISTE!B110="FREYSS",LISTE!B110="HENNION",LISTE!B110="BENARD",LISTE!I110="X",LISTE!I110="A",LISTE!B110="HUMBERT",LISTE!B110="BARRET",LISTE!B110="AUZAN",LISTE!B110="BOURDEAU"),"",LISTE!AI110)</f>
        <v>0</v>
      </c>
      <c r="L110" s="72">
        <f>IF(OR(LISTE!B110="",LISTE!B110="MADORRE",LISTE!B110="ROBIN",LISTE!B110="FREYSS",LISTE!B110="HENNION",LISTE!B110="BENARD",LISTE!I110="X",LISTE!I110="A",LISTE!B110="HUMBERT",LISTE!B110="BARRET",LISTE!B110="AUZAN",LISTE!B110="BOURDEAU"),"",LISTE!AJ110)</f>
        <v>0</v>
      </c>
      <c r="M110" s="72">
        <f>IF(OR(LISTE!B110="",LISTE!B110="MADORRE",LISTE!B110="ROBIN",LISTE!B110="FREYSS",LISTE!B110="HENNION",LISTE!B110="BENARD",LISTE!I110="X",LISTE!I110="A",LISTE!B110="HUMBERT",LISTE!B110="BARRET",LISTE!B110="AUZAN",LISTE!B110="BOURDEAU"),"",LISTE!AK110)</f>
        <v>0</v>
      </c>
      <c r="N110" s="72">
        <f>IF(OR(LISTE!B110="",LISTE!B110="MADORRE",LISTE!B110="ROBIN",LISTE!B110="FREYSS",LISTE!B110="HENNION",LISTE!B110="BENARD",LISTE!I110="X",LISTE!I110="A",LISTE!B110="HUMBERT",LISTE!B110="BARRET",LISTE!B110="AUZAN",LISTE!B110="BOURDEAU"),"",LISTE!AL110)</f>
        <v>0</v>
      </c>
      <c r="O110" s="72">
        <f>IF(OR(LISTE!B110="",LISTE!B110="MADORRE",LISTE!B110="ROBIN",LISTE!B110="FREYSS",LISTE!B110="HENNION",LISTE!B110="BENARD",LISTE!I110="X",LISTE!I110="A",LISTE!B110="HUMBERT",LISTE!B110="BARRET",LISTE!B110="AUZAN",LISTE!B110="BOURDEAU"),"",LISTE!AM110)</f>
        <v>0</v>
      </c>
      <c r="P110" s="72">
        <f>IF(OR(LISTE!B110="",LISTE!B110="MADORRE",LISTE!B110="ROBIN",LISTE!B110="FREYSS",LISTE!B110="HENNION",LISTE!B110="BENARD",LISTE!I110="X",LISTE!I110="A",LISTE!B110="HUMBERT",LISTE!B110="BARRET",LISTE!B110="AUZAN",LISTE!B110="BOURDEAU"),"",LISTE!AN110)</f>
        <v>0</v>
      </c>
      <c r="Q110" s="72">
        <f>IF(OR(LISTE!B110="",LISTE!B110="MADORRE",LISTE!B110="ROBIN",LISTE!B110="FREYSS",LISTE!B110="HENNION",LISTE!B110="BENARD",LISTE!I110="X",LISTE!I110="A",LISTE!B110="HUMBERT",LISTE!B110="BARRET",LISTE!B110="AUZAN",LISTE!B110="BOURDEAU"),"",LISTE!AO110)</f>
        <v>0</v>
      </c>
      <c r="R110" s="72">
        <f>IF(OR(LISTE!B110="",LISTE!B110="MADORRE",LISTE!B110="ROBIN",LISTE!B110="FREYSS",LISTE!B110="HENNION",LISTE!B110="BENARD",LISTE!I110="X",LISTE!I110="A",LISTE!B110="HUMBERT",LISTE!B110="BARRET",LISTE!B110="AUZAN",LISTE!B110="BOURDEAU"),"",LISTE!AP110)</f>
        <v>0</v>
      </c>
      <c r="S110" s="72">
        <f>IF(OR(LISTE!B110="",LISTE!B110="MADORRE",LISTE!B110="ROBIN",LISTE!B110="FREYSS",LISTE!B110="HENNION",LISTE!B110="BENARD",LISTE!I110="X",LISTE!I110="A",LISTE!B110="HUMBERT",LISTE!B110="BARRET",LISTE!B110="AUZAN",LISTE!B110="BOURDEAU"),"",LISTE!AQ110)</f>
        <v>0</v>
      </c>
    </row>
    <row r="111" spans="1:19" ht="13.05" customHeight="1" x14ac:dyDescent="0.3">
      <c r="A111" s="56" t="str">
        <f>IF(OR(LISTE!B111="",LISTE!B111="MADORRE",LISTE!B111="ROBIN",LISTE!B111="FREYSS",LISTE!B111="HENNION",LISTE!B111="BENARD",LISTE!I111="X",LISTE!I111="A",LISTE!B111="HUMBERT",LISTE!B111="BARRET",LISTE!B111="AUZAN",LISTE!B111="BOURDEAU"),"",LISTE!A111)</f>
        <v/>
      </c>
      <c r="B111" s="70" t="str">
        <f>IF(OR(LISTE!B111="",LISTE!B111="MADORRE",LISTE!B111="ROBIN",LISTE!B111="FREYSS",LISTE!B111="HENNION",LISTE!B111="BENARD",LISTE!I111="X",LISTE!I111="A",LISTE!B111="HUMBERT",LISTE!B111="BARRET",LISTE!B111="AUZAN",LISTE!B111="BOURDEAU"),"",LISTE!B111)</f>
        <v/>
      </c>
      <c r="C111" s="70" t="str">
        <f>IF(OR(LISTE!B111="",LISTE!B111="MADORRE",LISTE!B111="ROBIN",LISTE!B111="FREYSS",LISTE!B111="HENNION",LISTE!B111="BENARD",LISTE!I111="X",LISTE!I111="A",LISTE!B111="HUMBERT",LISTE!B111="BARRET",LISTE!B111="AUZAN",LISTE!B111="BOURDEAU"),"",LISTE!C111)</f>
        <v/>
      </c>
      <c r="D111" s="70"/>
      <c r="E111" s="71" t="str">
        <f>IF(OR(LISTE!B111="",LISTE!B111="MADORRE",LISTE!B111="ROBIN",LISTE!B111="FREYSS",LISTE!B111="HENNION",LISTE!B111="BENARD",LISTE!I111="X",LISTE!I111="A",LISTE!B111="HUMBERT",LISTE!B111="BARRET",LISTE!B111="AUZAN",LISTE!B111="BOURDEAU"),"",LISTE!J111)</f>
        <v/>
      </c>
      <c r="F111" s="71" t="str">
        <f>IF(OR(LISTE!B111="",LISTE!B111="MADORRE",LISTE!B111="ROBIN",LISTE!B111="FREYSS",LISTE!B111="HENNION",LISTE!B111="BENARD",LISTE!I111="X",LISTE!I111="A",LISTE!B111="HUMBERT",LISTE!B111="BARRET",LISTE!B111="AUZAN",LISTE!B111="BOURDEAU"),"",LISTE!K111)</f>
        <v/>
      </c>
      <c r="G111" s="568">
        <f t="shared" si="1"/>
        <v>0</v>
      </c>
      <c r="H111" s="72" t="str">
        <f>IF(OR(LISTE!B111="",LISTE!B111="MADORRE",LISTE!B111="ROBIN",LISTE!B111="FREYSS",LISTE!B111="HENNION",LISTE!B111="BENARD",LISTE!I111="X",LISTE!I111="A",LISTE!B111="HUMBERT",LISTE!B111="BARRET",LISTE!B111="AUZAN",LISTE!B111="BOURDEAU"),"",LISTE!AF111)</f>
        <v/>
      </c>
      <c r="I111" s="72" t="str">
        <f>IF(OR(LISTE!B111="",LISTE!B111="MADORRE",LISTE!B111="ROBIN",LISTE!B111="FREYSS",LISTE!B111="HENNION",LISTE!B111="BENARD",LISTE!I111="X",LISTE!I111="A",LISTE!B111="HUMBERT",LISTE!B111="BARRET",LISTE!B111="AUZAN",LISTE!B111="BOURDEAU"),"",LISTE!AG111)</f>
        <v/>
      </c>
      <c r="J111" s="72" t="str">
        <f>IF(OR(LISTE!B111="",LISTE!B111="MADORRE",LISTE!B111="ROBIN",LISTE!B111="FREYSS",LISTE!B111="HENNION",LISTE!B111="BENARD",LISTE!I111="X",LISTE!I111="A",LISTE!B111="HUMBERT",LISTE!B111="BARRET",LISTE!B111="AUZAN",LISTE!B111="BOURDEAU"),"",LISTE!AH111)</f>
        <v/>
      </c>
      <c r="K111" s="72" t="str">
        <f>IF(OR(LISTE!B111="",LISTE!B111="MADORRE",LISTE!B111="ROBIN",LISTE!B111="FREYSS",LISTE!B111="HENNION",LISTE!B111="BENARD",LISTE!I111="X",LISTE!I111="A",LISTE!B111="HUMBERT",LISTE!B111="BARRET",LISTE!B111="AUZAN",LISTE!B111="BOURDEAU"),"",LISTE!AI111)</f>
        <v/>
      </c>
      <c r="L111" s="72" t="str">
        <f>IF(OR(LISTE!B111="",LISTE!B111="MADORRE",LISTE!B111="ROBIN",LISTE!B111="FREYSS",LISTE!B111="HENNION",LISTE!B111="BENARD",LISTE!I111="X",LISTE!I111="A",LISTE!B111="HUMBERT",LISTE!B111="BARRET",LISTE!B111="AUZAN",LISTE!B111="BOURDEAU"),"",LISTE!AJ111)</f>
        <v/>
      </c>
      <c r="M111" s="72" t="str">
        <f>IF(OR(LISTE!B111="",LISTE!B111="MADORRE",LISTE!B111="ROBIN",LISTE!B111="FREYSS",LISTE!B111="HENNION",LISTE!B111="BENARD",LISTE!I111="X",LISTE!I111="A",LISTE!B111="HUMBERT",LISTE!B111="BARRET",LISTE!B111="AUZAN",LISTE!B111="BOURDEAU"),"",LISTE!AK111)</f>
        <v/>
      </c>
      <c r="N111" s="72" t="str">
        <f>IF(OR(LISTE!B111="",LISTE!B111="MADORRE",LISTE!B111="ROBIN",LISTE!B111="FREYSS",LISTE!B111="HENNION",LISTE!B111="BENARD",LISTE!I111="X",LISTE!I111="A",LISTE!B111="HUMBERT",LISTE!B111="BARRET",LISTE!B111="AUZAN",LISTE!B111="BOURDEAU"),"",LISTE!AL111)</f>
        <v/>
      </c>
      <c r="O111" s="72" t="str">
        <f>IF(OR(LISTE!B111="",LISTE!B111="MADORRE",LISTE!B111="ROBIN",LISTE!B111="FREYSS",LISTE!B111="HENNION",LISTE!B111="BENARD",LISTE!I111="X",LISTE!I111="A",LISTE!B111="HUMBERT",LISTE!B111="BARRET",LISTE!B111="AUZAN",LISTE!B111="BOURDEAU"),"",LISTE!AM111)</f>
        <v/>
      </c>
      <c r="P111" s="72" t="str">
        <f>IF(OR(LISTE!B111="",LISTE!B111="MADORRE",LISTE!B111="ROBIN",LISTE!B111="FREYSS",LISTE!B111="HENNION",LISTE!B111="BENARD",LISTE!I111="X",LISTE!I111="A",LISTE!B111="HUMBERT",LISTE!B111="BARRET",LISTE!B111="AUZAN",LISTE!B111="BOURDEAU"),"",LISTE!AN111)</f>
        <v/>
      </c>
      <c r="Q111" s="72" t="str">
        <f>IF(OR(LISTE!B111="",LISTE!B111="MADORRE",LISTE!B111="ROBIN",LISTE!B111="FREYSS",LISTE!B111="HENNION",LISTE!B111="BENARD",LISTE!I111="X",LISTE!I111="A",LISTE!B111="HUMBERT",LISTE!B111="BARRET",LISTE!B111="AUZAN",LISTE!B111="BOURDEAU"),"",LISTE!AO111)</f>
        <v/>
      </c>
      <c r="R111" s="72" t="str">
        <f>IF(OR(LISTE!B111="",LISTE!B111="MADORRE",LISTE!B111="ROBIN",LISTE!B111="FREYSS",LISTE!B111="HENNION",LISTE!B111="BENARD",LISTE!I111="X",LISTE!I111="A",LISTE!B111="HUMBERT",LISTE!B111="BARRET",LISTE!B111="AUZAN",LISTE!B111="BOURDEAU"),"",LISTE!AP111)</f>
        <v/>
      </c>
      <c r="S111" s="72" t="str">
        <f>IF(OR(LISTE!B111="",LISTE!B111="MADORRE",LISTE!B111="ROBIN",LISTE!B111="FREYSS",LISTE!B111="HENNION",LISTE!B111="BENARD",LISTE!I111="X",LISTE!I111="A",LISTE!B111="HUMBERT",LISTE!B111="BARRET",LISTE!B111="AUZAN",LISTE!B111="BOURDEAU"),"",LISTE!AQ111)</f>
        <v/>
      </c>
    </row>
    <row r="112" spans="1:19" ht="13.05" customHeight="1" x14ac:dyDescent="0.3">
      <c r="A112" s="56" t="str">
        <f>IF(OR(LISTE!B112="",LISTE!B112="MADORRE",LISTE!B112="ROBIN",LISTE!B112="FREYSS",LISTE!B112="HENNION",LISTE!B112="BENARD",LISTE!I112="X",LISTE!I112="A",LISTE!B112="HUMBERT",LISTE!B112="BARRET",LISTE!B112="AUZAN",LISTE!B112="BOURDEAU"),"",LISTE!A112)</f>
        <v/>
      </c>
      <c r="B112" s="70" t="str">
        <f>IF(OR(LISTE!B112="",LISTE!B112="MADORRE",LISTE!B112="ROBIN",LISTE!B112="FREYSS",LISTE!B112="HENNION",LISTE!B112="BENARD",LISTE!I112="X",LISTE!I112="A",LISTE!B112="HUMBERT",LISTE!B112="BARRET",LISTE!B112="AUZAN",LISTE!B112="BOURDEAU"),"",LISTE!B112)</f>
        <v/>
      </c>
      <c r="C112" s="70" t="str">
        <f>IF(OR(LISTE!B112="",LISTE!B112="MADORRE",LISTE!B112="ROBIN",LISTE!B112="FREYSS",LISTE!B112="HENNION",LISTE!B112="BENARD",LISTE!I112="X",LISTE!I112="A",LISTE!B112="HUMBERT",LISTE!B112="BARRET",LISTE!B112="AUZAN",LISTE!B112="BOURDEAU"),"",LISTE!C112)</f>
        <v/>
      </c>
      <c r="D112" s="70"/>
      <c r="E112" s="71" t="str">
        <f>IF(OR(LISTE!B112="",LISTE!B112="MADORRE",LISTE!B112="ROBIN",LISTE!B112="FREYSS",LISTE!B112="HENNION",LISTE!B112="BENARD",LISTE!I112="X",LISTE!I112="A",LISTE!B112="HUMBERT",LISTE!B112="BARRET",LISTE!B112="AUZAN",LISTE!B112="BOURDEAU"),"",LISTE!J112)</f>
        <v/>
      </c>
      <c r="F112" s="71" t="str">
        <f>IF(OR(LISTE!B112="",LISTE!B112="MADORRE",LISTE!B112="ROBIN",LISTE!B112="FREYSS",LISTE!B112="HENNION",LISTE!B112="BENARD",LISTE!I112="X",LISTE!I112="A",LISTE!B112="HUMBERT",LISTE!B112="BARRET",LISTE!B112="AUZAN",LISTE!B112="BOURDEAU"),"",LISTE!K112)</f>
        <v/>
      </c>
      <c r="G112" s="568">
        <f t="shared" si="1"/>
        <v>0</v>
      </c>
      <c r="H112" s="72" t="str">
        <f>IF(OR(LISTE!B112="",LISTE!B112="MADORRE",LISTE!B112="ROBIN",LISTE!B112="FREYSS",LISTE!B112="HENNION",LISTE!B112="BENARD",LISTE!I112="X",LISTE!I112="A",LISTE!B112="HUMBERT",LISTE!B112="BARRET",LISTE!B112="AUZAN",LISTE!B112="BOURDEAU"),"",LISTE!AF112)</f>
        <v/>
      </c>
      <c r="I112" s="72" t="str">
        <f>IF(OR(LISTE!B112="",LISTE!B112="MADORRE",LISTE!B112="ROBIN",LISTE!B112="FREYSS",LISTE!B112="HENNION",LISTE!B112="BENARD",LISTE!I112="X",LISTE!I112="A",LISTE!B112="HUMBERT",LISTE!B112="BARRET",LISTE!B112="AUZAN",LISTE!B112="BOURDEAU"),"",LISTE!AG112)</f>
        <v/>
      </c>
      <c r="J112" s="72" t="str">
        <f>IF(OR(LISTE!B112="",LISTE!B112="MADORRE",LISTE!B112="ROBIN",LISTE!B112="FREYSS",LISTE!B112="HENNION",LISTE!B112="BENARD",LISTE!I112="X",LISTE!I112="A",LISTE!B112="HUMBERT",LISTE!B112="BARRET",LISTE!B112="AUZAN",LISTE!B112="BOURDEAU"),"",LISTE!AH112)</f>
        <v/>
      </c>
      <c r="K112" s="72" t="str">
        <f>IF(OR(LISTE!B112="",LISTE!B112="MADORRE",LISTE!B112="ROBIN",LISTE!B112="FREYSS",LISTE!B112="HENNION",LISTE!B112="BENARD",LISTE!I112="X",LISTE!I112="A",LISTE!B112="HUMBERT",LISTE!B112="BARRET",LISTE!B112="AUZAN",LISTE!B112="BOURDEAU"),"",LISTE!AI112)</f>
        <v/>
      </c>
      <c r="L112" s="72" t="str">
        <f>IF(OR(LISTE!B112="",LISTE!B112="MADORRE",LISTE!B112="ROBIN",LISTE!B112="FREYSS",LISTE!B112="HENNION",LISTE!B112="BENARD",LISTE!I112="X",LISTE!I112="A",LISTE!B112="HUMBERT",LISTE!B112="BARRET",LISTE!B112="AUZAN",LISTE!B112="BOURDEAU"),"",LISTE!AJ112)</f>
        <v/>
      </c>
      <c r="M112" s="72" t="str">
        <f>IF(OR(LISTE!B112="",LISTE!B112="MADORRE",LISTE!B112="ROBIN",LISTE!B112="FREYSS",LISTE!B112="HENNION",LISTE!B112="BENARD",LISTE!I112="X",LISTE!I112="A",LISTE!B112="HUMBERT",LISTE!B112="BARRET",LISTE!B112="AUZAN",LISTE!B112="BOURDEAU"),"",LISTE!AK112)</f>
        <v/>
      </c>
      <c r="N112" s="72" t="str">
        <f>IF(OR(LISTE!B112="",LISTE!B112="MADORRE",LISTE!B112="ROBIN",LISTE!B112="FREYSS",LISTE!B112="HENNION",LISTE!B112="BENARD",LISTE!I112="X",LISTE!I112="A",LISTE!B112="HUMBERT",LISTE!B112="BARRET",LISTE!B112="AUZAN",LISTE!B112="BOURDEAU"),"",LISTE!AL112)</f>
        <v/>
      </c>
      <c r="O112" s="72" t="str">
        <f>IF(OR(LISTE!B112="",LISTE!B112="MADORRE",LISTE!B112="ROBIN",LISTE!B112="FREYSS",LISTE!B112="HENNION",LISTE!B112="BENARD",LISTE!I112="X",LISTE!I112="A",LISTE!B112="HUMBERT",LISTE!B112="BARRET",LISTE!B112="AUZAN",LISTE!B112="BOURDEAU"),"",LISTE!AM112)</f>
        <v/>
      </c>
      <c r="P112" s="72" t="str">
        <f>IF(OR(LISTE!B112="",LISTE!B112="MADORRE",LISTE!B112="ROBIN",LISTE!B112="FREYSS",LISTE!B112="HENNION",LISTE!B112="BENARD",LISTE!I112="X",LISTE!I112="A",LISTE!B112="HUMBERT",LISTE!B112="BARRET",LISTE!B112="AUZAN",LISTE!B112="BOURDEAU"),"",LISTE!AN112)</f>
        <v/>
      </c>
      <c r="Q112" s="72" t="str">
        <f>IF(OR(LISTE!B112="",LISTE!B112="MADORRE",LISTE!B112="ROBIN",LISTE!B112="FREYSS",LISTE!B112="HENNION",LISTE!B112="BENARD",LISTE!I112="X",LISTE!I112="A",LISTE!B112="HUMBERT",LISTE!B112="BARRET",LISTE!B112="AUZAN",LISTE!B112="BOURDEAU"),"",LISTE!AO112)</f>
        <v/>
      </c>
      <c r="R112" s="72" t="str">
        <f>IF(OR(LISTE!B112="",LISTE!B112="MADORRE",LISTE!B112="ROBIN",LISTE!B112="FREYSS",LISTE!B112="HENNION",LISTE!B112="BENARD",LISTE!I112="X",LISTE!I112="A",LISTE!B112="HUMBERT",LISTE!B112="BARRET",LISTE!B112="AUZAN",LISTE!B112="BOURDEAU"),"",LISTE!AP112)</f>
        <v/>
      </c>
      <c r="S112" s="72" t="str">
        <f>IF(OR(LISTE!B112="",LISTE!B112="MADORRE",LISTE!B112="ROBIN",LISTE!B112="FREYSS",LISTE!B112="HENNION",LISTE!B112="BENARD",LISTE!I112="X",LISTE!I112="A",LISTE!B112="HUMBERT",LISTE!B112="BARRET",LISTE!B112="AUZAN",LISTE!B112="BOURDEAU"),"",LISTE!AQ112)</f>
        <v/>
      </c>
    </row>
    <row r="113" spans="1:19" ht="13.05" customHeight="1" x14ac:dyDescent="0.3">
      <c r="A113" s="56" t="str">
        <f>IF(OR(LISTE!B113="",LISTE!B113="MADORRE",LISTE!B113="ROBIN",LISTE!B113="FREYSS",LISTE!B113="HENNION",LISTE!B113="BENARD",LISTE!I113="X",LISTE!I113="A",LISTE!B113="HUMBERT",LISTE!B113="BARRET",LISTE!B113="AUZAN",LISTE!B113="BOURDEAU"),"",LISTE!A113)</f>
        <v/>
      </c>
      <c r="B113" s="70" t="str">
        <f>IF(OR(LISTE!B113="",LISTE!B113="MADORRE",LISTE!B113="ROBIN",LISTE!B113="FREYSS",LISTE!B113="HENNION",LISTE!B113="BENARD",LISTE!I113="X",LISTE!I113="A",LISTE!B113="HUMBERT",LISTE!B113="BARRET",LISTE!B113="AUZAN",LISTE!B113="BOURDEAU"),"",LISTE!B113)</f>
        <v/>
      </c>
      <c r="C113" s="70" t="str">
        <f>IF(OR(LISTE!B113="",LISTE!B113="MADORRE",LISTE!B113="ROBIN",LISTE!B113="FREYSS",LISTE!B113="HENNION",LISTE!B113="BENARD",LISTE!I113="X",LISTE!I113="A",LISTE!B113="HUMBERT",LISTE!B113="BARRET",LISTE!B113="AUZAN",LISTE!B113="BOURDEAU"),"",LISTE!C113)</f>
        <v/>
      </c>
      <c r="D113" s="70"/>
      <c r="E113" s="71" t="str">
        <f>IF(OR(LISTE!B113="",LISTE!B113="MADORRE",LISTE!B113="ROBIN",LISTE!B113="FREYSS",LISTE!B113="HENNION",LISTE!B113="BENARD",LISTE!I113="X",LISTE!I113="A",LISTE!B113="HUMBERT",LISTE!B113="BARRET",LISTE!B113="AUZAN",LISTE!B113="BOURDEAU"),"",LISTE!J113)</f>
        <v/>
      </c>
      <c r="F113" s="71" t="str">
        <f>IF(OR(LISTE!B113="",LISTE!B113="MADORRE",LISTE!B113="ROBIN",LISTE!B113="FREYSS",LISTE!B113="HENNION",LISTE!B113="BENARD",LISTE!I113="X",LISTE!I113="A",LISTE!B113="HUMBERT",LISTE!B113="BARRET",LISTE!B113="AUZAN",LISTE!B113="BOURDEAU"),"",LISTE!K113)</f>
        <v/>
      </c>
      <c r="G113" s="568">
        <f t="shared" si="1"/>
        <v>0</v>
      </c>
      <c r="H113" s="72" t="str">
        <f>IF(OR(LISTE!B113="",LISTE!B113="MADORRE",LISTE!B113="ROBIN",LISTE!B113="FREYSS",LISTE!B113="HENNION",LISTE!B113="BENARD",LISTE!I113="X",LISTE!I113="A",LISTE!B113="HUMBERT",LISTE!B113="BARRET",LISTE!B113="AUZAN",LISTE!B113="BOURDEAU"),"",LISTE!AF113)</f>
        <v/>
      </c>
      <c r="I113" s="72" t="str">
        <f>IF(OR(LISTE!B113="",LISTE!B113="MADORRE",LISTE!B113="ROBIN",LISTE!B113="FREYSS",LISTE!B113="HENNION",LISTE!B113="BENARD",LISTE!I113="X",LISTE!I113="A",LISTE!B113="HUMBERT",LISTE!B113="BARRET",LISTE!B113="AUZAN",LISTE!B113="BOURDEAU"),"",LISTE!AG113)</f>
        <v/>
      </c>
      <c r="J113" s="72" t="str">
        <f>IF(OR(LISTE!B113="",LISTE!B113="MADORRE",LISTE!B113="ROBIN",LISTE!B113="FREYSS",LISTE!B113="HENNION",LISTE!B113="BENARD",LISTE!I113="X",LISTE!I113="A",LISTE!B113="HUMBERT",LISTE!B113="BARRET",LISTE!B113="AUZAN",LISTE!B113="BOURDEAU"),"",LISTE!AH113)</f>
        <v/>
      </c>
      <c r="K113" s="72" t="str">
        <f>IF(OR(LISTE!B113="",LISTE!B113="MADORRE",LISTE!B113="ROBIN",LISTE!B113="FREYSS",LISTE!B113="HENNION",LISTE!B113="BENARD",LISTE!I113="X",LISTE!I113="A",LISTE!B113="HUMBERT",LISTE!B113="BARRET",LISTE!B113="AUZAN",LISTE!B113="BOURDEAU"),"",LISTE!AI113)</f>
        <v/>
      </c>
      <c r="L113" s="72" t="str">
        <f>IF(OR(LISTE!B113="",LISTE!B113="MADORRE",LISTE!B113="ROBIN",LISTE!B113="FREYSS",LISTE!B113="HENNION",LISTE!B113="BENARD",LISTE!I113="X",LISTE!I113="A",LISTE!B113="HUMBERT",LISTE!B113="BARRET",LISTE!B113="AUZAN",LISTE!B113="BOURDEAU"),"",LISTE!AJ113)</f>
        <v/>
      </c>
      <c r="M113" s="72" t="str">
        <f>IF(OR(LISTE!B113="",LISTE!B113="MADORRE",LISTE!B113="ROBIN",LISTE!B113="FREYSS",LISTE!B113="HENNION",LISTE!B113="BENARD",LISTE!I113="X",LISTE!I113="A",LISTE!B113="HUMBERT",LISTE!B113="BARRET",LISTE!B113="AUZAN",LISTE!B113="BOURDEAU"),"",LISTE!AK113)</f>
        <v/>
      </c>
      <c r="N113" s="72" t="str">
        <f>IF(OR(LISTE!B113="",LISTE!B113="MADORRE",LISTE!B113="ROBIN",LISTE!B113="FREYSS",LISTE!B113="HENNION",LISTE!B113="BENARD",LISTE!I113="X",LISTE!I113="A",LISTE!B113="HUMBERT",LISTE!B113="BARRET",LISTE!B113="AUZAN",LISTE!B113="BOURDEAU"),"",LISTE!AL113)</f>
        <v/>
      </c>
      <c r="O113" s="72" t="str">
        <f>IF(OR(LISTE!B113="",LISTE!B113="MADORRE",LISTE!B113="ROBIN",LISTE!B113="FREYSS",LISTE!B113="HENNION",LISTE!B113="BENARD",LISTE!I113="X",LISTE!I113="A",LISTE!B113="HUMBERT",LISTE!B113="BARRET",LISTE!B113="AUZAN",LISTE!B113="BOURDEAU"),"",LISTE!AM113)</f>
        <v/>
      </c>
      <c r="P113" s="72" t="str">
        <f>IF(OR(LISTE!B113="",LISTE!B113="MADORRE",LISTE!B113="ROBIN",LISTE!B113="FREYSS",LISTE!B113="HENNION",LISTE!B113="BENARD",LISTE!I113="X",LISTE!I113="A",LISTE!B113="HUMBERT",LISTE!B113="BARRET",LISTE!B113="AUZAN",LISTE!B113="BOURDEAU"),"",LISTE!AN113)</f>
        <v/>
      </c>
      <c r="Q113" s="72" t="str">
        <f>IF(OR(LISTE!B113="",LISTE!B113="MADORRE",LISTE!B113="ROBIN",LISTE!B113="FREYSS",LISTE!B113="HENNION",LISTE!B113="BENARD",LISTE!I113="X",LISTE!I113="A",LISTE!B113="HUMBERT",LISTE!B113="BARRET",LISTE!B113="AUZAN",LISTE!B113="BOURDEAU"),"",LISTE!AO113)</f>
        <v/>
      </c>
      <c r="R113" s="72" t="str">
        <f>IF(OR(LISTE!B113="",LISTE!B113="MADORRE",LISTE!B113="ROBIN",LISTE!B113="FREYSS",LISTE!B113="HENNION",LISTE!B113="BENARD",LISTE!I113="X",LISTE!I113="A",LISTE!B113="HUMBERT",LISTE!B113="BARRET",LISTE!B113="AUZAN",LISTE!B113="BOURDEAU"),"",LISTE!AP113)</f>
        <v/>
      </c>
      <c r="S113" s="72" t="str">
        <f>IF(OR(LISTE!B113="",LISTE!B113="MADORRE",LISTE!B113="ROBIN",LISTE!B113="FREYSS",LISTE!B113="HENNION",LISTE!B113="BENARD",LISTE!I113="X",LISTE!I113="A",LISTE!B113="HUMBERT",LISTE!B113="BARRET",LISTE!B113="AUZAN",LISTE!B113="BOURDEAU"),"",LISTE!AQ113)</f>
        <v/>
      </c>
    </row>
    <row r="114" spans="1:19" ht="13.05" customHeight="1" x14ac:dyDescent="0.3">
      <c r="A114" s="56">
        <f>IF(OR(LISTE!B114="",LISTE!B114="MADORRE",LISTE!B114="ROBIN",LISTE!B114="FREYSS",LISTE!B114="HENNION",LISTE!B114="BENARD",LISTE!I114="X",LISTE!I114="A",LISTE!B114="HUMBERT",LISTE!B114="BARRET",LISTE!B114="AUZAN",LISTE!B114="BOURDEAU"),"",LISTE!A114)</f>
        <v>106</v>
      </c>
      <c r="B114" s="70" t="str">
        <f>IF(OR(LISTE!B114="",LISTE!B114="MADORRE",LISTE!B114="ROBIN",LISTE!B114="FREYSS",LISTE!B114="HENNION",LISTE!B114="BENARD",LISTE!I114="X",LISTE!I114="A",LISTE!B114="HUMBERT",LISTE!B114="BARRET",LISTE!B114="AUZAN",LISTE!B114="BOURDEAU"),"",LISTE!B114)</f>
        <v>Dugue</v>
      </c>
      <c r="C114" s="70" t="str">
        <f>IF(OR(LISTE!B114="",LISTE!B114="MADORRE",LISTE!B114="ROBIN",LISTE!B114="FREYSS",LISTE!B114="HENNION",LISTE!B114="BENARD",LISTE!I114="X",LISTE!I114="A",LISTE!B114="HUMBERT",LISTE!B114="BARRET",LISTE!B114="AUZAN",LISTE!B114="BOURDEAU"),"",LISTE!C114)</f>
        <v>Olivier</v>
      </c>
      <c r="D114" s="70"/>
      <c r="E114" s="71">
        <f>IF(OR(LISTE!B114="",LISTE!B114="MADORRE",LISTE!B114="ROBIN",LISTE!B114="FREYSS",LISTE!B114="HENNION",LISTE!B114="BENARD",LISTE!I114="X",LISTE!I114="A",LISTE!B114="HUMBERT",LISTE!B114="BARRET",LISTE!B114="AUZAN",LISTE!B114="BOURDEAU"),"",LISTE!J114)</f>
        <v>44864</v>
      </c>
      <c r="F114" s="71">
        <f>IF(OR(LISTE!B114="",LISTE!B114="MADORRE",LISTE!B114="ROBIN",LISTE!B114="FREYSS",LISTE!B114="HENNION",LISTE!B114="BENARD",LISTE!I114="X",LISTE!I114="A",LISTE!B114="HUMBERT",LISTE!B114="BARRET",LISTE!B114="AUZAN",LISTE!B114="BOURDEAU"),"",LISTE!K114)</f>
        <v>44868</v>
      </c>
      <c r="G114" s="568">
        <f t="shared" si="1"/>
        <v>4</v>
      </c>
      <c r="H114" s="72">
        <f>IF(OR(LISTE!B114="",LISTE!B114="MADORRE",LISTE!B114="ROBIN",LISTE!B114="FREYSS",LISTE!B114="HENNION",LISTE!B114="BENARD",LISTE!I114="X",LISTE!I114="A",LISTE!B114="HUMBERT",LISTE!B114="BARRET",LISTE!B114="AUZAN",LISTE!B114="BOURDEAU"),"",LISTE!AF114)</f>
        <v>0</v>
      </c>
      <c r="I114" s="72">
        <f>IF(OR(LISTE!B114="",LISTE!B114="MADORRE",LISTE!B114="ROBIN",LISTE!B114="FREYSS",LISTE!B114="HENNION",LISTE!B114="BENARD",LISTE!I114="X",LISTE!I114="A",LISTE!B114="HUMBERT",LISTE!B114="BARRET",LISTE!B114="AUZAN",LISTE!B114="BOURDEAU"),"",LISTE!AG114)</f>
        <v>0</v>
      </c>
      <c r="J114" s="72">
        <f>IF(OR(LISTE!B114="",LISTE!B114="MADORRE",LISTE!B114="ROBIN",LISTE!B114="FREYSS",LISTE!B114="HENNION",LISTE!B114="BENARD",LISTE!I114="X",LISTE!I114="A",LISTE!B114="HUMBERT",LISTE!B114="BARRET",LISTE!B114="AUZAN",LISTE!B114="BOURDEAU"),"",LISTE!AH114)</f>
        <v>0</v>
      </c>
      <c r="K114" s="72">
        <f>IF(OR(LISTE!B114="",LISTE!B114="MADORRE",LISTE!B114="ROBIN",LISTE!B114="FREYSS",LISTE!B114="HENNION",LISTE!B114="BENARD",LISTE!I114="X",LISTE!I114="A",LISTE!B114="HUMBERT",LISTE!B114="BARRET",LISTE!B114="AUZAN",LISTE!B114="BOURDEAU"),"",LISTE!AI114)</f>
        <v>0</v>
      </c>
      <c r="L114" s="72">
        <f>IF(OR(LISTE!B114="",LISTE!B114="MADORRE",LISTE!B114="ROBIN",LISTE!B114="FREYSS",LISTE!B114="HENNION",LISTE!B114="BENARD",LISTE!I114="X",LISTE!I114="A",LISTE!B114="HUMBERT",LISTE!B114="BARRET",LISTE!B114="AUZAN",LISTE!B114="BOURDEAU"),"",LISTE!AJ114)</f>
        <v>0</v>
      </c>
      <c r="M114" s="72">
        <f>IF(OR(LISTE!B114="",LISTE!B114="MADORRE",LISTE!B114="ROBIN",LISTE!B114="FREYSS",LISTE!B114="HENNION",LISTE!B114="BENARD",LISTE!I114="X",LISTE!I114="A",LISTE!B114="HUMBERT",LISTE!B114="BARRET",LISTE!B114="AUZAN",LISTE!B114="BOURDEAU"),"",LISTE!AK114)</f>
        <v>0</v>
      </c>
      <c r="N114" s="72">
        <f>IF(OR(LISTE!B114="",LISTE!B114="MADORRE",LISTE!B114="ROBIN",LISTE!B114="FREYSS",LISTE!B114="HENNION",LISTE!B114="BENARD",LISTE!I114="X",LISTE!I114="A",LISTE!B114="HUMBERT",LISTE!B114="BARRET",LISTE!B114="AUZAN",LISTE!B114="BOURDEAU"),"",LISTE!AL114)</f>
        <v>0</v>
      </c>
      <c r="O114" s="72">
        <f>IF(OR(LISTE!B114="",LISTE!B114="MADORRE",LISTE!B114="ROBIN",LISTE!B114="FREYSS",LISTE!B114="HENNION",LISTE!B114="BENARD",LISTE!I114="X",LISTE!I114="A",LISTE!B114="HUMBERT",LISTE!B114="BARRET",LISTE!B114="AUZAN",LISTE!B114="BOURDEAU"),"",LISTE!AM114)</f>
        <v>0</v>
      </c>
      <c r="P114" s="72">
        <f>IF(OR(LISTE!B114="",LISTE!B114="MADORRE",LISTE!B114="ROBIN",LISTE!B114="FREYSS",LISTE!B114="HENNION",LISTE!B114="BENARD",LISTE!I114="X",LISTE!I114="A",LISTE!B114="HUMBERT",LISTE!B114="BARRET",LISTE!B114="AUZAN",LISTE!B114="BOURDEAU"),"",LISTE!AN114)</f>
        <v>0</v>
      </c>
      <c r="Q114" s="72">
        <f>IF(OR(LISTE!B114="",LISTE!B114="MADORRE",LISTE!B114="ROBIN",LISTE!B114="FREYSS",LISTE!B114="HENNION",LISTE!B114="BENARD",LISTE!I114="X",LISTE!I114="A",LISTE!B114="HUMBERT",LISTE!B114="BARRET",LISTE!B114="AUZAN",LISTE!B114="BOURDEAU"),"",LISTE!AO114)</f>
        <v>5.28</v>
      </c>
      <c r="R114" s="72">
        <f>IF(OR(LISTE!B114="",LISTE!B114="MADORRE",LISTE!B114="ROBIN",LISTE!B114="FREYSS",LISTE!B114="HENNION",LISTE!B114="BENARD",LISTE!I114="X",LISTE!I114="A",LISTE!B114="HUMBERT",LISTE!B114="BARRET",LISTE!B114="AUZAN",LISTE!B114="BOURDEAU"),"",LISTE!AP114)</f>
        <v>0</v>
      </c>
      <c r="S114" s="72">
        <f>IF(OR(LISTE!B114="",LISTE!B114="MADORRE",LISTE!B114="ROBIN",LISTE!B114="FREYSS",LISTE!B114="HENNION",LISTE!B114="BENARD",LISTE!I114="X",LISTE!I114="A",LISTE!B114="HUMBERT",LISTE!B114="BARRET",LISTE!B114="AUZAN",LISTE!B114="BOURDEAU"),"",LISTE!AQ114)</f>
        <v>0</v>
      </c>
    </row>
    <row r="115" spans="1:19" ht="13.05" customHeight="1" x14ac:dyDescent="0.3">
      <c r="A115" s="56">
        <f>IF(OR(LISTE!B115="",LISTE!B115="MADORRE",LISTE!B115="ROBIN",LISTE!B115="FREYSS",LISTE!B115="HENNION",LISTE!B115="BENARD",LISTE!I115="X",LISTE!I115="A",LISTE!B115="HUMBERT",LISTE!B115="BARRET",LISTE!B115="AUZAN",LISTE!B115="BOURDEAU"),"",LISTE!A115)</f>
        <v>107</v>
      </c>
      <c r="B115" s="70" t="str">
        <f>IF(OR(LISTE!B115="",LISTE!B115="MADORRE",LISTE!B115="ROBIN",LISTE!B115="FREYSS",LISTE!B115="HENNION",LISTE!B115="BENARD",LISTE!I115="X",LISTE!I115="A",LISTE!B115="HUMBERT",LISTE!B115="BARRET",LISTE!B115="AUZAN",LISTE!B115="BOURDEAU"),"",LISTE!B115)</f>
        <v>Dugue</v>
      </c>
      <c r="C115" s="70" t="str">
        <f>IF(OR(LISTE!B115="",LISTE!B115="MADORRE",LISTE!B115="ROBIN",LISTE!B115="FREYSS",LISTE!B115="HENNION",LISTE!B115="BENARD",LISTE!I115="X",LISTE!I115="A",LISTE!B115="HUMBERT",LISTE!B115="BARRET",LISTE!B115="AUZAN",LISTE!B115="BOURDEAU"),"",LISTE!C115)</f>
        <v>Olivier</v>
      </c>
      <c r="D115" s="70"/>
      <c r="E115" s="71">
        <f>IF(OR(LISTE!B115="",LISTE!B115="MADORRE",LISTE!B115="ROBIN",LISTE!B115="FREYSS",LISTE!B115="HENNION",LISTE!B115="BENARD",LISTE!I115="X",LISTE!I115="A",LISTE!B115="HUMBERT",LISTE!B115="BARRET",LISTE!B115="AUZAN",LISTE!B115="BOURDEAU"),"",LISTE!J115)</f>
        <v>44864</v>
      </c>
      <c r="F115" s="71">
        <f>IF(OR(LISTE!B115="",LISTE!B115="MADORRE",LISTE!B115="ROBIN",LISTE!B115="FREYSS",LISTE!B115="HENNION",LISTE!B115="BENARD",LISTE!I115="X",LISTE!I115="A",LISTE!B115="HUMBERT",LISTE!B115="BARRET",LISTE!B115="AUZAN",LISTE!B115="BOURDEAU"),"",LISTE!K115)</f>
        <v>44868</v>
      </c>
      <c r="G115" s="568">
        <f t="shared" si="1"/>
        <v>4</v>
      </c>
      <c r="H115" s="72">
        <f>IF(OR(LISTE!B115="",LISTE!B115="MADORRE",LISTE!B115="ROBIN",LISTE!B115="FREYSS",LISTE!B115="HENNION",LISTE!B115="BENARD",LISTE!I115="X",LISTE!I115="A",LISTE!B115="HUMBERT",LISTE!B115="BARRET",LISTE!B115="AUZAN",LISTE!B115="BOURDEAU"),"",LISTE!AF115)</f>
        <v>0</v>
      </c>
      <c r="I115" s="72">
        <f>IF(OR(LISTE!B115="",LISTE!B115="MADORRE",LISTE!B115="ROBIN",LISTE!B115="FREYSS",LISTE!B115="HENNION",LISTE!B115="BENARD",LISTE!I115="X",LISTE!I115="A",LISTE!B115="HUMBERT",LISTE!B115="BARRET",LISTE!B115="AUZAN",LISTE!B115="BOURDEAU"),"",LISTE!AG115)</f>
        <v>0</v>
      </c>
      <c r="J115" s="72">
        <f>IF(OR(LISTE!B115="",LISTE!B115="MADORRE",LISTE!B115="ROBIN",LISTE!B115="FREYSS",LISTE!B115="HENNION",LISTE!B115="BENARD",LISTE!I115="X",LISTE!I115="A",LISTE!B115="HUMBERT",LISTE!B115="BARRET",LISTE!B115="AUZAN",LISTE!B115="BOURDEAU"),"",LISTE!AH115)</f>
        <v>0</v>
      </c>
      <c r="K115" s="72">
        <f>IF(OR(LISTE!B115="",LISTE!B115="MADORRE",LISTE!B115="ROBIN",LISTE!B115="FREYSS",LISTE!B115="HENNION",LISTE!B115="BENARD",LISTE!I115="X",LISTE!I115="A",LISTE!B115="HUMBERT",LISTE!B115="BARRET",LISTE!B115="AUZAN",LISTE!B115="BOURDEAU"),"",LISTE!AI115)</f>
        <v>0</v>
      </c>
      <c r="L115" s="72">
        <f>IF(OR(LISTE!B115="",LISTE!B115="MADORRE",LISTE!B115="ROBIN",LISTE!B115="FREYSS",LISTE!B115="HENNION",LISTE!B115="BENARD",LISTE!I115="X",LISTE!I115="A",LISTE!B115="HUMBERT",LISTE!B115="BARRET",LISTE!B115="AUZAN",LISTE!B115="BOURDEAU"),"",LISTE!AJ115)</f>
        <v>0</v>
      </c>
      <c r="M115" s="72">
        <f>IF(OR(LISTE!B115="",LISTE!B115="MADORRE",LISTE!B115="ROBIN",LISTE!B115="FREYSS",LISTE!B115="HENNION",LISTE!B115="BENARD",LISTE!I115="X",LISTE!I115="A",LISTE!B115="HUMBERT",LISTE!B115="BARRET",LISTE!B115="AUZAN",LISTE!B115="BOURDEAU"),"",LISTE!AK115)</f>
        <v>0</v>
      </c>
      <c r="N115" s="72">
        <f>IF(OR(LISTE!B115="",LISTE!B115="MADORRE",LISTE!B115="ROBIN",LISTE!B115="FREYSS",LISTE!B115="HENNION",LISTE!B115="BENARD",LISTE!I115="X",LISTE!I115="A",LISTE!B115="HUMBERT",LISTE!B115="BARRET",LISTE!B115="AUZAN",LISTE!B115="BOURDEAU"),"",LISTE!AL115)</f>
        <v>0</v>
      </c>
      <c r="O115" s="72">
        <f>IF(OR(LISTE!B115="",LISTE!B115="MADORRE",LISTE!B115="ROBIN",LISTE!B115="FREYSS",LISTE!B115="HENNION",LISTE!B115="BENARD",LISTE!I115="X",LISTE!I115="A",LISTE!B115="HUMBERT",LISTE!B115="BARRET",LISTE!B115="AUZAN",LISTE!B115="BOURDEAU"),"",LISTE!AM115)</f>
        <v>0</v>
      </c>
      <c r="P115" s="72">
        <f>IF(OR(LISTE!B115="",LISTE!B115="MADORRE",LISTE!B115="ROBIN",LISTE!B115="FREYSS",LISTE!B115="HENNION",LISTE!B115="BENARD",LISTE!I115="X",LISTE!I115="A",LISTE!B115="HUMBERT",LISTE!B115="BARRET",LISTE!B115="AUZAN",LISTE!B115="BOURDEAU"),"",LISTE!AN115)</f>
        <v>0</v>
      </c>
      <c r="Q115" s="72">
        <f>IF(OR(LISTE!B115="",LISTE!B115="MADORRE",LISTE!B115="ROBIN",LISTE!B115="FREYSS",LISTE!B115="HENNION",LISTE!B115="BENARD",LISTE!I115="X",LISTE!I115="A",LISTE!B115="HUMBERT",LISTE!B115="BARRET",LISTE!B115="AUZAN",LISTE!B115="BOURDEAU"),"",LISTE!AO115)</f>
        <v>0</v>
      </c>
      <c r="R115" s="72">
        <f>IF(OR(LISTE!B115="",LISTE!B115="MADORRE",LISTE!B115="ROBIN",LISTE!B115="FREYSS",LISTE!B115="HENNION",LISTE!B115="BENARD",LISTE!I115="X",LISTE!I115="A",LISTE!B115="HUMBERT",LISTE!B115="BARRET",LISTE!B115="AUZAN",LISTE!B115="BOURDEAU"),"",LISTE!AP115)</f>
        <v>0</v>
      </c>
      <c r="S115" s="72">
        <f>IF(OR(LISTE!B115="",LISTE!B115="MADORRE",LISTE!B115="ROBIN",LISTE!B115="FREYSS",LISTE!B115="HENNION",LISTE!B115="BENARD",LISTE!I115="X",LISTE!I115="A",LISTE!B115="HUMBERT",LISTE!B115="BARRET",LISTE!B115="AUZAN",LISTE!B115="BOURDEAU"),"",LISTE!AQ115)</f>
        <v>0</v>
      </c>
    </row>
    <row r="116" spans="1:19" ht="13.05" customHeight="1" x14ac:dyDescent="0.3">
      <c r="A116" s="56">
        <f>IF(OR(LISTE!B116="",LISTE!B116="MADORRE",LISTE!B116="ROBIN",LISTE!B116="FREYSS",LISTE!B116="HENNION",LISTE!B116="BENARD",LISTE!I116="X",LISTE!I116="A",LISTE!B116="HUMBERT",LISTE!B116="BARRET",LISTE!B116="AUZAN",LISTE!B116="BOURDEAU"),"",LISTE!A116)</f>
        <v>108</v>
      </c>
      <c r="B116" s="70" t="str">
        <f>IF(OR(LISTE!B116="",LISTE!B116="MADORRE",LISTE!B116="ROBIN",LISTE!B116="FREYSS",LISTE!B116="HENNION",LISTE!B116="BENARD",LISTE!I116="X",LISTE!I116="A",LISTE!B116="HUMBERT",LISTE!B116="BARRET",LISTE!B116="AUZAN",LISTE!B116="BOURDEAU"),"",LISTE!B116)</f>
        <v>Bertorello</v>
      </c>
      <c r="C116" s="70" t="str">
        <f>IF(OR(LISTE!B116="",LISTE!B116="MADORRE",LISTE!B116="ROBIN",LISTE!B116="FREYSS",LISTE!B116="HENNION",LISTE!B116="BENARD",LISTE!I116="X",LISTE!I116="A",LISTE!B116="HUMBERT",LISTE!B116="BARRET",LISTE!B116="AUZAN",LISTE!B116="BOURDEAU"),"",LISTE!C116)</f>
        <v>Pierre</v>
      </c>
      <c r="D116" s="70"/>
      <c r="E116" s="71">
        <f>IF(OR(LISTE!B116="",LISTE!B116="MADORRE",LISTE!B116="ROBIN",LISTE!B116="FREYSS",LISTE!B116="HENNION",LISTE!B116="BENARD",LISTE!I116="X",LISTE!I116="A",LISTE!B116="HUMBERT",LISTE!B116="BARRET",LISTE!B116="AUZAN",LISTE!B116="BOURDEAU"),"",LISTE!J116)</f>
        <v>44876</v>
      </c>
      <c r="F116" s="71">
        <f>IF(OR(LISTE!B116="",LISTE!B116="MADORRE",LISTE!B116="ROBIN",LISTE!B116="FREYSS",LISTE!B116="HENNION",LISTE!B116="BENARD",LISTE!I116="X",LISTE!I116="A",LISTE!B116="HUMBERT",LISTE!B116="BARRET",LISTE!B116="AUZAN",LISTE!B116="BOURDEAU"),"",LISTE!K116)</f>
        <v>44879</v>
      </c>
      <c r="G116" s="568">
        <f t="shared" si="1"/>
        <v>3</v>
      </c>
      <c r="H116" s="72">
        <f>IF(OR(LISTE!B116="",LISTE!B116="MADORRE",LISTE!B116="ROBIN",LISTE!B116="FREYSS",LISTE!B116="HENNION",LISTE!B116="BENARD",LISTE!I116="X",LISTE!I116="A",LISTE!B116="HUMBERT",LISTE!B116="BARRET",LISTE!B116="AUZAN",LISTE!B116="BOURDEAU"),"",LISTE!AF116)</f>
        <v>0</v>
      </c>
      <c r="I116" s="72">
        <f>IF(OR(LISTE!B116="",LISTE!B116="MADORRE",LISTE!B116="ROBIN",LISTE!B116="FREYSS",LISTE!B116="HENNION",LISTE!B116="BENARD",LISTE!I116="X",LISTE!I116="A",LISTE!B116="HUMBERT",LISTE!B116="BARRET",LISTE!B116="AUZAN",LISTE!B116="BOURDEAU"),"",LISTE!AG116)</f>
        <v>0</v>
      </c>
      <c r="J116" s="72">
        <f>IF(OR(LISTE!B116="",LISTE!B116="MADORRE",LISTE!B116="ROBIN",LISTE!B116="FREYSS",LISTE!B116="HENNION",LISTE!B116="BENARD",LISTE!I116="X",LISTE!I116="A",LISTE!B116="HUMBERT",LISTE!B116="BARRET",LISTE!B116="AUZAN",LISTE!B116="BOURDEAU"),"",LISTE!AH116)</f>
        <v>0</v>
      </c>
      <c r="K116" s="72">
        <f>IF(OR(LISTE!B116="",LISTE!B116="MADORRE",LISTE!B116="ROBIN",LISTE!B116="FREYSS",LISTE!B116="HENNION",LISTE!B116="BENARD",LISTE!I116="X",LISTE!I116="A",LISTE!B116="HUMBERT",LISTE!B116="BARRET",LISTE!B116="AUZAN",LISTE!B116="BOURDEAU"),"",LISTE!AI116)</f>
        <v>0</v>
      </c>
      <c r="L116" s="72">
        <f>IF(OR(LISTE!B116="",LISTE!B116="MADORRE",LISTE!B116="ROBIN",LISTE!B116="FREYSS",LISTE!B116="HENNION",LISTE!B116="BENARD",LISTE!I116="X",LISTE!I116="A",LISTE!B116="HUMBERT",LISTE!B116="BARRET",LISTE!B116="AUZAN",LISTE!B116="BOURDEAU"),"",LISTE!AJ116)</f>
        <v>0</v>
      </c>
      <c r="M116" s="72">
        <f>IF(OR(LISTE!B116="",LISTE!B116="MADORRE",LISTE!B116="ROBIN",LISTE!B116="FREYSS",LISTE!B116="HENNION",LISTE!B116="BENARD",LISTE!I116="X",LISTE!I116="A",LISTE!B116="HUMBERT",LISTE!B116="BARRET",LISTE!B116="AUZAN",LISTE!B116="BOURDEAU"),"",LISTE!AK116)</f>
        <v>0</v>
      </c>
      <c r="N116" s="72">
        <f>IF(OR(LISTE!B116="",LISTE!B116="MADORRE",LISTE!B116="ROBIN",LISTE!B116="FREYSS",LISTE!B116="HENNION",LISTE!B116="BENARD",LISTE!I116="X",LISTE!I116="A",LISTE!B116="HUMBERT",LISTE!B116="BARRET",LISTE!B116="AUZAN",LISTE!B116="BOURDEAU"),"",LISTE!AL116)</f>
        <v>0</v>
      </c>
      <c r="O116" s="72">
        <f>IF(OR(LISTE!B116="",LISTE!B116="MADORRE",LISTE!B116="ROBIN",LISTE!B116="FREYSS",LISTE!B116="HENNION",LISTE!B116="BENARD",LISTE!I116="X",LISTE!I116="A",LISTE!B116="HUMBERT",LISTE!B116="BARRET",LISTE!B116="AUZAN",LISTE!B116="BOURDEAU"),"",LISTE!AM116)</f>
        <v>0</v>
      </c>
      <c r="P116" s="72">
        <f>IF(OR(LISTE!B116="",LISTE!B116="MADORRE",LISTE!B116="ROBIN",LISTE!B116="FREYSS",LISTE!B116="HENNION",LISTE!B116="BENARD",LISTE!I116="X",LISTE!I116="A",LISTE!B116="HUMBERT",LISTE!B116="BARRET",LISTE!B116="AUZAN",LISTE!B116="BOURDEAU"),"",LISTE!AN116)</f>
        <v>0</v>
      </c>
      <c r="Q116" s="72">
        <f>IF(OR(LISTE!B116="",LISTE!B116="MADORRE",LISTE!B116="ROBIN",LISTE!B116="FREYSS",LISTE!B116="HENNION",LISTE!B116="BENARD",LISTE!I116="X",LISTE!I116="A",LISTE!B116="HUMBERT",LISTE!B116="BARRET",LISTE!B116="AUZAN",LISTE!B116="BOURDEAU"),"",LISTE!AO116)</f>
        <v>0</v>
      </c>
      <c r="R116" s="72">
        <f>IF(OR(LISTE!B116="",LISTE!B116="MADORRE",LISTE!B116="ROBIN",LISTE!B116="FREYSS",LISTE!B116="HENNION",LISTE!B116="BENARD",LISTE!I116="X",LISTE!I116="A",LISTE!B116="HUMBERT",LISTE!B116="BARRET",LISTE!B116="AUZAN",LISTE!B116="BOURDEAU"),"",LISTE!AP116)</f>
        <v>0</v>
      </c>
      <c r="S116" s="72">
        <f>IF(OR(LISTE!B116="",LISTE!B116="MADORRE",LISTE!B116="ROBIN",LISTE!B116="FREYSS",LISTE!B116="HENNION",LISTE!B116="BENARD",LISTE!I116="X",LISTE!I116="A",LISTE!B116="HUMBERT",LISTE!B116="BARRET",LISTE!B116="AUZAN",LISTE!B116="BOURDEAU"),"",LISTE!AQ116)</f>
        <v>0</v>
      </c>
    </row>
    <row r="117" spans="1:19" ht="13.05" customHeight="1" x14ac:dyDescent="0.3">
      <c r="A117" s="56" t="str">
        <f>IF(OR(LISTE!B117="",LISTE!B117="MADORRE",LISTE!B117="ROBIN",LISTE!B117="FREYSS",LISTE!B117="HENNION",LISTE!B117="BENARD",LISTE!I117="X",LISTE!I117="A",LISTE!B117="HUMBERT",LISTE!B117="BARRET",LISTE!B117="AUZAN",LISTE!B117="BOURDEAU"),"",LISTE!A117)</f>
        <v/>
      </c>
      <c r="B117" s="70" t="str">
        <f>IF(OR(LISTE!B117="",LISTE!B117="MADORRE",LISTE!B117="ROBIN",LISTE!B117="FREYSS",LISTE!B117="HENNION",LISTE!B117="BENARD",LISTE!I117="X",LISTE!I117="A",LISTE!B117="HUMBERT",LISTE!B117="BARRET",LISTE!B117="AUZAN",LISTE!B117="BOURDEAU"),"",LISTE!B117)</f>
        <v/>
      </c>
      <c r="C117" s="70" t="str">
        <f>IF(OR(LISTE!B117="",LISTE!B117="MADORRE",LISTE!B117="ROBIN",LISTE!B117="FREYSS",LISTE!B117="HENNION",LISTE!B117="BENARD",LISTE!I117="X",LISTE!I117="A",LISTE!B117="HUMBERT",LISTE!B117="BARRET",LISTE!B117="AUZAN",LISTE!B117="BOURDEAU"),"",LISTE!C117)</f>
        <v/>
      </c>
      <c r="D117" s="70"/>
      <c r="E117" s="71" t="str">
        <f>IF(OR(LISTE!B117="",LISTE!B117="MADORRE",LISTE!B117="ROBIN",LISTE!B117="FREYSS",LISTE!B117="HENNION",LISTE!B117="BENARD",LISTE!I117="X",LISTE!I117="A",LISTE!B117="HUMBERT",LISTE!B117="BARRET",LISTE!B117="AUZAN",LISTE!B117="BOURDEAU"),"",LISTE!J117)</f>
        <v/>
      </c>
      <c r="F117" s="71" t="str">
        <f>IF(OR(LISTE!B117="",LISTE!B117="MADORRE",LISTE!B117="ROBIN",LISTE!B117="FREYSS",LISTE!B117="HENNION",LISTE!B117="BENARD",LISTE!I117="X",LISTE!I117="A",LISTE!B117="HUMBERT",LISTE!B117="BARRET",LISTE!B117="AUZAN",LISTE!B117="BOURDEAU"),"",LISTE!K117)</f>
        <v/>
      </c>
      <c r="G117" s="568">
        <f t="shared" si="1"/>
        <v>0</v>
      </c>
      <c r="H117" s="72" t="str">
        <f>IF(OR(LISTE!B117="",LISTE!B117="MADORRE",LISTE!B117="ROBIN",LISTE!B117="FREYSS",LISTE!B117="HENNION",LISTE!B117="BENARD",LISTE!I117="X",LISTE!I117="A",LISTE!B117="HUMBERT",LISTE!B117="BARRET",LISTE!B117="AUZAN",LISTE!B117="BOURDEAU"),"",LISTE!AF117)</f>
        <v/>
      </c>
      <c r="I117" s="72" t="str">
        <f>IF(OR(LISTE!B117="",LISTE!B117="MADORRE",LISTE!B117="ROBIN",LISTE!B117="FREYSS",LISTE!B117="HENNION",LISTE!B117="BENARD",LISTE!I117="X",LISTE!I117="A",LISTE!B117="HUMBERT",LISTE!B117="BARRET",LISTE!B117="AUZAN",LISTE!B117="BOURDEAU"),"",LISTE!AG117)</f>
        <v/>
      </c>
      <c r="J117" s="72" t="str">
        <f>IF(OR(LISTE!B117="",LISTE!B117="MADORRE",LISTE!B117="ROBIN",LISTE!B117="FREYSS",LISTE!B117="HENNION",LISTE!B117="BENARD",LISTE!I117="X",LISTE!I117="A",LISTE!B117="HUMBERT",LISTE!B117="BARRET",LISTE!B117="AUZAN",LISTE!B117="BOURDEAU"),"",LISTE!AH117)</f>
        <v/>
      </c>
      <c r="K117" s="72" t="str">
        <f>IF(OR(LISTE!B117="",LISTE!B117="MADORRE",LISTE!B117="ROBIN",LISTE!B117="FREYSS",LISTE!B117="HENNION",LISTE!B117="BENARD",LISTE!I117="X",LISTE!I117="A",LISTE!B117="HUMBERT",LISTE!B117="BARRET",LISTE!B117="AUZAN",LISTE!B117="BOURDEAU"),"",LISTE!AI117)</f>
        <v/>
      </c>
      <c r="L117" s="72" t="str">
        <f>IF(OR(LISTE!B117="",LISTE!B117="MADORRE",LISTE!B117="ROBIN",LISTE!B117="FREYSS",LISTE!B117="HENNION",LISTE!B117="BENARD",LISTE!I117="X",LISTE!I117="A",LISTE!B117="HUMBERT",LISTE!B117="BARRET",LISTE!B117="AUZAN",LISTE!B117="BOURDEAU"),"",LISTE!AJ117)</f>
        <v/>
      </c>
      <c r="M117" s="72" t="str">
        <f>IF(OR(LISTE!B117="",LISTE!B117="MADORRE",LISTE!B117="ROBIN",LISTE!B117="FREYSS",LISTE!B117="HENNION",LISTE!B117="BENARD",LISTE!I117="X",LISTE!I117="A",LISTE!B117="HUMBERT",LISTE!B117="BARRET",LISTE!B117="AUZAN",LISTE!B117="BOURDEAU"),"",LISTE!AK117)</f>
        <v/>
      </c>
      <c r="N117" s="72" t="str">
        <f>IF(OR(LISTE!B117="",LISTE!B117="MADORRE",LISTE!B117="ROBIN",LISTE!B117="FREYSS",LISTE!B117="HENNION",LISTE!B117="BENARD",LISTE!I117="X",LISTE!I117="A",LISTE!B117="HUMBERT",LISTE!B117="BARRET",LISTE!B117="AUZAN",LISTE!B117="BOURDEAU"),"",LISTE!AL117)</f>
        <v/>
      </c>
      <c r="O117" s="72" t="str">
        <f>IF(OR(LISTE!B117="",LISTE!B117="MADORRE",LISTE!B117="ROBIN",LISTE!B117="FREYSS",LISTE!B117="HENNION",LISTE!B117="BENARD",LISTE!I117="X",LISTE!I117="A",LISTE!B117="HUMBERT",LISTE!B117="BARRET",LISTE!B117="AUZAN",LISTE!B117="BOURDEAU"),"",LISTE!AM117)</f>
        <v/>
      </c>
      <c r="P117" s="72" t="str">
        <f>IF(OR(LISTE!B117="",LISTE!B117="MADORRE",LISTE!B117="ROBIN",LISTE!B117="FREYSS",LISTE!B117="HENNION",LISTE!B117="BENARD",LISTE!I117="X",LISTE!I117="A",LISTE!B117="HUMBERT",LISTE!B117="BARRET",LISTE!B117="AUZAN",LISTE!B117="BOURDEAU"),"",LISTE!AN117)</f>
        <v/>
      </c>
      <c r="Q117" s="72" t="str">
        <f>IF(OR(LISTE!B117="",LISTE!B117="MADORRE",LISTE!B117="ROBIN",LISTE!B117="FREYSS",LISTE!B117="HENNION",LISTE!B117="BENARD",LISTE!I117="X",LISTE!I117="A",LISTE!B117="HUMBERT",LISTE!B117="BARRET",LISTE!B117="AUZAN",LISTE!B117="BOURDEAU"),"",LISTE!AO117)</f>
        <v/>
      </c>
      <c r="R117" s="72" t="str">
        <f>IF(OR(LISTE!B117="",LISTE!B117="MADORRE",LISTE!B117="ROBIN",LISTE!B117="FREYSS",LISTE!B117="HENNION",LISTE!B117="BENARD",LISTE!I117="X",LISTE!I117="A",LISTE!B117="HUMBERT",LISTE!B117="BARRET",LISTE!B117="AUZAN",LISTE!B117="BOURDEAU"),"",LISTE!AP117)</f>
        <v/>
      </c>
      <c r="S117" s="72" t="str">
        <f>IF(OR(LISTE!B117="",LISTE!B117="MADORRE",LISTE!B117="ROBIN",LISTE!B117="FREYSS",LISTE!B117="HENNION",LISTE!B117="BENARD",LISTE!I117="X",LISTE!I117="A",LISTE!B117="HUMBERT",LISTE!B117="BARRET",LISTE!B117="AUZAN",LISTE!B117="BOURDEAU"),"",LISTE!AQ117)</f>
        <v/>
      </c>
    </row>
    <row r="118" spans="1:19" ht="13.05" customHeight="1" x14ac:dyDescent="0.3">
      <c r="A118" s="56" t="str">
        <f>IF(OR(LISTE!B118="",LISTE!B118="MADORRE",LISTE!B118="ROBIN",LISTE!B118="FREYSS",LISTE!B118="HENNION",LISTE!B118="BENARD",LISTE!I118="X",LISTE!I118="A",LISTE!B118="HUMBERT",LISTE!B118="BARRET",LISTE!B118="AUZAN",LISTE!B118="BOURDEAU"),"",LISTE!A118)</f>
        <v/>
      </c>
      <c r="B118" s="70" t="str">
        <f>IF(OR(LISTE!B118="",LISTE!B118="MADORRE",LISTE!B118="ROBIN",LISTE!B118="FREYSS",LISTE!B118="HENNION",LISTE!B118="BENARD",LISTE!I118="X",LISTE!I118="A",LISTE!B118="HUMBERT",LISTE!B118="BARRET",LISTE!B118="AUZAN",LISTE!B118="BOURDEAU"),"",LISTE!B118)</f>
        <v/>
      </c>
      <c r="C118" s="70" t="str">
        <f>IF(OR(LISTE!B118="",LISTE!B118="MADORRE",LISTE!B118="ROBIN",LISTE!B118="FREYSS",LISTE!B118="HENNION",LISTE!B118="BENARD",LISTE!I118="X",LISTE!I118="A",LISTE!B118="HUMBERT",LISTE!B118="BARRET",LISTE!B118="AUZAN",LISTE!B118="BOURDEAU"),"",LISTE!C118)</f>
        <v/>
      </c>
      <c r="D118" s="70"/>
      <c r="E118" s="71" t="str">
        <f>IF(OR(LISTE!B118="",LISTE!B118="MADORRE",LISTE!B118="ROBIN",LISTE!B118="FREYSS",LISTE!B118="HENNION",LISTE!B118="BENARD",LISTE!I118="X",LISTE!I118="A",LISTE!B118="HUMBERT",LISTE!B118="BARRET",LISTE!B118="AUZAN",LISTE!B118="BOURDEAU"),"",LISTE!J118)</f>
        <v/>
      </c>
      <c r="F118" s="71" t="str">
        <f>IF(OR(LISTE!B118="",LISTE!B118="MADORRE",LISTE!B118="ROBIN",LISTE!B118="FREYSS",LISTE!B118="HENNION",LISTE!B118="BENARD",LISTE!I118="X",LISTE!I118="A",LISTE!B118="HUMBERT",LISTE!B118="BARRET",LISTE!B118="AUZAN",LISTE!B118="BOURDEAU"),"",LISTE!K118)</f>
        <v/>
      </c>
      <c r="G118" s="568">
        <f t="shared" si="1"/>
        <v>0</v>
      </c>
      <c r="H118" s="72" t="str">
        <f>IF(OR(LISTE!B118="",LISTE!B118="MADORRE",LISTE!B118="ROBIN",LISTE!B118="FREYSS",LISTE!B118="HENNION",LISTE!B118="BENARD",LISTE!I118="X",LISTE!I118="A",LISTE!B118="HUMBERT",LISTE!B118="BARRET",LISTE!B118="AUZAN",LISTE!B118="BOURDEAU"),"",LISTE!AF118)</f>
        <v/>
      </c>
      <c r="I118" s="72" t="str">
        <f>IF(OR(LISTE!B118="",LISTE!B118="MADORRE",LISTE!B118="ROBIN",LISTE!B118="FREYSS",LISTE!B118="HENNION",LISTE!B118="BENARD",LISTE!I118="X",LISTE!I118="A",LISTE!B118="HUMBERT",LISTE!B118="BARRET",LISTE!B118="AUZAN",LISTE!B118="BOURDEAU"),"",LISTE!AG118)</f>
        <v/>
      </c>
      <c r="J118" s="72" t="str">
        <f>IF(OR(LISTE!B118="",LISTE!B118="MADORRE",LISTE!B118="ROBIN",LISTE!B118="FREYSS",LISTE!B118="HENNION",LISTE!B118="BENARD",LISTE!I118="X",LISTE!I118="A",LISTE!B118="HUMBERT",LISTE!B118="BARRET",LISTE!B118="AUZAN",LISTE!B118="BOURDEAU"),"",LISTE!AH118)</f>
        <v/>
      </c>
      <c r="K118" s="72" t="str">
        <f>IF(OR(LISTE!B118="",LISTE!B118="MADORRE",LISTE!B118="ROBIN",LISTE!B118="FREYSS",LISTE!B118="HENNION",LISTE!B118="BENARD",LISTE!I118="X",LISTE!I118="A",LISTE!B118="HUMBERT",LISTE!B118="BARRET",LISTE!B118="AUZAN",LISTE!B118="BOURDEAU"),"",LISTE!AI118)</f>
        <v/>
      </c>
      <c r="L118" s="72" t="str">
        <f>IF(OR(LISTE!B118="",LISTE!B118="MADORRE",LISTE!B118="ROBIN",LISTE!B118="FREYSS",LISTE!B118="HENNION",LISTE!B118="BENARD",LISTE!I118="X",LISTE!I118="A",LISTE!B118="HUMBERT",LISTE!B118="BARRET",LISTE!B118="AUZAN",LISTE!B118="BOURDEAU"),"",LISTE!AJ118)</f>
        <v/>
      </c>
      <c r="M118" s="72" t="str">
        <f>IF(OR(LISTE!B118="",LISTE!B118="MADORRE",LISTE!B118="ROBIN",LISTE!B118="FREYSS",LISTE!B118="HENNION",LISTE!B118="BENARD",LISTE!I118="X",LISTE!I118="A",LISTE!B118="HUMBERT",LISTE!B118="BARRET",LISTE!B118="AUZAN",LISTE!B118="BOURDEAU"),"",LISTE!AK118)</f>
        <v/>
      </c>
      <c r="N118" s="72" t="str">
        <f>IF(OR(LISTE!B118="",LISTE!B118="MADORRE",LISTE!B118="ROBIN",LISTE!B118="FREYSS",LISTE!B118="HENNION",LISTE!B118="BENARD",LISTE!I118="X",LISTE!I118="A",LISTE!B118="HUMBERT",LISTE!B118="BARRET",LISTE!B118="AUZAN",LISTE!B118="BOURDEAU"),"",LISTE!AL118)</f>
        <v/>
      </c>
      <c r="O118" s="72" t="str">
        <f>IF(OR(LISTE!B118="",LISTE!B118="MADORRE",LISTE!B118="ROBIN",LISTE!B118="FREYSS",LISTE!B118="HENNION",LISTE!B118="BENARD",LISTE!I118="X",LISTE!I118="A",LISTE!B118="HUMBERT",LISTE!B118="BARRET",LISTE!B118="AUZAN",LISTE!B118="BOURDEAU"),"",LISTE!AM118)</f>
        <v/>
      </c>
      <c r="P118" s="72" t="str">
        <f>IF(OR(LISTE!B118="",LISTE!B118="MADORRE",LISTE!B118="ROBIN",LISTE!B118="FREYSS",LISTE!B118="HENNION",LISTE!B118="BENARD",LISTE!I118="X",LISTE!I118="A",LISTE!B118="HUMBERT",LISTE!B118="BARRET",LISTE!B118="AUZAN",LISTE!B118="BOURDEAU"),"",LISTE!AN118)</f>
        <v/>
      </c>
      <c r="Q118" s="72" t="str">
        <f>IF(OR(LISTE!B118="",LISTE!B118="MADORRE",LISTE!B118="ROBIN",LISTE!B118="FREYSS",LISTE!B118="HENNION",LISTE!B118="BENARD",LISTE!I118="X",LISTE!I118="A",LISTE!B118="HUMBERT",LISTE!B118="BARRET",LISTE!B118="AUZAN",LISTE!B118="BOURDEAU"),"",LISTE!AO118)</f>
        <v/>
      </c>
      <c r="R118" s="72" t="str">
        <f>IF(OR(LISTE!B118="",LISTE!B118="MADORRE",LISTE!B118="ROBIN",LISTE!B118="FREYSS",LISTE!B118="HENNION",LISTE!B118="BENARD",LISTE!I118="X",LISTE!I118="A",LISTE!B118="HUMBERT",LISTE!B118="BARRET",LISTE!B118="AUZAN",LISTE!B118="BOURDEAU"),"",LISTE!AP118)</f>
        <v/>
      </c>
      <c r="S118" s="72" t="str">
        <f>IF(OR(LISTE!B118="",LISTE!B118="MADORRE",LISTE!B118="ROBIN",LISTE!B118="FREYSS",LISTE!B118="HENNION",LISTE!B118="BENARD",LISTE!I118="X",LISTE!I118="A",LISTE!B118="HUMBERT",LISTE!B118="BARRET",LISTE!B118="AUZAN",LISTE!B118="BOURDEAU"),"",LISTE!AQ118)</f>
        <v/>
      </c>
    </row>
    <row r="119" spans="1:19" ht="13.05" customHeight="1" x14ac:dyDescent="0.3">
      <c r="A119" s="56" t="str">
        <f>IF(OR(LISTE!B119="",LISTE!B119="MADORRE",LISTE!B119="ROBIN",LISTE!B119="FREYSS",LISTE!B119="HENNION",LISTE!B119="BENARD",LISTE!I119="X",LISTE!I119="A",LISTE!B119="HUMBERT",LISTE!B119="BARRET",LISTE!B119="AUZAN",LISTE!B119="BOURDEAU"),"",LISTE!A119)</f>
        <v/>
      </c>
      <c r="B119" s="70" t="str">
        <f>IF(OR(LISTE!B119="",LISTE!B119="MADORRE",LISTE!B119="ROBIN",LISTE!B119="FREYSS",LISTE!B119="HENNION",LISTE!B119="BENARD",LISTE!I119="X",LISTE!I119="A",LISTE!B119="HUMBERT",LISTE!B119="BARRET",LISTE!B119="AUZAN",LISTE!B119="BOURDEAU"),"",LISTE!B119)</f>
        <v/>
      </c>
      <c r="C119" s="70" t="str">
        <f>IF(OR(LISTE!B119="",LISTE!B119="MADORRE",LISTE!B119="ROBIN",LISTE!B119="FREYSS",LISTE!B119="HENNION",LISTE!B119="BENARD",LISTE!I119="X",LISTE!I119="A",LISTE!B119="HUMBERT",LISTE!B119="BARRET",LISTE!B119="AUZAN",LISTE!B119="BOURDEAU"),"",LISTE!C119)</f>
        <v/>
      </c>
      <c r="D119" s="70"/>
      <c r="E119" s="71" t="str">
        <f>IF(OR(LISTE!B119="",LISTE!B119="MADORRE",LISTE!B119="ROBIN",LISTE!B119="FREYSS",LISTE!B119="HENNION",LISTE!B119="BENARD",LISTE!I119="X",LISTE!I119="A",LISTE!B119="HUMBERT",LISTE!B119="BARRET",LISTE!B119="AUZAN",LISTE!B119="BOURDEAU"),"",LISTE!J119)</f>
        <v/>
      </c>
      <c r="F119" s="71" t="str">
        <f>IF(OR(LISTE!B119="",LISTE!B119="MADORRE",LISTE!B119="ROBIN",LISTE!B119="FREYSS",LISTE!B119="HENNION",LISTE!B119="BENARD",LISTE!I119="X",LISTE!I119="A",LISTE!B119="HUMBERT",LISTE!B119="BARRET",LISTE!B119="AUZAN",LISTE!B119="BOURDEAU"),"",LISTE!K119)</f>
        <v/>
      </c>
      <c r="G119" s="568">
        <f t="shared" si="1"/>
        <v>0</v>
      </c>
      <c r="H119" s="72" t="str">
        <f>IF(OR(LISTE!B119="",LISTE!B119="MADORRE",LISTE!B119="ROBIN",LISTE!B119="FREYSS",LISTE!B119="HENNION",LISTE!B119="BENARD",LISTE!I119="X",LISTE!I119="A",LISTE!B119="HUMBERT",LISTE!B119="BARRET",LISTE!B119="AUZAN",LISTE!B119="BOURDEAU"),"",LISTE!AF119)</f>
        <v/>
      </c>
      <c r="I119" s="72" t="str">
        <f>IF(OR(LISTE!B119="",LISTE!B119="MADORRE",LISTE!B119="ROBIN",LISTE!B119="FREYSS",LISTE!B119="HENNION",LISTE!B119="BENARD",LISTE!I119="X",LISTE!I119="A",LISTE!B119="HUMBERT",LISTE!B119="BARRET",LISTE!B119="AUZAN",LISTE!B119="BOURDEAU"),"",LISTE!AG119)</f>
        <v/>
      </c>
      <c r="J119" s="72" t="str">
        <f>IF(OR(LISTE!B119="",LISTE!B119="MADORRE",LISTE!B119="ROBIN",LISTE!B119="FREYSS",LISTE!B119="HENNION",LISTE!B119="BENARD",LISTE!I119="X",LISTE!I119="A",LISTE!B119="HUMBERT",LISTE!B119="BARRET",LISTE!B119="AUZAN",LISTE!B119="BOURDEAU"),"",LISTE!AH119)</f>
        <v/>
      </c>
      <c r="K119" s="72" t="str">
        <f>IF(OR(LISTE!B119="",LISTE!B119="MADORRE",LISTE!B119="ROBIN",LISTE!B119="FREYSS",LISTE!B119="HENNION",LISTE!B119="BENARD",LISTE!I119="X",LISTE!I119="A",LISTE!B119="HUMBERT",LISTE!B119="BARRET",LISTE!B119="AUZAN",LISTE!B119="BOURDEAU"),"",LISTE!AI119)</f>
        <v/>
      </c>
      <c r="L119" s="72" t="str">
        <f>IF(OR(LISTE!B119="",LISTE!B119="MADORRE",LISTE!B119="ROBIN",LISTE!B119="FREYSS",LISTE!B119="HENNION",LISTE!B119="BENARD",LISTE!I119="X",LISTE!I119="A",LISTE!B119="HUMBERT",LISTE!B119="BARRET",LISTE!B119="AUZAN",LISTE!B119="BOURDEAU"),"",LISTE!AJ119)</f>
        <v/>
      </c>
      <c r="M119" s="72" t="str">
        <f>IF(OR(LISTE!B119="",LISTE!B119="MADORRE",LISTE!B119="ROBIN",LISTE!B119="FREYSS",LISTE!B119="HENNION",LISTE!B119="BENARD",LISTE!I119="X",LISTE!I119="A",LISTE!B119="HUMBERT",LISTE!B119="BARRET",LISTE!B119="AUZAN",LISTE!B119="BOURDEAU"),"",LISTE!AK119)</f>
        <v/>
      </c>
      <c r="N119" s="72" t="str">
        <f>IF(OR(LISTE!B119="",LISTE!B119="MADORRE",LISTE!B119="ROBIN",LISTE!B119="FREYSS",LISTE!B119="HENNION",LISTE!B119="BENARD",LISTE!I119="X",LISTE!I119="A",LISTE!B119="HUMBERT",LISTE!B119="BARRET",LISTE!B119="AUZAN",LISTE!B119="BOURDEAU"),"",LISTE!AL119)</f>
        <v/>
      </c>
      <c r="O119" s="72" t="str">
        <f>IF(OR(LISTE!B119="",LISTE!B119="MADORRE",LISTE!B119="ROBIN",LISTE!B119="FREYSS",LISTE!B119="HENNION",LISTE!B119="BENARD",LISTE!I119="X",LISTE!I119="A",LISTE!B119="HUMBERT",LISTE!B119="BARRET",LISTE!B119="AUZAN",LISTE!B119="BOURDEAU"),"",LISTE!AM119)</f>
        <v/>
      </c>
      <c r="P119" s="72" t="str">
        <f>IF(OR(LISTE!B119="",LISTE!B119="MADORRE",LISTE!B119="ROBIN",LISTE!B119="FREYSS",LISTE!B119="HENNION",LISTE!B119="BENARD",LISTE!I119="X",LISTE!I119="A",LISTE!B119="HUMBERT",LISTE!B119="BARRET",LISTE!B119="AUZAN",LISTE!B119="BOURDEAU"),"",LISTE!AN119)</f>
        <v/>
      </c>
      <c r="Q119" s="72" t="str">
        <f>IF(OR(LISTE!B119="",LISTE!B119="MADORRE",LISTE!B119="ROBIN",LISTE!B119="FREYSS",LISTE!B119="HENNION",LISTE!B119="BENARD",LISTE!I119="X",LISTE!I119="A",LISTE!B119="HUMBERT",LISTE!B119="BARRET",LISTE!B119="AUZAN",LISTE!B119="BOURDEAU"),"",LISTE!AO119)</f>
        <v/>
      </c>
      <c r="R119" s="72" t="str">
        <f>IF(OR(LISTE!B119="",LISTE!B119="MADORRE",LISTE!B119="ROBIN",LISTE!B119="FREYSS",LISTE!B119="HENNION",LISTE!B119="BENARD",LISTE!I119="X",LISTE!I119="A",LISTE!B119="HUMBERT",LISTE!B119="BARRET",LISTE!B119="AUZAN",LISTE!B119="BOURDEAU"),"",LISTE!AP119)</f>
        <v/>
      </c>
      <c r="S119" s="72" t="str">
        <f>IF(OR(LISTE!B119="",LISTE!B119="MADORRE",LISTE!B119="ROBIN",LISTE!B119="FREYSS",LISTE!B119="HENNION",LISTE!B119="BENARD",LISTE!I119="X",LISTE!I119="A",LISTE!B119="HUMBERT",LISTE!B119="BARRET",LISTE!B119="AUZAN",LISTE!B119="BOURDEAU"),"",LISTE!AQ119)</f>
        <v/>
      </c>
    </row>
    <row r="120" spans="1:19" ht="13.05" customHeight="1" x14ac:dyDescent="0.3">
      <c r="A120" s="56" t="str">
        <f>IF(OR(LISTE!B120="",LISTE!B120="MADORRE",LISTE!B120="ROBIN",LISTE!B120="FREYSS",LISTE!B120="HENNION",LISTE!B120="BENARD",LISTE!I120="X",LISTE!I120="A",LISTE!B120="HUMBERT",LISTE!B120="BARRET",LISTE!B120="AUZAN",LISTE!B120="BOURDEAU"),"",LISTE!A120)</f>
        <v/>
      </c>
      <c r="B120" s="70" t="str">
        <f>IF(OR(LISTE!B120="",LISTE!B120="MADORRE",LISTE!B120="ROBIN",LISTE!B120="FREYSS",LISTE!B120="HENNION",LISTE!B120="BENARD",LISTE!I120="X",LISTE!I120="A",LISTE!B120="HUMBERT",LISTE!B120="BARRET",LISTE!B120="AUZAN",LISTE!B120="BOURDEAU"),"",LISTE!B120)</f>
        <v/>
      </c>
      <c r="C120" s="70" t="str">
        <f>IF(OR(LISTE!B120="",LISTE!B120="MADORRE",LISTE!B120="ROBIN",LISTE!B120="FREYSS",LISTE!B120="HENNION",LISTE!B120="BENARD",LISTE!I120="X",LISTE!I120="A",LISTE!B120="HUMBERT",LISTE!B120="BARRET",LISTE!B120="AUZAN",LISTE!B120="BOURDEAU"),"",LISTE!C120)</f>
        <v/>
      </c>
      <c r="D120" s="70"/>
      <c r="E120" s="71" t="str">
        <f>IF(OR(LISTE!B120="",LISTE!B120="MADORRE",LISTE!B120="ROBIN",LISTE!B120="FREYSS",LISTE!B120="HENNION",LISTE!B120="BENARD",LISTE!I120="X",LISTE!I120="A",LISTE!B120="HUMBERT",LISTE!B120="BARRET",LISTE!B120="AUZAN",LISTE!B120="BOURDEAU"),"",LISTE!J120)</f>
        <v/>
      </c>
      <c r="F120" s="71" t="str">
        <f>IF(OR(LISTE!B120="",LISTE!B120="MADORRE",LISTE!B120="ROBIN",LISTE!B120="FREYSS",LISTE!B120="HENNION",LISTE!B120="BENARD",LISTE!I120="X",LISTE!I120="A",LISTE!B120="HUMBERT",LISTE!B120="BARRET",LISTE!B120="AUZAN",LISTE!B120="BOURDEAU"),"",LISTE!K120)</f>
        <v/>
      </c>
      <c r="G120" s="568">
        <f t="shared" si="1"/>
        <v>0</v>
      </c>
      <c r="H120" s="72" t="str">
        <f>IF(OR(LISTE!B120="",LISTE!B120="MADORRE",LISTE!B120="ROBIN",LISTE!B120="FREYSS",LISTE!B120="HENNION",LISTE!B120="BENARD",LISTE!I120="X",LISTE!I120="A",LISTE!B120="HUMBERT",LISTE!B120="BARRET",LISTE!B120="AUZAN",LISTE!B120="BOURDEAU"),"",LISTE!AF120)</f>
        <v/>
      </c>
      <c r="I120" s="72" t="str">
        <f>IF(OR(LISTE!B120="",LISTE!B120="MADORRE",LISTE!B120="ROBIN",LISTE!B120="FREYSS",LISTE!B120="HENNION",LISTE!B120="BENARD",LISTE!I120="X",LISTE!I120="A",LISTE!B120="HUMBERT",LISTE!B120="BARRET",LISTE!B120="AUZAN",LISTE!B120="BOURDEAU"),"",LISTE!AG120)</f>
        <v/>
      </c>
      <c r="J120" s="72" t="str">
        <f>IF(OR(LISTE!B120="",LISTE!B120="MADORRE",LISTE!B120="ROBIN",LISTE!B120="FREYSS",LISTE!B120="HENNION",LISTE!B120="BENARD",LISTE!I120="X",LISTE!I120="A",LISTE!B120="HUMBERT",LISTE!B120="BARRET",LISTE!B120="AUZAN",LISTE!B120="BOURDEAU"),"",LISTE!AH120)</f>
        <v/>
      </c>
      <c r="K120" s="72" t="str">
        <f>IF(OR(LISTE!B120="",LISTE!B120="MADORRE",LISTE!B120="ROBIN",LISTE!B120="FREYSS",LISTE!B120="HENNION",LISTE!B120="BENARD",LISTE!I120="X",LISTE!I120="A",LISTE!B120="HUMBERT",LISTE!B120="BARRET",LISTE!B120="AUZAN",LISTE!B120="BOURDEAU"),"",LISTE!AI120)</f>
        <v/>
      </c>
      <c r="L120" s="72" t="str">
        <f>IF(OR(LISTE!B120="",LISTE!B120="MADORRE",LISTE!B120="ROBIN",LISTE!B120="FREYSS",LISTE!B120="HENNION",LISTE!B120="BENARD",LISTE!I120="X",LISTE!I120="A",LISTE!B120="HUMBERT",LISTE!B120="BARRET",LISTE!B120="AUZAN",LISTE!B120="BOURDEAU"),"",LISTE!AJ120)</f>
        <v/>
      </c>
      <c r="M120" s="72" t="str">
        <f>IF(OR(LISTE!B120="",LISTE!B120="MADORRE",LISTE!B120="ROBIN",LISTE!B120="FREYSS",LISTE!B120="HENNION",LISTE!B120="BENARD",LISTE!I120="X",LISTE!I120="A",LISTE!B120="HUMBERT",LISTE!B120="BARRET",LISTE!B120="AUZAN",LISTE!B120="BOURDEAU"),"",LISTE!AK120)</f>
        <v/>
      </c>
      <c r="N120" s="72" t="str">
        <f>IF(OR(LISTE!B120="",LISTE!B120="MADORRE",LISTE!B120="ROBIN",LISTE!B120="FREYSS",LISTE!B120="HENNION",LISTE!B120="BENARD",LISTE!I120="X",LISTE!I120="A",LISTE!B120="HUMBERT",LISTE!B120="BARRET",LISTE!B120="AUZAN",LISTE!B120="BOURDEAU"),"",LISTE!AL120)</f>
        <v/>
      </c>
      <c r="O120" s="72" t="str">
        <f>IF(OR(LISTE!B120="",LISTE!B120="MADORRE",LISTE!B120="ROBIN",LISTE!B120="FREYSS",LISTE!B120="HENNION",LISTE!B120="BENARD",LISTE!I120="X",LISTE!I120="A",LISTE!B120="HUMBERT",LISTE!B120="BARRET",LISTE!B120="AUZAN",LISTE!B120="BOURDEAU"),"",LISTE!AM120)</f>
        <v/>
      </c>
      <c r="P120" s="72" t="str">
        <f>IF(OR(LISTE!B120="",LISTE!B120="MADORRE",LISTE!B120="ROBIN",LISTE!B120="FREYSS",LISTE!B120="HENNION",LISTE!B120="BENARD",LISTE!I120="X",LISTE!I120="A",LISTE!B120="HUMBERT",LISTE!B120="BARRET",LISTE!B120="AUZAN",LISTE!B120="BOURDEAU"),"",LISTE!AN120)</f>
        <v/>
      </c>
      <c r="Q120" s="72" t="str">
        <f>IF(OR(LISTE!B120="",LISTE!B120="MADORRE",LISTE!B120="ROBIN",LISTE!B120="FREYSS",LISTE!B120="HENNION",LISTE!B120="BENARD",LISTE!I120="X",LISTE!I120="A",LISTE!B120="HUMBERT",LISTE!B120="BARRET",LISTE!B120="AUZAN",LISTE!B120="BOURDEAU"),"",LISTE!AO120)</f>
        <v/>
      </c>
      <c r="R120" s="72" t="str">
        <f>IF(OR(LISTE!B120="",LISTE!B120="MADORRE",LISTE!B120="ROBIN",LISTE!B120="FREYSS",LISTE!B120="HENNION",LISTE!B120="BENARD",LISTE!I120="X",LISTE!I120="A",LISTE!B120="HUMBERT",LISTE!B120="BARRET",LISTE!B120="AUZAN",LISTE!B120="BOURDEAU"),"",LISTE!AP120)</f>
        <v/>
      </c>
      <c r="S120" s="72" t="str">
        <f>IF(OR(LISTE!B120="",LISTE!B120="MADORRE",LISTE!B120="ROBIN",LISTE!B120="FREYSS",LISTE!B120="HENNION",LISTE!B120="BENARD",LISTE!I120="X",LISTE!I120="A",LISTE!B120="HUMBERT",LISTE!B120="BARRET",LISTE!B120="AUZAN",LISTE!B120="BOURDEAU"),"",LISTE!AQ120)</f>
        <v/>
      </c>
    </row>
    <row r="121" spans="1:19" ht="13.05" customHeight="1" x14ac:dyDescent="0.3">
      <c r="A121" s="56" t="str">
        <f>IF(OR(LISTE!B121="",LISTE!B121="MADORRE",LISTE!B121="ROBIN",LISTE!B121="FREYSS",LISTE!B121="HENNION",LISTE!B121="BENARD",LISTE!I121="X",LISTE!I121="A",LISTE!B121="HUMBERT",LISTE!B121="BARRET",LISTE!B121="AUZAN",LISTE!B121="BOURDEAU"),"",LISTE!A121)</f>
        <v/>
      </c>
      <c r="B121" s="70" t="str">
        <f>IF(OR(LISTE!B121="",LISTE!B121="MADORRE",LISTE!B121="ROBIN",LISTE!B121="FREYSS",LISTE!B121="HENNION",LISTE!B121="BENARD",LISTE!I121="X",LISTE!I121="A",LISTE!B121="HUMBERT",LISTE!B121="BARRET",LISTE!B121="AUZAN",LISTE!B121="BOURDEAU"),"",LISTE!B121)</f>
        <v/>
      </c>
      <c r="C121" s="70" t="str">
        <f>IF(OR(LISTE!B121="",LISTE!B121="MADORRE",LISTE!B121="ROBIN",LISTE!B121="FREYSS",LISTE!B121="HENNION",LISTE!B121="BENARD",LISTE!I121="X",LISTE!I121="A",LISTE!B121="HUMBERT",LISTE!B121="BARRET",LISTE!B121="AUZAN",LISTE!B121="BOURDEAU"),"",LISTE!C121)</f>
        <v/>
      </c>
      <c r="D121" s="70"/>
      <c r="E121" s="71" t="str">
        <f>IF(OR(LISTE!B121="",LISTE!B121="MADORRE",LISTE!B121="ROBIN",LISTE!B121="FREYSS",LISTE!B121="HENNION",LISTE!B121="BENARD",LISTE!I121="X",LISTE!I121="A",LISTE!B121="HUMBERT",LISTE!B121="BARRET",LISTE!B121="AUZAN",LISTE!B121="BOURDEAU"),"",LISTE!J121)</f>
        <v/>
      </c>
      <c r="F121" s="71" t="str">
        <f>IF(OR(LISTE!B121="",LISTE!B121="MADORRE",LISTE!B121="ROBIN",LISTE!B121="FREYSS",LISTE!B121="HENNION",LISTE!B121="BENARD",LISTE!I121="X",LISTE!I121="A",LISTE!B121="HUMBERT",LISTE!B121="BARRET",LISTE!B121="AUZAN",LISTE!B121="BOURDEAU"),"",LISTE!K121)</f>
        <v/>
      </c>
      <c r="G121" s="568">
        <f t="shared" si="1"/>
        <v>0</v>
      </c>
      <c r="H121" s="72" t="str">
        <f>IF(OR(LISTE!B121="",LISTE!B121="MADORRE",LISTE!B121="ROBIN",LISTE!B121="FREYSS",LISTE!B121="HENNION",LISTE!B121="BENARD",LISTE!I121="X",LISTE!I121="A",LISTE!B121="HUMBERT",LISTE!B121="BARRET",LISTE!B121="AUZAN",LISTE!B121="BOURDEAU"),"",LISTE!AF121)</f>
        <v/>
      </c>
      <c r="I121" s="72" t="str">
        <f>IF(OR(LISTE!B121="",LISTE!B121="MADORRE",LISTE!B121="ROBIN",LISTE!B121="FREYSS",LISTE!B121="HENNION",LISTE!B121="BENARD",LISTE!I121="X",LISTE!I121="A",LISTE!B121="HUMBERT",LISTE!B121="BARRET",LISTE!B121="AUZAN",LISTE!B121="BOURDEAU"),"",LISTE!AG121)</f>
        <v/>
      </c>
      <c r="J121" s="72" t="str">
        <f>IF(OR(LISTE!B121="",LISTE!B121="MADORRE",LISTE!B121="ROBIN",LISTE!B121="FREYSS",LISTE!B121="HENNION",LISTE!B121="BENARD",LISTE!I121="X",LISTE!I121="A",LISTE!B121="HUMBERT",LISTE!B121="BARRET",LISTE!B121="AUZAN",LISTE!B121="BOURDEAU"),"",LISTE!AH121)</f>
        <v/>
      </c>
      <c r="K121" s="72" t="str">
        <f>IF(OR(LISTE!B121="",LISTE!B121="MADORRE",LISTE!B121="ROBIN",LISTE!B121="FREYSS",LISTE!B121="HENNION",LISTE!B121="BENARD",LISTE!I121="X",LISTE!I121="A",LISTE!B121="HUMBERT",LISTE!B121="BARRET",LISTE!B121="AUZAN",LISTE!B121="BOURDEAU"),"",LISTE!AI121)</f>
        <v/>
      </c>
      <c r="L121" s="72" t="str">
        <f>IF(OR(LISTE!B121="",LISTE!B121="MADORRE",LISTE!B121="ROBIN",LISTE!B121="FREYSS",LISTE!B121="HENNION",LISTE!B121="BENARD",LISTE!I121="X",LISTE!I121="A",LISTE!B121="HUMBERT",LISTE!B121="BARRET",LISTE!B121="AUZAN",LISTE!B121="BOURDEAU"),"",LISTE!AJ121)</f>
        <v/>
      </c>
      <c r="M121" s="72" t="str">
        <f>IF(OR(LISTE!B121="",LISTE!B121="MADORRE",LISTE!B121="ROBIN",LISTE!B121="FREYSS",LISTE!B121="HENNION",LISTE!B121="BENARD",LISTE!I121="X",LISTE!I121="A",LISTE!B121="HUMBERT",LISTE!B121="BARRET",LISTE!B121="AUZAN",LISTE!B121="BOURDEAU"),"",LISTE!AK121)</f>
        <v/>
      </c>
      <c r="N121" s="72" t="str">
        <f>IF(OR(LISTE!B121="",LISTE!B121="MADORRE",LISTE!B121="ROBIN",LISTE!B121="FREYSS",LISTE!B121="HENNION",LISTE!B121="BENARD",LISTE!I121="X",LISTE!I121="A",LISTE!B121="HUMBERT",LISTE!B121="BARRET",LISTE!B121="AUZAN",LISTE!B121="BOURDEAU"),"",LISTE!AL121)</f>
        <v/>
      </c>
      <c r="O121" s="72" t="str">
        <f>IF(OR(LISTE!B121="",LISTE!B121="MADORRE",LISTE!B121="ROBIN",LISTE!B121="FREYSS",LISTE!B121="HENNION",LISTE!B121="BENARD",LISTE!I121="X",LISTE!I121="A",LISTE!B121="HUMBERT",LISTE!B121="BARRET",LISTE!B121="AUZAN",LISTE!B121="BOURDEAU"),"",LISTE!AM121)</f>
        <v/>
      </c>
      <c r="P121" s="72" t="str">
        <f>IF(OR(LISTE!B121="",LISTE!B121="MADORRE",LISTE!B121="ROBIN",LISTE!B121="FREYSS",LISTE!B121="HENNION",LISTE!B121="BENARD",LISTE!I121="X",LISTE!I121="A",LISTE!B121="HUMBERT",LISTE!B121="BARRET",LISTE!B121="AUZAN",LISTE!B121="BOURDEAU"),"",LISTE!AN121)</f>
        <v/>
      </c>
      <c r="Q121" s="72" t="str">
        <f>IF(OR(LISTE!B121="",LISTE!B121="MADORRE",LISTE!B121="ROBIN",LISTE!B121="FREYSS",LISTE!B121="HENNION",LISTE!B121="BENARD",LISTE!I121="X",LISTE!I121="A",LISTE!B121="HUMBERT",LISTE!B121="BARRET",LISTE!B121="AUZAN",LISTE!B121="BOURDEAU"),"",LISTE!AO121)</f>
        <v/>
      </c>
      <c r="R121" s="72" t="str">
        <f>IF(OR(LISTE!B121="",LISTE!B121="MADORRE",LISTE!B121="ROBIN",LISTE!B121="FREYSS",LISTE!B121="HENNION",LISTE!B121="BENARD",LISTE!I121="X",LISTE!I121="A",LISTE!B121="HUMBERT",LISTE!B121="BARRET",LISTE!B121="AUZAN",LISTE!B121="BOURDEAU"),"",LISTE!AP121)</f>
        <v/>
      </c>
      <c r="S121" s="72" t="str">
        <f>IF(OR(LISTE!B121="",LISTE!B121="MADORRE",LISTE!B121="ROBIN",LISTE!B121="FREYSS",LISTE!B121="HENNION",LISTE!B121="BENARD",LISTE!I121="X",LISTE!I121="A",LISTE!B121="HUMBERT",LISTE!B121="BARRET",LISTE!B121="AUZAN",LISTE!B121="BOURDEAU"),"",LISTE!AQ121)</f>
        <v/>
      </c>
    </row>
    <row r="122" spans="1:19" ht="13.05" customHeight="1" x14ac:dyDescent="0.3">
      <c r="A122" s="56" t="str">
        <f>IF(OR(LISTE!B122="",LISTE!B122="MADORRE",LISTE!B122="ROBIN",LISTE!B122="FREYSS",LISTE!B122="HENNION",LISTE!B122="BENARD",LISTE!I122="X",LISTE!I122="A",LISTE!B122="HUMBERT",LISTE!B122="BARRET",LISTE!B122="AUZAN",LISTE!B122="BOURDEAU"),"",LISTE!A122)</f>
        <v/>
      </c>
      <c r="B122" s="70" t="str">
        <f>IF(OR(LISTE!B122="",LISTE!B122="MADORRE",LISTE!B122="ROBIN",LISTE!B122="FREYSS",LISTE!B122="HENNION",LISTE!B122="BENARD",LISTE!I122="X",LISTE!I122="A",LISTE!B122="HUMBERT",LISTE!B122="BARRET",LISTE!B122="AUZAN",LISTE!B122="BOURDEAU"),"",LISTE!B122)</f>
        <v/>
      </c>
      <c r="C122" s="70" t="str">
        <f>IF(OR(LISTE!B122="",LISTE!B122="MADORRE",LISTE!B122="ROBIN",LISTE!B122="FREYSS",LISTE!B122="HENNION",LISTE!B122="BENARD",LISTE!I122="X",LISTE!I122="A",LISTE!B122="HUMBERT",LISTE!B122="BARRET",LISTE!B122="AUZAN",LISTE!B122="BOURDEAU"),"",LISTE!C122)</f>
        <v/>
      </c>
      <c r="D122" s="70"/>
      <c r="E122" s="71" t="str">
        <f>IF(OR(LISTE!B122="",LISTE!B122="MADORRE",LISTE!B122="ROBIN",LISTE!B122="FREYSS",LISTE!B122="HENNION",LISTE!B122="BENARD",LISTE!I122="X",LISTE!I122="A",LISTE!B122="HUMBERT",LISTE!B122="BARRET",LISTE!B122="AUZAN",LISTE!B122="BOURDEAU"),"",LISTE!J122)</f>
        <v/>
      </c>
      <c r="F122" s="71" t="str">
        <f>IF(OR(LISTE!B122="",LISTE!B122="MADORRE",LISTE!B122="ROBIN",LISTE!B122="FREYSS",LISTE!B122="HENNION",LISTE!B122="BENARD",LISTE!I122="X",LISTE!I122="A",LISTE!B122="HUMBERT",LISTE!B122="BARRET",LISTE!B122="AUZAN",LISTE!B122="BOURDEAU"),"",LISTE!K122)</f>
        <v/>
      </c>
      <c r="G122" s="568">
        <f t="shared" si="1"/>
        <v>0</v>
      </c>
      <c r="H122" s="72" t="str">
        <f>IF(OR(LISTE!B122="",LISTE!B122="MADORRE",LISTE!B122="ROBIN",LISTE!B122="FREYSS",LISTE!B122="HENNION",LISTE!B122="BENARD",LISTE!I122="X",LISTE!I122="A",LISTE!B122="HUMBERT",LISTE!B122="BARRET",LISTE!B122="AUZAN",LISTE!B122="BOURDEAU"),"",LISTE!AF122)</f>
        <v/>
      </c>
      <c r="I122" s="72" t="str">
        <f>IF(OR(LISTE!B122="",LISTE!B122="MADORRE",LISTE!B122="ROBIN",LISTE!B122="FREYSS",LISTE!B122="HENNION",LISTE!B122="BENARD",LISTE!I122="X",LISTE!I122="A",LISTE!B122="HUMBERT",LISTE!B122="BARRET",LISTE!B122="AUZAN",LISTE!B122="BOURDEAU"),"",LISTE!AG122)</f>
        <v/>
      </c>
      <c r="J122" s="72" t="str">
        <f>IF(OR(LISTE!B122="",LISTE!B122="MADORRE",LISTE!B122="ROBIN",LISTE!B122="FREYSS",LISTE!B122="HENNION",LISTE!B122="BENARD",LISTE!I122="X",LISTE!I122="A",LISTE!B122="HUMBERT",LISTE!B122="BARRET",LISTE!B122="AUZAN",LISTE!B122="BOURDEAU"),"",LISTE!AH122)</f>
        <v/>
      </c>
      <c r="K122" s="72" t="str">
        <f>IF(OR(LISTE!B122="",LISTE!B122="MADORRE",LISTE!B122="ROBIN",LISTE!B122="FREYSS",LISTE!B122="HENNION",LISTE!B122="BENARD",LISTE!I122="X",LISTE!I122="A",LISTE!B122="HUMBERT",LISTE!B122="BARRET",LISTE!B122="AUZAN",LISTE!B122="BOURDEAU"),"",LISTE!AI122)</f>
        <v/>
      </c>
      <c r="L122" s="72" t="str">
        <f>IF(OR(LISTE!B122="",LISTE!B122="MADORRE",LISTE!B122="ROBIN",LISTE!B122="FREYSS",LISTE!B122="HENNION",LISTE!B122="BENARD",LISTE!I122="X",LISTE!I122="A",LISTE!B122="HUMBERT",LISTE!B122="BARRET",LISTE!B122="AUZAN",LISTE!B122="BOURDEAU"),"",LISTE!AJ122)</f>
        <v/>
      </c>
      <c r="M122" s="72" t="str">
        <f>IF(OR(LISTE!B122="",LISTE!B122="MADORRE",LISTE!B122="ROBIN",LISTE!B122="FREYSS",LISTE!B122="HENNION",LISTE!B122="BENARD",LISTE!I122="X",LISTE!I122="A",LISTE!B122="HUMBERT",LISTE!B122="BARRET",LISTE!B122="AUZAN",LISTE!B122="BOURDEAU"),"",LISTE!AK122)</f>
        <v/>
      </c>
      <c r="N122" s="72" t="str">
        <f>IF(OR(LISTE!B122="",LISTE!B122="MADORRE",LISTE!B122="ROBIN",LISTE!B122="FREYSS",LISTE!B122="HENNION",LISTE!B122="BENARD",LISTE!I122="X",LISTE!I122="A",LISTE!B122="HUMBERT",LISTE!B122="BARRET",LISTE!B122="AUZAN",LISTE!B122="BOURDEAU"),"",LISTE!AL122)</f>
        <v/>
      </c>
      <c r="O122" s="72" t="str">
        <f>IF(OR(LISTE!B122="",LISTE!B122="MADORRE",LISTE!B122="ROBIN",LISTE!B122="FREYSS",LISTE!B122="HENNION",LISTE!B122="BENARD",LISTE!I122="X",LISTE!I122="A",LISTE!B122="HUMBERT",LISTE!B122="BARRET",LISTE!B122="AUZAN",LISTE!B122="BOURDEAU"),"",LISTE!AM122)</f>
        <v/>
      </c>
      <c r="P122" s="72" t="str">
        <f>IF(OR(LISTE!B122="",LISTE!B122="MADORRE",LISTE!B122="ROBIN",LISTE!B122="FREYSS",LISTE!B122="HENNION",LISTE!B122="BENARD",LISTE!I122="X",LISTE!I122="A",LISTE!B122="HUMBERT",LISTE!B122="BARRET",LISTE!B122="AUZAN",LISTE!B122="BOURDEAU"),"",LISTE!AN122)</f>
        <v/>
      </c>
      <c r="Q122" s="72" t="str">
        <f>IF(OR(LISTE!B122="",LISTE!B122="MADORRE",LISTE!B122="ROBIN",LISTE!B122="FREYSS",LISTE!B122="HENNION",LISTE!B122="BENARD",LISTE!I122="X",LISTE!I122="A",LISTE!B122="HUMBERT",LISTE!B122="BARRET",LISTE!B122="AUZAN",LISTE!B122="BOURDEAU"),"",LISTE!AO122)</f>
        <v/>
      </c>
      <c r="R122" s="72" t="str">
        <f>IF(OR(LISTE!B122="",LISTE!B122="MADORRE",LISTE!B122="ROBIN",LISTE!B122="FREYSS",LISTE!B122="HENNION",LISTE!B122="BENARD",LISTE!I122="X",LISTE!I122="A",LISTE!B122="HUMBERT",LISTE!B122="BARRET",LISTE!B122="AUZAN",LISTE!B122="BOURDEAU"),"",LISTE!AP122)</f>
        <v/>
      </c>
      <c r="S122" s="72" t="str">
        <f>IF(OR(LISTE!B122="",LISTE!B122="MADORRE",LISTE!B122="ROBIN",LISTE!B122="FREYSS",LISTE!B122="HENNION",LISTE!B122="BENARD",LISTE!I122="X",LISTE!I122="A",LISTE!B122="HUMBERT",LISTE!B122="BARRET",LISTE!B122="AUZAN",LISTE!B122="BOURDEAU"),"",LISTE!AQ122)</f>
        <v/>
      </c>
    </row>
    <row r="123" spans="1:19" ht="13.05" customHeight="1" x14ac:dyDescent="0.3">
      <c r="A123" s="56" t="str">
        <f>IF(OR(LISTE!B123="",LISTE!B123="MADORRE",LISTE!B123="ROBIN",LISTE!B123="FREYSS",LISTE!B123="HENNION",LISTE!B123="BENARD",LISTE!I123="X",LISTE!I123="A",LISTE!B123="HUMBERT",LISTE!B123="BARRET",LISTE!B123="AUZAN",LISTE!B123="BOURDEAU"),"",LISTE!A123)</f>
        <v/>
      </c>
      <c r="B123" s="70" t="str">
        <f>IF(OR(LISTE!B123="",LISTE!B123="MADORRE",LISTE!B123="ROBIN",LISTE!B123="FREYSS",LISTE!B123="HENNION",LISTE!B123="BENARD",LISTE!I123="X",LISTE!I123="A",LISTE!B123="HUMBERT",LISTE!B123="BARRET",LISTE!B123="AUZAN",LISTE!B123="BOURDEAU"),"",LISTE!B123)</f>
        <v/>
      </c>
      <c r="C123" s="70" t="str">
        <f>IF(OR(LISTE!B123="",LISTE!B123="MADORRE",LISTE!B123="ROBIN",LISTE!B123="FREYSS",LISTE!B123="HENNION",LISTE!B123="BENARD",LISTE!I123="X",LISTE!I123="A",LISTE!B123="HUMBERT",LISTE!B123="BARRET",LISTE!B123="AUZAN",LISTE!B123="BOURDEAU"),"",LISTE!C123)</f>
        <v/>
      </c>
      <c r="D123" s="70"/>
      <c r="E123" s="71" t="str">
        <f>IF(OR(LISTE!B123="",LISTE!B123="MADORRE",LISTE!B123="ROBIN",LISTE!B123="FREYSS",LISTE!B123="HENNION",LISTE!B123="BENARD",LISTE!I123="X",LISTE!I123="A",LISTE!B123="HUMBERT",LISTE!B123="BARRET",LISTE!B123="AUZAN",LISTE!B123="BOURDEAU"),"",LISTE!J123)</f>
        <v/>
      </c>
      <c r="F123" s="71" t="str">
        <f>IF(OR(LISTE!B123="",LISTE!B123="MADORRE",LISTE!B123="ROBIN",LISTE!B123="FREYSS",LISTE!B123="HENNION",LISTE!B123="BENARD",LISTE!I123="X",LISTE!I123="A",LISTE!B123="HUMBERT",LISTE!B123="BARRET",LISTE!B123="AUZAN",LISTE!B123="BOURDEAU"),"",LISTE!K123)</f>
        <v/>
      </c>
      <c r="G123" s="568">
        <f t="shared" si="1"/>
        <v>0</v>
      </c>
      <c r="H123" s="72" t="str">
        <f>IF(OR(LISTE!B123="",LISTE!B123="MADORRE",LISTE!B123="ROBIN",LISTE!B123="FREYSS",LISTE!B123="HENNION",LISTE!B123="BENARD",LISTE!I123="X",LISTE!I123="A",LISTE!B123="HUMBERT",LISTE!B123="BARRET",LISTE!B123="AUZAN",LISTE!B123="BOURDEAU"),"",LISTE!AF123)</f>
        <v/>
      </c>
      <c r="I123" s="72" t="str">
        <f>IF(OR(LISTE!B123="",LISTE!B123="MADORRE",LISTE!B123="ROBIN",LISTE!B123="FREYSS",LISTE!B123="HENNION",LISTE!B123="BENARD",LISTE!I123="X",LISTE!I123="A",LISTE!B123="HUMBERT",LISTE!B123="BARRET",LISTE!B123="AUZAN",LISTE!B123="BOURDEAU"),"",LISTE!AG123)</f>
        <v/>
      </c>
      <c r="J123" s="72" t="str">
        <f>IF(OR(LISTE!B123="",LISTE!B123="MADORRE",LISTE!B123="ROBIN",LISTE!B123="FREYSS",LISTE!B123="HENNION",LISTE!B123="BENARD",LISTE!I123="X",LISTE!I123="A",LISTE!B123="HUMBERT",LISTE!B123="BARRET",LISTE!B123="AUZAN",LISTE!B123="BOURDEAU"),"",LISTE!AH123)</f>
        <v/>
      </c>
      <c r="K123" s="72" t="str">
        <f>IF(OR(LISTE!B123="",LISTE!B123="MADORRE",LISTE!B123="ROBIN",LISTE!B123="FREYSS",LISTE!B123="HENNION",LISTE!B123="BENARD",LISTE!I123="X",LISTE!I123="A",LISTE!B123="HUMBERT",LISTE!B123="BARRET",LISTE!B123="AUZAN",LISTE!B123="BOURDEAU"),"",LISTE!AI123)</f>
        <v/>
      </c>
      <c r="L123" s="72" t="str">
        <f>IF(OR(LISTE!B123="",LISTE!B123="MADORRE",LISTE!B123="ROBIN",LISTE!B123="FREYSS",LISTE!B123="HENNION",LISTE!B123="BENARD",LISTE!I123="X",LISTE!I123="A",LISTE!B123="HUMBERT",LISTE!B123="BARRET",LISTE!B123="AUZAN",LISTE!B123="BOURDEAU"),"",LISTE!AJ123)</f>
        <v/>
      </c>
      <c r="M123" s="72" t="str">
        <f>IF(OR(LISTE!B123="",LISTE!B123="MADORRE",LISTE!B123="ROBIN",LISTE!B123="FREYSS",LISTE!B123="HENNION",LISTE!B123="BENARD",LISTE!I123="X",LISTE!I123="A",LISTE!B123="HUMBERT",LISTE!B123="BARRET",LISTE!B123="AUZAN",LISTE!B123="BOURDEAU"),"",LISTE!AK123)</f>
        <v/>
      </c>
      <c r="N123" s="72" t="str">
        <f>IF(OR(LISTE!B123="",LISTE!B123="MADORRE",LISTE!B123="ROBIN",LISTE!B123="FREYSS",LISTE!B123="HENNION",LISTE!B123="BENARD",LISTE!I123="X",LISTE!I123="A",LISTE!B123="HUMBERT",LISTE!B123="BARRET",LISTE!B123="AUZAN",LISTE!B123="BOURDEAU"),"",LISTE!AL123)</f>
        <v/>
      </c>
      <c r="O123" s="72" t="str">
        <f>IF(OR(LISTE!B123="",LISTE!B123="MADORRE",LISTE!B123="ROBIN",LISTE!B123="FREYSS",LISTE!B123="HENNION",LISTE!B123="BENARD",LISTE!I123="X",LISTE!I123="A",LISTE!B123="HUMBERT",LISTE!B123="BARRET",LISTE!B123="AUZAN",LISTE!B123="BOURDEAU"),"",LISTE!AM123)</f>
        <v/>
      </c>
      <c r="P123" s="72" t="str">
        <f>IF(OR(LISTE!B123="",LISTE!B123="MADORRE",LISTE!B123="ROBIN",LISTE!B123="FREYSS",LISTE!B123="HENNION",LISTE!B123="BENARD",LISTE!I123="X",LISTE!I123="A",LISTE!B123="HUMBERT",LISTE!B123="BARRET",LISTE!B123="AUZAN",LISTE!B123="BOURDEAU"),"",LISTE!AN123)</f>
        <v/>
      </c>
      <c r="Q123" s="72" t="str">
        <f>IF(OR(LISTE!B123="",LISTE!B123="MADORRE",LISTE!B123="ROBIN",LISTE!B123="FREYSS",LISTE!B123="HENNION",LISTE!B123="BENARD",LISTE!I123="X",LISTE!I123="A",LISTE!B123="HUMBERT",LISTE!B123="BARRET",LISTE!B123="AUZAN",LISTE!B123="BOURDEAU"),"",LISTE!AO123)</f>
        <v/>
      </c>
      <c r="R123" s="72" t="str">
        <f>IF(OR(LISTE!B123="",LISTE!B123="MADORRE",LISTE!B123="ROBIN",LISTE!B123="FREYSS",LISTE!B123="HENNION",LISTE!B123="BENARD",LISTE!I123="X",LISTE!I123="A",LISTE!B123="HUMBERT",LISTE!B123="BARRET",LISTE!B123="AUZAN",LISTE!B123="BOURDEAU"),"",LISTE!AP123)</f>
        <v/>
      </c>
      <c r="S123" s="72" t="str">
        <f>IF(OR(LISTE!B123="",LISTE!B123="MADORRE",LISTE!B123="ROBIN",LISTE!B123="FREYSS",LISTE!B123="HENNION",LISTE!B123="BENARD",LISTE!I123="X",LISTE!I123="A",LISTE!B123="HUMBERT",LISTE!B123="BARRET",LISTE!B123="AUZAN",LISTE!B123="BOURDEAU"),"",LISTE!AQ123)</f>
        <v/>
      </c>
    </row>
    <row r="124" spans="1:19" ht="13.05" customHeight="1" x14ac:dyDescent="0.3">
      <c r="A124" s="56" t="str">
        <f>IF(OR(LISTE!B124="",LISTE!B124="MADORRE",LISTE!B124="ROBIN",LISTE!B124="FREYSS",LISTE!B124="HENNION",LISTE!B124="BENARD",LISTE!I124="X",LISTE!I124="A",LISTE!B124="HUMBERT",LISTE!B124="BARRET",LISTE!B124="AUZAN",LISTE!B124="BOURDEAU"),"",LISTE!A124)</f>
        <v/>
      </c>
      <c r="B124" s="70" t="str">
        <f>IF(OR(LISTE!B124="",LISTE!B124="MADORRE",LISTE!B124="ROBIN",LISTE!B124="FREYSS",LISTE!B124="HENNION",LISTE!B124="BENARD",LISTE!I124="X",LISTE!I124="A",LISTE!B124="HUMBERT",LISTE!B124="BARRET",LISTE!B124="AUZAN",LISTE!B124="BOURDEAU"),"",LISTE!B124)</f>
        <v/>
      </c>
      <c r="C124" s="70" t="str">
        <f>IF(OR(LISTE!B124="",LISTE!B124="MADORRE",LISTE!B124="ROBIN",LISTE!B124="FREYSS",LISTE!B124="HENNION",LISTE!B124="BENARD",LISTE!I124="X",LISTE!I124="A",LISTE!B124="HUMBERT",LISTE!B124="BARRET",LISTE!B124="AUZAN",LISTE!B124="BOURDEAU"),"",LISTE!C124)</f>
        <v/>
      </c>
      <c r="D124" s="70"/>
      <c r="E124" s="71" t="str">
        <f>IF(OR(LISTE!B124="",LISTE!B124="MADORRE",LISTE!B124="ROBIN",LISTE!B124="FREYSS",LISTE!B124="HENNION",LISTE!B124="BENARD",LISTE!I124="X",LISTE!I124="A",LISTE!B124="HUMBERT",LISTE!B124="BARRET",LISTE!B124="AUZAN",LISTE!B124="BOURDEAU"),"",LISTE!J124)</f>
        <v/>
      </c>
      <c r="F124" s="71" t="str">
        <f>IF(OR(LISTE!B124="",LISTE!B124="MADORRE",LISTE!B124="ROBIN",LISTE!B124="FREYSS",LISTE!B124="HENNION",LISTE!B124="BENARD",LISTE!I124="X",LISTE!I124="A",LISTE!B124="HUMBERT",LISTE!B124="BARRET",LISTE!B124="AUZAN",LISTE!B124="BOURDEAU"),"",LISTE!K124)</f>
        <v/>
      </c>
      <c r="G124" s="568">
        <f t="shared" si="1"/>
        <v>0</v>
      </c>
      <c r="H124" s="72" t="str">
        <f>IF(OR(LISTE!B124="",LISTE!B124="MADORRE",LISTE!B124="ROBIN",LISTE!B124="FREYSS",LISTE!B124="HENNION",LISTE!B124="BENARD",LISTE!I124="X",LISTE!I124="A",LISTE!B124="HUMBERT",LISTE!B124="BARRET",LISTE!B124="AUZAN",LISTE!B124="BOURDEAU"),"",LISTE!AF124)</f>
        <v/>
      </c>
      <c r="I124" s="72" t="str">
        <f>IF(OR(LISTE!B124="",LISTE!B124="MADORRE",LISTE!B124="ROBIN",LISTE!B124="FREYSS",LISTE!B124="HENNION",LISTE!B124="BENARD",LISTE!I124="X",LISTE!I124="A",LISTE!B124="HUMBERT",LISTE!B124="BARRET",LISTE!B124="AUZAN",LISTE!B124="BOURDEAU"),"",LISTE!AG124)</f>
        <v/>
      </c>
      <c r="J124" s="72" t="str">
        <f>IF(OR(LISTE!B124="",LISTE!B124="MADORRE",LISTE!B124="ROBIN",LISTE!B124="FREYSS",LISTE!B124="HENNION",LISTE!B124="BENARD",LISTE!I124="X",LISTE!I124="A",LISTE!B124="HUMBERT",LISTE!B124="BARRET",LISTE!B124="AUZAN",LISTE!B124="BOURDEAU"),"",LISTE!AH124)</f>
        <v/>
      </c>
      <c r="K124" s="72" t="str">
        <f>IF(OR(LISTE!B124="",LISTE!B124="MADORRE",LISTE!B124="ROBIN",LISTE!B124="FREYSS",LISTE!B124="HENNION",LISTE!B124="BENARD",LISTE!I124="X",LISTE!I124="A",LISTE!B124="HUMBERT",LISTE!B124="BARRET",LISTE!B124="AUZAN",LISTE!B124="BOURDEAU"),"",LISTE!AI124)</f>
        <v/>
      </c>
      <c r="L124" s="72" t="str">
        <f>IF(OR(LISTE!B124="",LISTE!B124="MADORRE",LISTE!B124="ROBIN",LISTE!B124="FREYSS",LISTE!B124="HENNION",LISTE!B124="BENARD",LISTE!I124="X",LISTE!I124="A",LISTE!B124="HUMBERT",LISTE!B124="BARRET",LISTE!B124="AUZAN",LISTE!B124="BOURDEAU"),"",LISTE!AJ124)</f>
        <v/>
      </c>
      <c r="M124" s="72" t="str">
        <f>IF(OR(LISTE!B124="",LISTE!B124="MADORRE",LISTE!B124="ROBIN",LISTE!B124="FREYSS",LISTE!B124="HENNION",LISTE!B124="BENARD",LISTE!I124="X",LISTE!I124="A",LISTE!B124="HUMBERT",LISTE!B124="BARRET",LISTE!B124="AUZAN",LISTE!B124="BOURDEAU"),"",LISTE!AK124)</f>
        <v/>
      </c>
      <c r="N124" s="72" t="str">
        <f>IF(OR(LISTE!B124="",LISTE!B124="MADORRE",LISTE!B124="ROBIN",LISTE!B124="FREYSS",LISTE!B124="HENNION",LISTE!B124="BENARD",LISTE!I124="X",LISTE!I124="A",LISTE!B124="HUMBERT",LISTE!B124="BARRET",LISTE!B124="AUZAN",LISTE!B124="BOURDEAU"),"",LISTE!AL124)</f>
        <v/>
      </c>
      <c r="O124" s="72" t="str">
        <f>IF(OR(LISTE!B124="",LISTE!B124="MADORRE",LISTE!B124="ROBIN",LISTE!B124="FREYSS",LISTE!B124="HENNION",LISTE!B124="BENARD",LISTE!I124="X",LISTE!I124="A",LISTE!B124="HUMBERT",LISTE!B124="BARRET",LISTE!B124="AUZAN",LISTE!B124="BOURDEAU"),"",LISTE!AM124)</f>
        <v/>
      </c>
      <c r="P124" s="72" t="str">
        <f>IF(OR(LISTE!B124="",LISTE!B124="MADORRE",LISTE!B124="ROBIN",LISTE!B124="FREYSS",LISTE!B124="HENNION",LISTE!B124="BENARD",LISTE!I124="X",LISTE!I124="A",LISTE!B124="HUMBERT",LISTE!B124="BARRET",LISTE!B124="AUZAN",LISTE!B124="BOURDEAU"),"",LISTE!AN124)</f>
        <v/>
      </c>
      <c r="Q124" s="72" t="str">
        <f>IF(OR(LISTE!B124="",LISTE!B124="MADORRE",LISTE!B124="ROBIN",LISTE!B124="FREYSS",LISTE!B124="HENNION",LISTE!B124="BENARD",LISTE!I124="X",LISTE!I124="A",LISTE!B124="HUMBERT",LISTE!B124="BARRET",LISTE!B124="AUZAN",LISTE!B124="BOURDEAU"),"",LISTE!AO124)</f>
        <v/>
      </c>
      <c r="R124" s="72" t="str">
        <f>IF(OR(LISTE!B124="",LISTE!B124="MADORRE",LISTE!B124="ROBIN",LISTE!B124="FREYSS",LISTE!B124="HENNION",LISTE!B124="BENARD",LISTE!I124="X",LISTE!I124="A",LISTE!B124="HUMBERT",LISTE!B124="BARRET",LISTE!B124="AUZAN",LISTE!B124="BOURDEAU"),"",LISTE!AP124)</f>
        <v/>
      </c>
      <c r="S124" s="72" t="str">
        <f>IF(OR(LISTE!B124="",LISTE!B124="MADORRE",LISTE!B124="ROBIN",LISTE!B124="FREYSS",LISTE!B124="HENNION",LISTE!B124="BENARD",LISTE!I124="X",LISTE!I124="A",LISTE!B124="HUMBERT",LISTE!B124="BARRET",LISTE!B124="AUZAN",LISTE!B124="BOURDEAU"),"",LISTE!AQ124)</f>
        <v/>
      </c>
    </row>
    <row r="125" spans="1:19" ht="13.05" customHeight="1" x14ac:dyDescent="0.3">
      <c r="A125" s="56" t="str">
        <f>IF(OR(LISTE!B125="",LISTE!B125="MADORRE",LISTE!B125="ROBIN",LISTE!B125="FREYSS",LISTE!B125="HENNION",LISTE!B125="BENARD",LISTE!I125="X",LISTE!I125="A",LISTE!B125="HUMBERT",LISTE!B125="BARRET",LISTE!B125="AUZAN",LISTE!B125="BOURDEAU"),"",LISTE!A125)</f>
        <v/>
      </c>
      <c r="B125" s="70" t="str">
        <f>IF(OR(LISTE!B125="",LISTE!B125="MADORRE",LISTE!B125="ROBIN",LISTE!B125="FREYSS",LISTE!B125="HENNION",LISTE!B125="BENARD",LISTE!I125="X",LISTE!I125="A",LISTE!B125="HUMBERT",LISTE!B125="BARRET",LISTE!B125="AUZAN",LISTE!B125="BOURDEAU"),"",LISTE!B125)</f>
        <v/>
      </c>
      <c r="C125" s="70" t="str">
        <f>IF(OR(LISTE!B125="",LISTE!B125="MADORRE",LISTE!B125="ROBIN",LISTE!B125="FREYSS",LISTE!B125="HENNION",LISTE!B125="BENARD",LISTE!I125="X",LISTE!I125="A",LISTE!B125="HUMBERT",LISTE!B125="BARRET",LISTE!B125="AUZAN",LISTE!B125="BOURDEAU"),"",LISTE!C125)</f>
        <v/>
      </c>
      <c r="D125" s="70"/>
      <c r="E125" s="71" t="str">
        <f>IF(OR(LISTE!B125="",LISTE!B125="MADORRE",LISTE!B125="ROBIN",LISTE!B125="FREYSS",LISTE!B125="HENNION",LISTE!B125="BENARD",LISTE!I125="X",LISTE!I125="A",LISTE!B125="HUMBERT",LISTE!B125="BARRET",LISTE!B125="AUZAN",LISTE!B125="BOURDEAU"),"",LISTE!J125)</f>
        <v/>
      </c>
      <c r="F125" s="71" t="str">
        <f>IF(OR(LISTE!B125="",LISTE!B125="MADORRE",LISTE!B125="ROBIN",LISTE!B125="FREYSS",LISTE!B125="HENNION",LISTE!B125="BENARD",LISTE!I125="X",LISTE!I125="A",LISTE!B125="HUMBERT",LISTE!B125="BARRET",LISTE!B125="AUZAN",LISTE!B125="BOURDEAU"),"",LISTE!K125)</f>
        <v/>
      </c>
      <c r="G125" s="568">
        <f t="shared" si="1"/>
        <v>0</v>
      </c>
      <c r="H125" s="72" t="str">
        <f>IF(OR(LISTE!B125="",LISTE!B125="MADORRE",LISTE!B125="ROBIN",LISTE!B125="FREYSS",LISTE!B125="HENNION",LISTE!B125="BENARD",LISTE!I125="X",LISTE!I125="A",LISTE!B125="HUMBERT",LISTE!B125="BARRET",LISTE!B125="AUZAN",LISTE!B125="BOURDEAU"),"",LISTE!AF125)</f>
        <v/>
      </c>
      <c r="I125" s="72" t="str">
        <f>IF(OR(LISTE!B125="",LISTE!B125="MADORRE",LISTE!B125="ROBIN",LISTE!B125="FREYSS",LISTE!B125="HENNION",LISTE!B125="BENARD",LISTE!I125="X",LISTE!I125="A",LISTE!B125="HUMBERT",LISTE!B125="BARRET",LISTE!B125="AUZAN",LISTE!B125="BOURDEAU"),"",LISTE!AG125)</f>
        <v/>
      </c>
      <c r="J125" s="72" t="str">
        <f>IF(OR(LISTE!B125="",LISTE!B125="MADORRE",LISTE!B125="ROBIN",LISTE!B125="FREYSS",LISTE!B125="HENNION",LISTE!B125="BENARD",LISTE!I125="X",LISTE!I125="A",LISTE!B125="HUMBERT",LISTE!B125="BARRET",LISTE!B125="AUZAN",LISTE!B125="BOURDEAU"),"",LISTE!AH125)</f>
        <v/>
      </c>
      <c r="K125" s="72" t="str">
        <f>IF(OR(LISTE!B125="",LISTE!B125="MADORRE",LISTE!B125="ROBIN",LISTE!B125="FREYSS",LISTE!B125="HENNION",LISTE!B125="BENARD",LISTE!I125="X",LISTE!I125="A",LISTE!B125="HUMBERT",LISTE!B125="BARRET",LISTE!B125="AUZAN",LISTE!B125="BOURDEAU"),"",LISTE!AI125)</f>
        <v/>
      </c>
      <c r="L125" s="72" t="str">
        <f>IF(OR(LISTE!B125="",LISTE!B125="MADORRE",LISTE!B125="ROBIN",LISTE!B125="FREYSS",LISTE!B125="HENNION",LISTE!B125="BENARD",LISTE!I125="X",LISTE!I125="A",LISTE!B125="HUMBERT",LISTE!B125="BARRET",LISTE!B125="AUZAN",LISTE!B125="BOURDEAU"),"",LISTE!AJ125)</f>
        <v/>
      </c>
      <c r="M125" s="72" t="str">
        <f>IF(OR(LISTE!B125="",LISTE!B125="MADORRE",LISTE!B125="ROBIN",LISTE!B125="FREYSS",LISTE!B125="HENNION",LISTE!B125="BENARD",LISTE!I125="X",LISTE!I125="A",LISTE!B125="HUMBERT",LISTE!B125="BARRET",LISTE!B125="AUZAN",LISTE!B125="BOURDEAU"),"",LISTE!AK125)</f>
        <v/>
      </c>
      <c r="N125" s="72" t="str">
        <f>IF(OR(LISTE!B125="",LISTE!B125="MADORRE",LISTE!B125="ROBIN",LISTE!B125="FREYSS",LISTE!B125="HENNION",LISTE!B125="BENARD",LISTE!I125="X",LISTE!I125="A",LISTE!B125="HUMBERT",LISTE!B125="BARRET",LISTE!B125="AUZAN",LISTE!B125="BOURDEAU"),"",LISTE!AL125)</f>
        <v/>
      </c>
      <c r="O125" s="72" t="str">
        <f>IF(OR(LISTE!B125="",LISTE!B125="MADORRE",LISTE!B125="ROBIN",LISTE!B125="FREYSS",LISTE!B125="HENNION",LISTE!B125="BENARD",LISTE!I125="X",LISTE!I125="A",LISTE!B125="HUMBERT",LISTE!B125="BARRET",LISTE!B125="AUZAN",LISTE!B125="BOURDEAU"),"",LISTE!AM125)</f>
        <v/>
      </c>
      <c r="P125" s="72" t="str">
        <f>IF(OR(LISTE!B125="",LISTE!B125="MADORRE",LISTE!B125="ROBIN",LISTE!B125="FREYSS",LISTE!B125="HENNION",LISTE!B125="BENARD",LISTE!I125="X",LISTE!I125="A",LISTE!B125="HUMBERT",LISTE!B125="BARRET",LISTE!B125="AUZAN",LISTE!B125="BOURDEAU"),"",LISTE!AN125)</f>
        <v/>
      </c>
      <c r="Q125" s="72" t="str">
        <f>IF(OR(LISTE!B125="",LISTE!B125="MADORRE",LISTE!B125="ROBIN",LISTE!B125="FREYSS",LISTE!B125="HENNION",LISTE!B125="BENARD",LISTE!I125="X",LISTE!I125="A",LISTE!B125="HUMBERT",LISTE!B125="BARRET",LISTE!B125="AUZAN",LISTE!B125="BOURDEAU"),"",LISTE!AO125)</f>
        <v/>
      </c>
      <c r="R125" s="72" t="str">
        <f>IF(OR(LISTE!B125="",LISTE!B125="MADORRE",LISTE!B125="ROBIN",LISTE!B125="FREYSS",LISTE!B125="HENNION",LISTE!B125="BENARD",LISTE!I125="X",LISTE!I125="A",LISTE!B125="HUMBERT",LISTE!B125="BARRET",LISTE!B125="AUZAN",LISTE!B125="BOURDEAU"),"",LISTE!AP125)</f>
        <v/>
      </c>
      <c r="S125" s="72" t="str">
        <f>IF(OR(LISTE!B125="",LISTE!B125="MADORRE",LISTE!B125="ROBIN",LISTE!B125="FREYSS",LISTE!B125="HENNION",LISTE!B125="BENARD",LISTE!I125="X",LISTE!I125="A",LISTE!B125="HUMBERT",LISTE!B125="BARRET",LISTE!B125="AUZAN",LISTE!B125="BOURDEAU"),"",LISTE!AQ125)</f>
        <v/>
      </c>
    </row>
    <row r="126" spans="1:19" ht="13.05" customHeight="1" x14ac:dyDescent="0.3">
      <c r="A126" s="56" t="str">
        <f>IF(OR(LISTE!B126="",LISTE!B126="MADORRE",LISTE!B126="ROBIN",LISTE!B126="FREYSS",LISTE!B126="HENNION",LISTE!B126="BENARD",LISTE!I126="X",LISTE!I126="A",LISTE!B126="HUMBERT",LISTE!B126="BARRET",LISTE!B126="AUZAN",LISTE!B126="BOURDEAU"),"",LISTE!A126)</f>
        <v/>
      </c>
      <c r="B126" s="70" t="str">
        <f>IF(OR(LISTE!B126="",LISTE!B126="MADORRE",LISTE!B126="ROBIN",LISTE!B126="FREYSS",LISTE!B126="HENNION",LISTE!B126="BENARD",LISTE!I126="X",LISTE!I126="A",LISTE!B126="HUMBERT",LISTE!B126="BARRET",LISTE!B126="AUZAN",LISTE!B126="BOURDEAU"),"",LISTE!B126)</f>
        <v/>
      </c>
      <c r="C126" s="70" t="str">
        <f>IF(OR(LISTE!B126="",LISTE!B126="MADORRE",LISTE!B126="ROBIN",LISTE!B126="FREYSS",LISTE!B126="HENNION",LISTE!B126="BENARD",LISTE!I126="X",LISTE!I126="A",LISTE!B126="HUMBERT",LISTE!B126="BARRET",LISTE!B126="AUZAN",LISTE!B126="BOURDEAU"),"",LISTE!C126)</f>
        <v/>
      </c>
      <c r="D126" s="70"/>
      <c r="E126" s="71" t="str">
        <f>IF(OR(LISTE!B126="",LISTE!B126="MADORRE",LISTE!B126="ROBIN",LISTE!B126="FREYSS",LISTE!B126="HENNION",LISTE!B126="BENARD",LISTE!I126="X",LISTE!I126="A",LISTE!B126="HUMBERT",LISTE!B126="BARRET",LISTE!B126="AUZAN",LISTE!B126="BOURDEAU"),"",LISTE!J126)</f>
        <v/>
      </c>
      <c r="F126" s="71" t="str">
        <f>IF(OR(LISTE!B126="",LISTE!B126="MADORRE",LISTE!B126="ROBIN",LISTE!B126="FREYSS",LISTE!B126="HENNION",LISTE!B126="BENARD",LISTE!I126="X",LISTE!I126="A",LISTE!B126="HUMBERT",LISTE!B126="BARRET",LISTE!B126="AUZAN",LISTE!B126="BOURDEAU"),"",LISTE!K126)</f>
        <v/>
      </c>
      <c r="G126" s="568">
        <f t="shared" si="1"/>
        <v>0</v>
      </c>
      <c r="H126" s="72" t="str">
        <f>IF(OR(LISTE!B126="",LISTE!B126="MADORRE",LISTE!B126="ROBIN",LISTE!B126="FREYSS",LISTE!B126="HENNION",LISTE!B126="BENARD",LISTE!I126="X",LISTE!I126="A",LISTE!B126="HUMBERT",LISTE!B126="BARRET",LISTE!B126="AUZAN",LISTE!B126="BOURDEAU"),"",LISTE!AF126)</f>
        <v/>
      </c>
      <c r="I126" s="72" t="str">
        <f>IF(OR(LISTE!B126="",LISTE!B126="MADORRE",LISTE!B126="ROBIN",LISTE!B126="FREYSS",LISTE!B126="HENNION",LISTE!B126="BENARD",LISTE!I126="X",LISTE!I126="A",LISTE!B126="HUMBERT",LISTE!B126="BARRET",LISTE!B126="AUZAN",LISTE!B126="BOURDEAU"),"",LISTE!AG126)</f>
        <v/>
      </c>
      <c r="J126" s="72" t="str">
        <f>IF(OR(LISTE!B126="",LISTE!B126="MADORRE",LISTE!B126="ROBIN",LISTE!B126="FREYSS",LISTE!B126="HENNION",LISTE!B126="BENARD",LISTE!I126="X",LISTE!I126="A",LISTE!B126="HUMBERT",LISTE!B126="BARRET",LISTE!B126="AUZAN",LISTE!B126="BOURDEAU"),"",LISTE!AH126)</f>
        <v/>
      </c>
      <c r="K126" s="72" t="str">
        <f>IF(OR(LISTE!B126="",LISTE!B126="MADORRE",LISTE!B126="ROBIN",LISTE!B126="FREYSS",LISTE!B126="HENNION",LISTE!B126="BENARD",LISTE!I126="X",LISTE!I126="A",LISTE!B126="HUMBERT",LISTE!B126="BARRET",LISTE!B126="AUZAN",LISTE!B126="BOURDEAU"),"",LISTE!AI126)</f>
        <v/>
      </c>
      <c r="L126" s="72" t="str">
        <f>IF(OR(LISTE!B126="",LISTE!B126="MADORRE",LISTE!B126="ROBIN",LISTE!B126="FREYSS",LISTE!B126="HENNION",LISTE!B126="BENARD",LISTE!I126="X",LISTE!I126="A",LISTE!B126="HUMBERT",LISTE!B126="BARRET",LISTE!B126="AUZAN",LISTE!B126="BOURDEAU"),"",LISTE!AJ126)</f>
        <v/>
      </c>
      <c r="M126" s="72" t="str">
        <f>IF(OR(LISTE!B126="",LISTE!B126="MADORRE",LISTE!B126="ROBIN",LISTE!B126="FREYSS",LISTE!B126="HENNION",LISTE!B126="BENARD",LISTE!I126="X",LISTE!I126="A",LISTE!B126="HUMBERT",LISTE!B126="BARRET",LISTE!B126="AUZAN",LISTE!B126="BOURDEAU"),"",LISTE!AK126)</f>
        <v/>
      </c>
      <c r="N126" s="72" t="str">
        <f>IF(OR(LISTE!B126="",LISTE!B126="MADORRE",LISTE!B126="ROBIN",LISTE!B126="FREYSS",LISTE!B126="HENNION",LISTE!B126="BENARD",LISTE!I126="X",LISTE!I126="A",LISTE!B126="HUMBERT",LISTE!B126="BARRET",LISTE!B126="AUZAN",LISTE!B126="BOURDEAU"),"",LISTE!AL126)</f>
        <v/>
      </c>
      <c r="O126" s="72" t="str">
        <f>IF(OR(LISTE!B126="",LISTE!B126="MADORRE",LISTE!B126="ROBIN",LISTE!B126="FREYSS",LISTE!B126="HENNION",LISTE!B126="BENARD",LISTE!I126="X",LISTE!I126="A",LISTE!B126="HUMBERT",LISTE!B126="BARRET",LISTE!B126="AUZAN",LISTE!B126="BOURDEAU"),"",LISTE!AM126)</f>
        <v/>
      </c>
      <c r="P126" s="72" t="str">
        <f>IF(OR(LISTE!B126="",LISTE!B126="MADORRE",LISTE!B126="ROBIN",LISTE!B126="FREYSS",LISTE!B126="HENNION",LISTE!B126="BENARD",LISTE!I126="X",LISTE!I126="A",LISTE!B126="HUMBERT",LISTE!B126="BARRET",LISTE!B126="AUZAN",LISTE!B126="BOURDEAU"),"",LISTE!AN126)</f>
        <v/>
      </c>
      <c r="Q126" s="72" t="str">
        <f>IF(OR(LISTE!B126="",LISTE!B126="MADORRE",LISTE!B126="ROBIN",LISTE!B126="FREYSS",LISTE!B126="HENNION",LISTE!B126="BENARD",LISTE!I126="X",LISTE!I126="A",LISTE!B126="HUMBERT",LISTE!B126="BARRET",LISTE!B126="AUZAN",LISTE!B126="BOURDEAU"),"",LISTE!AO126)</f>
        <v/>
      </c>
      <c r="R126" s="72" t="str">
        <f>IF(OR(LISTE!B126="",LISTE!B126="MADORRE",LISTE!B126="ROBIN",LISTE!B126="FREYSS",LISTE!B126="HENNION",LISTE!B126="BENARD",LISTE!I126="X",LISTE!I126="A",LISTE!B126="HUMBERT",LISTE!B126="BARRET",LISTE!B126="AUZAN",LISTE!B126="BOURDEAU"),"",LISTE!AP126)</f>
        <v/>
      </c>
      <c r="S126" s="72" t="str">
        <f>IF(OR(LISTE!B126="",LISTE!B126="MADORRE",LISTE!B126="ROBIN",LISTE!B126="FREYSS",LISTE!B126="HENNION",LISTE!B126="BENARD",LISTE!I126="X",LISTE!I126="A",LISTE!B126="HUMBERT",LISTE!B126="BARRET",LISTE!B126="AUZAN",LISTE!B126="BOURDEAU"),"",LISTE!AQ126)</f>
        <v/>
      </c>
    </row>
    <row r="127" spans="1:19" ht="13.05" customHeight="1" x14ac:dyDescent="0.3">
      <c r="A127" s="56" t="str">
        <f>IF(OR(LISTE!B127="",LISTE!B127="MADORRE",LISTE!B127="ROBIN",LISTE!B127="FREYSS",LISTE!B127="HENNION",LISTE!B127="BENARD",LISTE!I127="X",LISTE!I127="A",LISTE!B127="HUMBERT",LISTE!B127="BARRET",LISTE!B127="AUZAN",LISTE!B127="BOURDEAU"),"",LISTE!A127)</f>
        <v/>
      </c>
      <c r="B127" s="70" t="str">
        <f>IF(OR(LISTE!B127="",LISTE!B127="MADORRE",LISTE!B127="ROBIN",LISTE!B127="FREYSS",LISTE!B127="HENNION",LISTE!B127="BENARD",LISTE!I127="X",LISTE!I127="A",LISTE!B127="HUMBERT",LISTE!B127="BARRET",LISTE!B127="AUZAN",LISTE!B127="BOURDEAU"),"",LISTE!B127)</f>
        <v/>
      </c>
      <c r="C127" s="70" t="str">
        <f>IF(OR(LISTE!B127="",LISTE!B127="MADORRE",LISTE!B127="ROBIN",LISTE!B127="FREYSS",LISTE!B127="HENNION",LISTE!B127="BENARD",LISTE!I127="X",LISTE!I127="A",LISTE!B127="HUMBERT",LISTE!B127="BARRET",LISTE!B127="AUZAN",LISTE!B127="BOURDEAU"),"",LISTE!C127)</f>
        <v/>
      </c>
      <c r="D127" s="70"/>
      <c r="E127" s="71" t="str">
        <f>IF(OR(LISTE!B127="",LISTE!B127="MADORRE",LISTE!B127="ROBIN",LISTE!B127="FREYSS",LISTE!B127="HENNION",LISTE!B127="BENARD",LISTE!I127="X",LISTE!I127="A",LISTE!B127="HUMBERT",LISTE!B127="BARRET",LISTE!B127="AUZAN",LISTE!B127="BOURDEAU"),"",LISTE!J127)</f>
        <v/>
      </c>
      <c r="F127" s="71" t="str">
        <f>IF(OR(LISTE!B127="",LISTE!B127="MADORRE",LISTE!B127="ROBIN",LISTE!B127="FREYSS",LISTE!B127="HENNION",LISTE!B127="BENARD",LISTE!I127="X",LISTE!I127="A",LISTE!B127="HUMBERT",LISTE!B127="BARRET",LISTE!B127="AUZAN",LISTE!B127="BOURDEAU"),"",LISTE!K127)</f>
        <v/>
      </c>
      <c r="G127" s="568">
        <f t="shared" si="1"/>
        <v>0</v>
      </c>
      <c r="H127" s="72" t="str">
        <f>IF(OR(LISTE!B127="",LISTE!B127="MADORRE",LISTE!B127="ROBIN",LISTE!B127="FREYSS",LISTE!B127="HENNION",LISTE!B127="BENARD",LISTE!I127="X",LISTE!I127="A",LISTE!B127="HUMBERT",LISTE!B127="BARRET",LISTE!B127="AUZAN",LISTE!B127="BOURDEAU"),"",LISTE!AF127)</f>
        <v/>
      </c>
      <c r="I127" s="72" t="str">
        <f>IF(OR(LISTE!B127="",LISTE!B127="MADORRE",LISTE!B127="ROBIN",LISTE!B127="FREYSS",LISTE!B127="HENNION",LISTE!B127="BENARD",LISTE!I127="X",LISTE!I127="A",LISTE!B127="HUMBERT",LISTE!B127="BARRET",LISTE!B127="AUZAN",LISTE!B127="BOURDEAU"),"",LISTE!AG127)</f>
        <v/>
      </c>
      <c r="J127" s="72" t="str">
        <f>IF(OR(LISTE!B127="",LISTE!B127="MADORRE",LISTE!B127="ROBIN",LISTE!B127="FREYSS",LISTE!B127="HENNION",LISTE!B127="BENARD",LISTE!I127="X",LISTE!I127="A",LISTE!B127="HUMBERT",LISTE!B127="BARRET",LISTE!B127="AUZAN",LISTE!B127="BOURDEAU"),"",LISTE!AH127)</f>
        <v/>
      </c>
      <c r="K127" s="72" t="str">
        <f>IF(OR(LISTE!B127="",LISTE!B127="MADORRE",LISTE!B127="ROBIN",LISTE!B127="FREYSS",LISTE!B127="HENNION",LISTE!B127="BENARD",LISTE!I127="X",LISTE!I127="A",LISTE!B127="HUMBERT",LISTE!B127="BARRET",LISTE!B127="AUZAN",LISTE!B127="BOURDEAU"),"",LISTE!AI127)</f>
        <v/>
      </c>
      <c r="L127" s="72" t="str">
        <f>IF(OR(LISTE!B127="",LISTE!B127="MADORRE",LISTE!B127="ROBIN",LISTE!B127="FREYSS",LISTE!B127="HENNION",LISTE!B127="BENARD",LISTE!I127="X",LISTE!I127="A",LISTE!B127="HUMBERT",LISTE!B127="BARRET",LISTE!B127="AUZAN",LISTE!B127="BOURDEAU"),"",LISTE!AJ127)</f>
        <v/>
      </c>
      <c r="M127" s="72" t="str">
        <f>IF(OR(LISTE!B127="",LISTE!B127="MADORRE",LISTE!B127="ROBIN",LISTE!B127="FREYSS",LISTE!B127="HENNION",LISTE!B127="BENARD",LISTE!I127="X",LISTE!I127="A",LISTE!B127="HUMBERT",LISTE!B127="BARRET",LISTE!B127="AUZAN",LISTE!B127="BOURDEAU"),"",LISTE!AK127)</f>
        <v/>
      </c>
      <c r="N127" s="72" t="str">
        <f>IF(OR(LISTE!B127="",LISTE!B127="MADORRE",LISTE!B127="ROBIN",LISTE!B127="FREYSS",LISTE!B127="HENNION",LISTE!B127="BENARD",LISTE!I127="X",LISTE!I127="A",LISTE!B127="HUMBERT",LISTE!B127="BARRET",LISTE!B127="AUZAN",LISTE!B127="BOURDEAU"),"",LISTE!AL127)</f>
        <v/>
      </c>
      <c r="O127" s="72" t="str">
        <f>IF(OR(LISTE!B127="",LISTE!B127="MADORRE",LISTE!B127="ROBIN",LISTE!B127="FREYSS",LISTE!B127="HENNION",LISTE!B127="BENARD",LISTE!I127="X",LISTE!I127="A",LISTE!B127="HUMBERT",LISTE!B127="BARRET",LISTE!B127="AUZAN",LISTE!B127="BOURDEAU"),"",LISTE!AM127)</f>
        <v/>
      </c>
      <c r="P127" s="72" t="str">
        <f>IF(OR(LISTE!B127="",LISTE!B127="MADORRE",LISTE!B127="ROBIN",LISTE!B127="FREYSS",LISTE!B127="HENNION",LISTE!B127="BENARD",LISTE!I127="X",LISTE!I127="A",LISTE!B127="HUMBERT",LISTE!B127="BARRET",LISTE!B127="AUZAN",LISTE!B127="BOURDEAU"),"",LISTE!AN127)</f>
        <v/>
      </c>
      <c r="Q127" s="72" t="str">
        <f>IF(OR(LISTE!B127="",LISTE!B127="MADORRE",LISTE!B127="ROBIN",LISTE!B127="FREYSS",LISTE!B127="HENNION",LISTE!B127="BENARD",LISTE!I127="X",LISTE!I127="A",LISTE!B127="HUMBERT",LISTE!B127="BARRET",LISTE!B127="AUZAN",LISTE!B127="BOURDEAU"),"",LISTE!AO127)</f>
        <v/>
      </c>
      <c r="R127" s="72" t="str">
        <f>IF(OR(LISTE!B127="",LISTE!B127="MADORRE",LISTE!B127="ROBIN",LISTE!B127="FREYSS",LISTE!B127="HENNION",LISTE!B127="BENARD",LISTE!I127="X",LISTE!I127="A",LISTE!B127="HUMBERT",LISTE!B127="BARRET",LISTE!B127="AUZAN",LISTE!B127="BOURDEAU"),"",LISTE!AP127)</f>
        <v/>
      </c>
      <c r="S127" s="72" t="str">
        <f>IF(OR(LISTE!B127="",LISTE!B127="MADORRE",LISTE!B127="ROBIN",LISTE!B127="FREYSS",LISTE!B127="HENNION",LISTE!B127="BENARD",LISTE!I127="X",LISTE!I127="A",LISTE!B127="HUMBERT",LISTE!B127="BARRET",LISTE!B127="AUZAN",LISTE!B127="BOURDEAU"),"",LISTE!AQ127)</f>
        <v/>
      </c>
    </row>
    <row r="128" spans="1:19" ht="13.05" customHeight="1" x14ac:dyDescent="0.3">
      <c r="A128" s="56" t="str">
        <f>IF(OR(LISTE!B128="",LISTE!B128="MADORRE",LISTE!B128="ROBIN",LISTE!B128="FREYSS",LISTE!B128="HENNION",LISTE!B128="BENARD",LISTE!I128="X",LISTE!I128="A",LISTE!B128="HUMBERT",LISTE!B128="BARRET",LISTE!B128="AUZAN",LISTE!B128="BOURDEAU"),"",LISTE!A128)</f>
        <v/>
      </c>
      <c r="B128" s="70" t="str">
        <f>IF(OR(LISTE!B128="",LISTE!B128="MADORRE",LISTE!B128="ROBIN",LISTE!B128="FREYSS",LISTE!B128="HENNION",LISTE!B128="BENARD",LISTE!I128="X",LISTE!I128="A",LISTE!B128="HUMBERT",LISTE!B128="BARRET",LISTE!B128="AUZAN",LISTE!B128="BOURDEAU"),"",LISTE!B128)</f>
        <v/>
      </c>
      <c r="C128" s="70" t="str">
        <f>IF(OR(LISTE!B128="",LISTE!B128="MADORRE",LISTE!B128="ROBIN",LISTE!B128="FREYSS",LISTE!B128="HENNION",LISTE!B128="BENARD",LISTE!I128="X",LISTE!I128="A",LISTE!B128="HUMBERT",LISTE!B128="BARRET",LISTE!B128="AUZAN",LISTE!B128="BOURDEAU"),"",LISTE!C128)</f>
        <v/>
      </c>
      <c r="D128" s="70"/>
      <c r="E128" s="71" t="str">
        <f>IF(OR(LISTE!B128="",LISTE!B128="MADORRE",LISTE!B128="ROBIN",LISTE!B128="FREYSS",LISTE!B128="HENNION",LISTE!B128="BENARD",LISTE!I128="X",LISTE!I128="A",LISTE!B128="HUMBERT",LISTE!B128="BARRET",LISTE!B128="AUZAN",LISTE!B128="BOURDEAU"),"",LISTE!J128)</f>
        <v/>
      </c>
      <c r="F128" s="71" t="str">
        <f>IF(OR(LISTE!B128="",LISTE!B128="MADORRE",LISTE!B128="ROBIN",LISTE!B128="FREYSS",LISTE!B128="HENNION",LISTE!B128="BENARD",LISTE!I128="X",LISTE!I128="A",LISTE!B128="HUMBERT",LISTE!B128="BARRET",LISTE!B128="AUZAN",LISTE!B128="BOURDEAU"),"",LISTE!K128)</f>
        <v/>
      </c>
      <c r="G128" s="568">
        <f t="shared" si="1"/>
        <v>0</v>
      </c>
      <c r="H128" s="72" t="str">
        <f>IF(OR(LISTE!B128="",LISTE!B128="MADORRE",LISTE!B128="ROBIN",LISTE!B128="FREYSS",LISTE!B128="HENNION",LISTE!B128="BENARD",LISTE!I128="X",LISTE!I128="A",LISTE!B128="HUMBERT",LISTE!B128="BARRET",LISTE!B128="AUZAN",LISTE!B128="BOURDEAU"),"",LISTE!AF128)</f>
        <v/>
      </c>
      <c r="I128" s="72" t="str">
        <f>IF(OR(LISTE!B128="",LISTE!B128="MADORRE",LISTE!B128="ROBIN",LISTE!B128="FREYSS",LISTE!B128="HENNION",LISTE!B128="BENARD",LISTE!I128="X",LISTE!I128="A",LISTE!B128="HUMBERT",LISTE!B128="BARRET",LISTE!B128="AUZAN",LISTE!B128="BOURDEAU"),"",LISTE!AG128)</f>
        <v/>
      </c>
      <c r="J128" s="72" t="str">
        <f>IF(OR(LISTE!B128="",LISTE!B128="MADORRE",LISTE!B128="ROBIN",LISTE!B128="FREYSS",LISTE!B128="HENNION",LISTE!B128="BENARD",LISTE!I128="X",LISTE!I128="A",LISTE!B128="HUMBERT",LISTE!B128="BARRET",LISTE!B128="AUZAN",LISTE!B128="BOURDEAU"),"",LISTE!AH128)</f>
        <v/>
      </c>
      <c r="K128" s="72" t="str">
        <f>IF(OR(LISTE!B128="",LISTE!B128="MADORRE",LISTE!B128="ROBIN",LISTE!B128="FREYSS",LISTE!B128="HENNION",LISTE!B128="BENARD",LISTE!I128="X",LISTE!I128="A",LISTE!B128="HUMBERT",LISTE!B128="BARRET",LISTE!B128="AUZAN",LISTE!B128="BOURDEAU"),"",LISTE!AI128)</f>
        <v/>
      </c>
      <c r="L128" s="72" t="str">
        <f>IF(OR(LISTE!B128="",LISTE!B128="MADORRE",LISTE!B128="ROBIN",LISTE!B128="FREYSS",LISTE!B128="HENNION",LISTE!B128="BENARD",LISTE!I128="X",LISTE!I128="A",LISTE!B128="HUMBERT",LISTE!B128="BARRET",LISTE!B128="AUZAN",LISTE!B128="BOURDEAU"),"",LISTE!AJ128)</f>
        <v/>
      </c>
      <c r="M128" s="72" t="str">
        <f>IF(OR(LISTE!B128="",LISTE!B128="MADORRE",LISTE!B128="ROBIN",LISTE!B128="FREYSS",LISTE!B128="HENNION",LISTE!B128="BENARD",LISTE!I128="X",LISTE!I128="A",LISTE!B128="HUMBERT",LISTE!B128="BARRET",LISTE!B128="AUZAN",LISTE!B128="BOURDEAU"),"",LISTE!AK128)</f>
        <v/>
      </c>
      <c r="N128" s="72" t="str">
        <f>IF(OR(LISTE!B128="",LISTE!B128="MADORRE",LISTE!B128="ROBIN",LISTE!B128="FREYSS",LISTE!B128="HENNION",LISTE!B128="BENARD",LISTE!I128="X",LISTE!I128="A",LISTE!B128="HUMBERT",LISTE!B128="BARRET",LISTE!B128="AUZAN",LISTE!B128="BOURDEAU"),"",LISTE!AL128)</f>
        <v/>
      </c>
      <c r="O128" s="72" t="str">
        <f>IF(OR(LISTE!B128="",LISTE!B128="MADORRE",LISTE!B128="ROBIN",LISTE!B128="FREYSS",LISTE!B128="HENNION",LISTE!B128="BENARD",LISTE!I128="X",LISTE!I128="A",LISTE!B128="HUMBERT",LISTE!B128="BARRET",LISTE!B128="AUZAN",LISTE!B128="BOURDEAU"),"",LISTE!AM128)</f>
        <v/>
      </c>
      <c r="P128" s="72" t="str">
        <f>IF(OR(LISTE!B128="",LISTE!B128="MADORRE",LISTE!B128="ROBIN",LISTE!B128="FREYSS",LISTE!B128="HENNION",LISTE!B128="BENARD",LISTE!I128="X",LISTE!I128="A",LISTE!B128="HUMBERT",LISTE!B128="BARRET",LISTE!B128="AUZAN",LISTE!B128="BOURDEAU"),"",LISTE!AN128)</f>
        <v/>
      </c>
      <c r="Q128" s="72" t="str">
        <f>IF(OR(LISTE!B128="",LISTE!B128="MADORRE",LISTE!B128="ROBIN",LISTE!B128="FREYSS",LISTE!B128="HENNION",LISTE!B128="BENARD",LISTE!I128="X",LISTE!I128="A",LISTE!B128="HUMBERT",LISTE!B128="BARRET",LISTE!B128="AUZAN",LISTE!B128="BOURDEAU"),"",LISTE!AO128)</f>
        <v/>
      </c>
      <c r="R128" s="72" t="str">
        <f>IF(OR(LISTE!B128="",LISTE!B128="MADORRE",LISTE!B128="ROBIN",LISTE!B128="FREYSS",LISTE!B128="HENNION",LISTE!B128="BENARD",LISTE!I128="X",LISTE!I128="A",LISTE!B128="HUMBERT",LISTE!B128="BARRET",LISTE!B128="AUZAN",LISTE!B128="BOURDEAU"),"",LISTE!AP128)</f>
        <v/>
      </c>
      <c r="S128" s="72" t="str">
        <f>IF(OR(LISTE!B128="",LISTE!B128="MADORRE",LISTE!B128="ROBIN",LISTE!B128="FREYSS",LISTE!B128="HENNION",LISTE!B128="BENARD",LISTE!I128="X",LISTE!I128="A",LISTE!B128="HUMBERT",LISTE!B128="BARRET",LISTE!B128="AUZAN",LISTE!B128="BOURDEAU"),"",LISTE!AQ128)</f>
        <v/>
      </c>
    </row>
    <row r="129" spans="1:19" ht="13.05" customHeight="1" x14ac:dyDescent="0.3">
      <c r="A129" s="56" t="str">
        <f>IF(OR(LISTE!B129="",LISTE!B129="MADORRE",LISTE!B129="ROBIN",LISTE!B129="FREYSS",LISTE!B129="HENNION",LISTE!B129="BENARD",LISTE!I129="X",LISTE!I129="A",LISTE!B129="HUMBERT",LISTE!B129="BARRET",LISTE!B129="AUZAN",LISTE!B129="BOURDEAU"),"",LISTE!A129)</f>
        <v/>
      </c>
      <c r="B129" s="70" t="str">
        <f>IF(OR(LISTE!B129="",LISTE!B129="MADORRE",LISTE!B129="ROBIN",LISTE!B129="FREYSS",LISTE!B129="HENNION",LISTE!B129="BENARD",LISTE!I129="X",LISTE!I129="A",LISTE!B129="HUMBERT",LISTE!B129="BARRET",LISTE!B129="AUZAN",LISTE!B129="BOURDEAU"),"",LISTE!B129)</f>
        <v/>
      </c>
      <c r="C129" s="70" t="str">
        <f>IF(OR(LISTE!B129="",LISTE!B129="MADORRE",LISTE!B129="ROBIN",LISTE!B129="FREYSS",LISTE!B129="HENNION",LISTE!B129="BENARD",LISTE!I129="X",LISTE!I129="A",LISTE!B129="HUMBERT",LISTE!B129="BARRET",LISTE!B129="AUZAN",LISTE!B129="BOURDEAU"),"",LISTE!C129)</f>
        <v/>
      </c>
      <c r="D129" s="70"/>
      <c r="E129" s="71" t="str">
        <f>IF(OR(LISTE!B129="",LISTE!B129="MADORRE",LISTE!B129="ROBIN",LISTE!B129="FREYSS",LISTE!B129="HENNION",LISTE!B129="BENARD",LISTE!I129="X",LISTE!I129="A",LISTE!B129="HUMBERT",LISTE!B129="BARRET",LISTE!B129="AUZAN",LISTE!B129="BOURDEAU"),"",LISTE!J129)</f>
        <v/>
      </c>
      <c r="F129" s="71" t="str">
        <f>IF(OR(LISTE!B129="",LISTE!B129="MADORRE",LISTE!B129="ROBIN",LISTE!B129="FREYSS",LISTE!B129="HENNION",LISTE!B129="BENARD",LISTE!I129="X",LISTE!I129="A",LISTE!B129="HUMBERT",LISTE!B129="BARRET",LISTE!B129="AUZAN",LISTE!B129="BOURDEAU"),"",LISTE!K129)</f>
        <v/>
      </c>
      <c r="G129" s="568">
        <f t="shared" si="1"/>
        <v>0</v>
      </c>
      <c r="H129" s="72" t="str">
        <f>IF(OR(LISTE!B129="",LISTE!B129="MADORRE",LISTE!B129="ROBIN",LISTE!B129="FREYSS",LISTE!B129="HENNION",LISTE!B129="BENARD",LISTE!I129="X",LISTE!I129="A",LISTE!B129="HUMBERT",LISTE!B129="BARRET",LISTE!B129="AUZAN",LISTE!B129="BOURDEAU"),"",LISTE!AF129)</f>
        <v/>
      </c>
      <c r="I129" s="72" t="str">
        <f>IF(OR(LISTE!B129="",LISTE!B129="MADORRE",LISTE!B129="ROBIN",LISTE!B129="FREYSS",LISTE!B129="HENNION",LISTE!B129="BENARD",LISTE!I129="X",LISTE!I129="A",LISTE!B129="HUMBERT",LISTE!B129="BARRET",LISTE!B129="AUZAN",LISTE!B129="BOURDEAU"),"",LISTE!AG129)</f>
        <v/>
      </c>
      <c r="J129" s="72" t="str">
        <f>IF(OR(LISTE!B129="",LISTE!B129="MADORRE",LISTE!B129="ROBIN",LISTE!B129="FREYSS",LISTE!B129="HENNION",LISTE!B129="BENARD",LISTE!I129="X",LISTE!I129="A",LISTE!B129="HUMBERT",LISTE!B129="BARRET",LISTE!B129="AUZAN",LISTE!B129="BOURDEAU"),"",LISTE!AH129)</f>
        <v/>
      </c>
      <c r="K129" s="72" t="str">
        <f>IF(OR(LISTE!B129="",LISTE!B129="MADORRE",LISTE!B129="ROBIN",LISTE!B129="FREYSS",LISTE!B129="HENNION",LISTE!B129="BENARD",LISTE!I129="X",LISTE!I129="A",LISTE!B129="HUMBERT",LISTE!B129="BARRET",LISTE!B129="AUZAN",LISTE!B129="BOURDEAU"),"",LISTE!AI129)</f>
        <v/>
      </c>
      <c r="L129" s="72" t="str">
        <f>IF(OR(LISTE!B129="",LISTE!B129="MADORRE",LISTE!B129="ROBIN",LISTE!B129="FREYSS",LISTE!B129="HENNION",LISTE!B129="BENARD",LISTE!I129="X",LISTE!I129="A",LISTE!B129="HUMBERT",LISTE!B129="BARRET",LISTE!B129="AUZAN",LISTE!B129="BOURDEAU"),"",LISTE!AJ129)</f>
        <v/>
      </c>
      <c r="M129" s="72" t="str">
        <f>IF(OR(LISTE!B129="",LISTE!B129="MADORRE",LISTE!B129="ROBIN",LISTE!B129="FREYSS",LISTE!B129="HENNION",LISTE!B129="BENARD",LISTE!I129="X",LISTE!I129="A",LISTE!B129="HUMBERT",LISTE!B129="BARRET",LISTE!B129="AUZAN",LISTE!B129="BOURDEAU"),"",LISTE!AK129)</f>
        <v/>
      </c>
      <c r="N129" s="72" t="str">
        <f>IF(OR(LISTE!B129="",LISTE!B129="MADORRE",LISTE!B129="ROBIN",LISTE!B129="FREYSS",LISTE!B129="HENNION",LISTE!B129="BENARD",LISTE!I129="X",LISTE!I129="A",LISTE!B129="HUMBERT",LISTE!B129="BARRET",LISTE!B129="AUZAN",LISTE!B129="BOURDEAU"),"",LISTE!AL129)</f>
        <v/>
      </c>
      <c r="O129" s="72" t="str">
        <f>IF(OR(LISTE!B129="",LISTE!B129="MADORRE",LISTE!B129="ROBIN",LISTE!B129="FREYSS",LISTE!B129="HENNION",LISTE!B129="BENARD",LISTE!I129="X",LISTE!I129="A",LISTE!B129="HUMBERT",LISTE!B129="BARRET",LISTE!B129="AUZAN",LISTE!B129="BOURDEAU"),"",LISTE!AM129)</f>
        <v/>
      </c>
      <c r="P129" s="72" t="str">
        <f>IF(OR(LISTE!B129="",LISTE!B129="MADORRE",LISTE!B129="ROBIN",LISTE!B129="FREYSS",LISTE!B129="HENNION",LISTE!B129="BENARD",LISTE!I129="X",LISTE!I129="A",LISTE!B129="HUMBERT",LISTE!B129="BARRET",LISTE!B129="AUZAN",LISTE!B129="BOURDEAU"),"",LISTE!AN129)</f>
        <v/>
      </c>
      <c r="Q129" s="72" t="str">
        <f>IF(OR(LISTE!B129="",LISTE!B129="MADORRE",LISTE!B129="ROBIN",LISTE!B129="FREYSS",LISTE!B129="HENNION",LISTE!B129="BENARD",LISTE!I129="X",LISTE!I129="A",LISTE!B129="HUMBERT",LISTE!B129="BARRET",LISTE!B129="AUZAN",LISTE!B129="BOURDEAU"),"",LISTE!AO129)</f>
        <v/>
      </c>
      <c r="R129" s="72" t="str">
        <f>IF(OR(LISTE!B129="",LISTE!B129="MADORRE",LISTE!B129="ROBIN",LISTE!B129="FREYSS",LISTE!B129="HENNION",LISTE!B129="BENARD",LISTE!I129="X",LISTE!I129="A",LISTE!B129="HUMBERT",LISTE!B129="BARRET",LISTE!B129="AUZAN",LISTE!B129="BOURDEAU"),"",LISTE!AP129)</f>
        <v/>
      </c>
      <c r="S129" s="72" t="str">
        <f>IF(OR(LISTE!B129="",LISTE!B129="MADORRE",LISTE!B129="ROBIN",LISTE!B129="FREYSS",LISTE!B129="HENNION",LISTE!B129="BENARD",LISTE!I129="X",LISTE!I129="A",LISTE!B129="HUMBERT",LISTE!B129="BARRET",LISTE!B129="AUZAN",LISTE!B129="BOURDEAU"),"",LISTE!AQ129)</f>
        <v/>
      </c>
    </row>
    <row r="130" spans="1:19" ht="13.05" customHeight="1" x14ac:dyDescent="0.3">
      <c r="A130" s="56" t="str">
        <f>IF(OR(LISTE!B130="",LISTE!B130="MADORRE",LISTE!B130="ROBIN",LISTE!B130="FREYSS",LISTE!B130="HENNION",LISTE!B130="BENARD",LISTE!I130="X",LISTE!I130="A",LISTE!B130="HUMBERT",LISTE!B130="BARRET",LISTE!B130="AUZAN",LISTE!B130="BOURDEAU"),"",LISTE!A130)</f>
        <v/>
      </c>
      <c r="B130" s="70" t="str">
        <f>IF(OR(LISTE!B130="",LISTE!B130="MADORRE",LISTE!B130="ROBIN",LISTE!B130="FREYSS",LISTE!B130="HENNION",LISTE!B130="BENARD",LISTE!I130="X",LISTE!I130="A",LISTE!B130="HUMBERT",LISTE!B130="BARRET",LISTE!B130="AUZAN",LISTE!B130="BOURDEAU"),"",LISTE!B130)</f>
        <v/>
      </c>
      <c r="C130" s="70" t="str">
        <f>IF(OR(LISTE!B130="",LISTE!B130="MADORRE",LISTE!B130="ROBIN",LISTE!B130="FREYSS",LISTE!B130="HENNION",LISTE!B130="BENARD",LISTE!I130="X",LISTE!I130="A",LISTE!B130="HUMBERT",LISTE!B130="BARRET",LISTE!B130="AUZAN",LISTE!B130="BOURDEAU"),"",LISTE!C130)</f>
        <v/>
      </c>
      <c r="D130" s="70"/>
      <c r="E130" s="71" t="str">
        <f>IF(OR(LISTE!B130="",LISTE!B130="MADORRE",LISTE!B130="ROBIN",LISTE!B130="FREYSS",LISTE!B130="HENNION",LISTE!B130="BENARD",LISTE!I130="X",LISTE!I130="A",LISTE!B130="HUMBERT",LISTE!B130="BARRET",LISTE!B130="AUZAN",LISTE!B130="BOURDEAU"),"",LISTE!J130)</f>
        <v/>
      </c>
      <c r="F130" s="71" t="str">
        <f>IF(OR(LISTE!B130="",LISTE!B130="MADORRE",LISTE!B130="ROBIN",LISTE!B130="FREYSS",LISTE!B130="HENNION",LISTE!B130="BENARD",LISTE!I130="X",LISTE!I130="A",LISTE!B130="HUMBERT",LISTE!B130="BARRET",LISTE!B130="AUZAN",LISTE!B130="BOURDEAU"),"",LISTE!K130)</f>
        <v/>
      </c>
      <c r="G130" s="568">
        <f t="shared" si="1"/>
        <v>0</v>
      </c>
      <c r="H130" s="72" t="str">
        <f>IF(OR(LISTE!B130="",LISTE!B130="MADORRE",LISTE!B130="ROBIN",LISTE!B130="FREYSS",LISTE!B130="HENNION",LISTE!B130="BENARD",LISTE!I130="X",LISTE!I130="A",LISTE!B130="HUMBERT",LISTE!B130="BARRET",LISTE!B130="AUZAN",LISTE!B130="BOURDEAU"),"",LISTE!AF130)</f>
        <v/>
      </c>
      <c r="I130" s="72" t="str">
        <f>IF(OR(LISTE!B130="",LISTE!B130="MADORRE",LISTE!B130="ROBIN",LISTE!B130="FREYSS",LISTE!B130="HENNION",LISTE!B130="BENARD",LISTE!I130="X",LISTE!I130="A",LISTE!B130="HUMBERT",LISTE!B130="BARRET",LISTE!B130="AUZAN",LISTE!B130="BOURDEAU"),"",LISTE!AG130)</f>
        <v/>
      </c>
      <c r="J130" s="72" t="str">
        <f>IF(OR(LISTE!B130="",LISTE!B130="MADORRE",LISTE!B130="ROBIN",LISTE!B130="FREYSS",LISTE!B130="HENNION",LISTE!B130="BENARD",LISTE!I130="X",LISTE!I130="A",LISTE!B130="HUMBERT",LISTE!B130="BARRET",LISTE!B130="AUZAN",LISTE!B130="BOURDEAU"),"",LISTE!AH130)</f>
        <v/>
      </c>
      <c r="K130" s="72" t="str">
        <f>IF(OR(LISTE!B130="",LISTE!B130="MADORRE",LISTE!B130="ROBIN",LISTE!B130="FREYSS",LISTE!B130="HENNION",LISTE!B130="BENARD",LISTE!I130="X",LISTE!I130="A",LISTE!B130="HUMBERT",LISTE!B130="BARRET",LISTE!B130="AUZAN",LISTE!B130="BOURDEAU"),"",LISTE!AI130)</f>
        <v/>
      </c>
      <c r="L130" s="72" t="str">
        <f>IF(OR(LISTE!B130="",LISTE!B130="MADORRE",LISTE!B130="ROBIN",LISTE!B130="FREYSS",LISTE!B130="HENNION",LISTE!B130="BENARD",LISTE!I130="X",LISTE!I130="A",LISTE!B130="HUMBERT",LISTE!B130="BARRET",LISTE!B130="AUZAN",LISTE!B130="BOURDEAU"),"",LISTE!AJ130)</f>
        <v/>
      </c>
      <c r="M130" s="72" t="str">
        <f>IF(OR(LISTE!B130="",LISTE!B130="MADORRE",LISTE!B130="ROBIN",LISTE!B130="FREYSS",LISTE!B130="HENNION",LISTE!B130="BENARD",LISTE!I130="X",LISTE!I130="A",LISTE!B130="HUMBERT",LISTE!B130="BARRET",LISTE!B130="AUZAN",LISTE!B130="BOURDEAU"),"",LISTE!AK130)</f>
        <v/>
      </c>
      <c r="N130" s="72" t="str">
        <f>IF(OR(LISTE!B130="",LISTE!B130="MADORRE",LISTE!B130="ROBIN",LISTE!B130="FREYSS",LISTE!B130="HENNION",LISTE!B130="BENARD",LISTE!I130="X",LISTE!I130="A",LISTE!B130="HUMBERT",LISTE!B130="BARRET",LISTE!B130="AUZAN",LISTE!B130="BOURDEAU"),"",LISTE!AL130)</f>
        <v/>
      </c>
      <c r="O130" s="72" t="str">
        <f>IF(OR(LISTE!B130="",LISTE!B130="MADORRE",LISTE!B130="ROBIN",LISTE!B130="FREYSS",LISTE!B130="HENNION",LISTE!B130="BENARD",LISTE!I130="X",LISTE!I130="A",LISTE!B130="HUMBERT",LISTE!B130="BARRET",LISTE!B130="AUZAN",LISTE!B130="BOURDEAU"),"",LISTE!AM130)</f>
        <v/>
      </c>
      <c r="P130" s="72" t="str">
        <f>IF(OR(LISTE!B130="",LISTE!B130="MADORRE",LISTE!B130="ROBIN",LISTE!B130="FREYSS",LISTE!B130="HENNION",LISTE!B130="BENARD",LISTE!I130="X",LISTE!I130="A",LISTE!B130="HUMBERT",LISTE!B130="BARRET",LISTE!B130="AUZAN",LISTE!B130="BOURDEAU"),"",LISTE!AN130)</f>
        <v/>
      </c>
      <c r="Q130" s="72" t="str">
        <f>IF(OR(LISTE!B130="",LISTE!B130="MADORRE",LISTE!B130="ROBIN",LISTE!B130="FREYSS",LISTE!B130="HENNION",LISTE!B130="BENARD",LISTE!I130="X",LISTE!I130="A",LISTE!B130="HUMBERT",LISTE!B130="BARRET",LISTE!B130="AUZAN",LISTE!B130="BOURDEAU"),"",LISTE!AO130)</f>
        <v/>
      </c>
      <c r="R130" s="72" t="str">
        <f>IF(OR(LISTE!B130="",LISTE!B130="MADORRE",LISTE!B130="ROBIN",LISTE!B130="FREYSS",LISTE!B130="HENNION",LISTE!B130="BENARD",LISTE!I130="X",LISTE!I130="A",LISTE!B130="HUMBERT",LISTE!B130="BARRET",LISTE!B130="AUZAN",LISTE!B130="BOURDEAU"),"",LISTE!AP130)</f>
        <v/>
      </c>
      <c r="S130" s="72" t="str">
        <f>IF(OR(LISTE!B130="",LISTE!B130="MADORRE",LISTE!B130="ROBIN",LISTE!B130="FREYSS",LISTE!B130="HENNION",LISTE!B130="BENARD",LISTE!I130="X",LISTE!I130="A",LISTE!B130="HUMBERT",LISTE!B130="BARRET",LISTE!B130="AUZAN",LISTE!B130="BOURDEAU"),"",LISTE!AQ130)</f>
        <v/>
      </c>
    </row>
    <row r="131" spans="1:19" ht="13.05" customHeight="1" x14ac:dyDescent="0.3">
      <c r="A131" s="56" t="str">
        <f>IF(OR(LISTE!B131="",LISTE!B131="MADORRE",LISTE!B131="ROBIN",LISTE!B131="FREYSS",LISTE!B131="HENNION",LISTE!B131="BENARD",LISTE!I131="X",LISTE!I131="A",LISTE!B131="HUMBERT",LISTE!B131="BARRET",LISTE!B131="AUZAN",LISTE!B131="BOURDEAU"),"",LISTE!A131)</f>
        <v/>
      </c>
      <c r="B131" s="70" t="str">
        <f>IF(OR(LISTE!B131="",LISTE!B131="MADORRE",LISTE!B131="ROBIN",LISTE!B131="FREYSS",LISTE!B131="HENNION",LISTE!B131="BENARD",LISTE!I131="X",LISTE!I131="A",LISTE!B131="HUMBERT",LISTE!B131="BARRET",LISTE!B131="AUZAN",LISTE!B131="BOURDEAU"),"",LISTE!B131)</f>
        <v/>
      </c>
      <c r="C131" s="70" t="str">
        <f>IF(OR(LISTE!B131="",LISTE!B131="MADORRE",LISTE!B131="ROBIN",LISTE!B131="FREYSS",LISTE!B131="HENNION",LISTE!B131="BENARD",LISTE!I131="X",LISTE!I131="A",LISTE!B131="HUMBERT",LISTE!B131="BARRET",LISTE!B131="AUZAN",LISTE!B131="BOURDEAU"),"",LISTE!C131)</f>
        <v/>
      </c>
      <c r="D131" s="70"/>
      <c r="E131" s="71" t="str">
        <f>IF(OR(LISTE!B131="",LISTE!B131="MADORRE",LISTE!B131="ROBIN",LISTE!B131="FREYSS",LISTE!B131="HENNION",LISTE!B131="BENARD",LISTE!I131="X",LISTE!I131="A",LISTE!B131="HUMBERT",LISTE!B131="BARRET",LISTE!B131="AUZAN",LISTE!B131="BOURDEAU"),"",LISTE!J131)</f>
        <v/>
      </c>
      <c r="F131" s="71" t="str">
        <f>IF(OR(LISTE!B131="",LISTE!B131="MADORRE",LISTE!B131="ROBIN",LISTE!B131="FREYSS",LISTE!B131="HENNION",LISTE!B131="BENARD",LISTE!I131="X",LISTE!I131="A",LISTE!B131="HUMBERT",LISTE!B131="BARRET",LISTE!B131="AUZAN",LISTE!B131="BOURDEAU"),"",LISTE!K131)</f>
        <v/>
      </c>
      <c r="G131" s="568">
        <f t="shared" si="1"/>
        <v>0</v>
      </c>
      <c r="H131" s="72" t="str">
        <f>IF(OR(LISTE!B131="",LISTE!B131="MADORRE",LISTE!B131="ROBIN",LISTE!B131="FREYSS",LISTE!B131="HENNION",LISTE!B131="BENARD",LISTE!I131="X",LISTE!I131="A",LISTE!B131="HUMBERT",LISTE!B131="BARRET",LISTE!B131="AUZAN",LISTE!B131="BOURDEAU"),"",LISTE!AF131)</f>
        <v/>
      </c>
      <c r="I131" s="72" t="str">
        <f>IF(OR(LISTE!B131="",LISTE!B131="MADORRE",LISTE!B131="ROBIN",LISTE!B131="FREYSS",LISTE!B131="HENNION",LISTE!B131="BENARD",LISTE!I131="X",LISTE!I131="A",LISTE!B131="HUMBERT",LISTE!B131="BARRET",LISTE!B131="AUZAN",LISTE!B131="BOURDEAU"),"",LISTE!AG131)</f>
        <v/>
      </c>
      <c r="J131" s="72" t="str">
        <f>IF(OR(LISTE!B131="",LISTE!B131="MADORRE",LISTE!B131="ROBIN",LISTE!B131="FREYSS",LISTE!B131="HENNION",LISTE!B131="BENARD",LISTE!I131="X",LISTE!I131="A",LISTE!B131="HUMBERT",LISTE!B131="BARRET",LISTE!B131="AUZAN",LISTE!B131="BOURDEAU"),"",LISTE!AH131)</f>
        <v/>
      </c>
      <c r="K131" s="72" t="str">
        <f>IF(OR(LISTE!B131="",LISTE!B131="MADORRE",LISTE!B131="ROBIN",LISTE!B131="FREYSS",LISTE!B131="HENNION",LISTE!B131="BENARD",LISTE!I131="X",LISTE!I131="A",LISTE!B131="HUMBERT",LISTE!B131="BARRET",LISTE!B131="AUZAN",LISTE!B131="BOURDEAU"),"",LISTE!AI131)</f>
        <v/>
      </c>
      <c r="L131" s="72" t="str">
        <f>IF(OR(LISTE!B131="",LISTE!B131="MADORRE",LISTE!B131="ROBIN",LISTE!B131="FREYSS",LISTE!B131="HENNION",LISTE!B131="BENARD",LISTE!I131="X",LISTE!I131="A",LISTE!B131="HUMBERT",LISTE!B131="BARRET",LISTE!B131="AUZAN",LISTE!B131="BOURDEAU"),"",LISTE!AJ131)</f>
        <v/>
      </c>
      <c r="M131" s="72" t="str">
        <f>IF(OR(LISTE!B131="",LISTE!B131="MADORRE",LISTE!B131="ROBIN",LISTE!B131="FREYSS",LISTE!B131="HENNION",LISTE!B131="BENARD",LISTE!I131="X",LISTE!I131="A",LISTE!B131="HUMBERT",LISTE!B131="BARRET",LISTE!B131="AUZAN",LISTE!B131="BOURDEAU"),"",LISTE!AK131)</f>
        <v/>
      </c>
      <c r="N131" s="72" t="str">
        <f>IF(OR(LISTE!B131="",LISTE!B131="MADORRE",LISTE!B131="ROBIN",LISTE!B131="FREYSS",LISTE!B131="HENNION",LISTE!B131="BENARD",LISTE!I131="X",LISTE!I131="A",LISTE!B131="HUMBERT",LISTE!B131="BARRET",LISTE!B131="AUZAN",LISTE!B131="BOURDEAU"),"",LISTE!AL131)</f>
        <v/>
      </c>
      <c r="O131" s="72" t="str">
        <f>IF(OR(LISTE!B131="",LISTE!B131="MADORRE",LISTE!B131="ROBIN",LISTE!B131="FREYSS",LISTE!B131="HENNION",LISTE!B131="BENARD",LISTE!I131="X",LISTE!I131="A",LISTE!B131="HUMBERT",LISTE!B131="BARRET",LISTE!B131="AUZAN",LISTE!B131="BOURDEAU"),"",LISTE!AM131)</f>
        <v/>
      </c>
      <c r="P131" s="72" t="str">
        <f>IF(OR(LISTE!B131="",LISTE!B131="MADORRE",LISTE!B131="ROBIN",LISTE!B131="FREYSS",LISTE!B131="HENNION",LISTE!B131="BENARD",LISTE!I131="X",LISTE!I131="A",LISTE!B131="HUMBERT",LISTE!B131="BARRET",LISTE!B131="AUZAN",LISTE!B131="BOURDEAU"),"",LISTE!AN131)</f>
        <v/>
      </c>
      <c r="Q131" s="72" t="str">
        <f>IF(OR(LISTE!B131="",LISTE!B131="MADORRE",LISTE!B131="ROBIN",LISTE!B131="FREYSS",LISTE!B131="HENNION",LISTE!B131="BENARD",LISTE!I131="X",LISTE!I131="A",LISTE!B131="HUMBERT",LISTE!B131="BARRET",LISTE!B131="AUZAN",LISTE!B131="BOURDEAU"),"",LISTE!AO131)</f>
        <v/>
      </c>
      <c r="R131" s="72" t="str">
        <f>IF(OR(LISTE!B131="",LISTE!B131="MADORRE",LISTE!B131="ROBIN",LISTE!B131="FREYSS",LISTE!B131="HENNION",LISTE!B131="BENARD",LISTE!I131="X",LISTE!I131="A",LISTE!B131="HUMBERT",LISTE!B131="BARRET",LISTE!B131="AUZAN",LISTE!B131="BOURDEAU"),"",LISTE!AP131)</f>
        <v/>
      </c>
      <c r="S131" s="72" t="str">
        <f>IF(OR(LISTE!B131="",LISTE!B131="MADORRE",LISTE!B131="ROBIN",LISTE!B131="FREYSS",LISTE!B131="HENNION",LISTE!B131="BENARD",LISTE!I131="X",LISTE!I131="A",LISTE!B131="HUMBERT",LISTE!B131="BARRET",LISTE!B131="AUZAN",LISTE!B131="BOURDEAU"),"",LISTE!AQ131)</f>
        <v/>
      </c>
    </row>
    <row r="132" spans="1:19" ht="13.05" customHeight="1" x14ac:dyDescent="0.3">
      <c r="A132" s="56" t="str">
        <f>IF(OR(LISTE!B132="",LISTE!B132="MADORRE",LISTE!B132="ROBIN",LISTE!B132="FREYSS",LISTE!B132="HENNION",LISTE!B132="BENARD",LISTE!I132="X",LISTE!I132="A",LISTE!B132="HUMBERT",LISTE!B132="BARRET",LISTE!B132="AUZAN",LISTE!B132="BOURDEAU"),"",LISTE!A132)</f>
        <v/>
      </c>
      <c r="B132" s="70" t="str">
        <f>IF(OR(LISTE!B132="",LISTE!B132="MADORRE",LISTE!B132="ROBIN",LISTE!B132="FREYSS",LISTE!B132="HENNION",LISTE!B132="BENARD",LISTE!I132="X",LISTE!I132="A",LISTE!B132="HUMBERT",LISTE!B132="BARRET",LISTE!B132="AUZAN",LISTE!B132="BOURDEAU"),"",LISTE!B132)</f>
        <v/>
      </c>
      <c r="C132" s="70" t="str">
        <f>IF(OR(LISTE!B132="",LISTE!B132="MADORRE",LISTE!B132="ROBIN",LISTE!B132="FREYSS",LISTE!B132="HENNION",LISTE!B132="BENARD",LISTE!I132="X",LISTE!I132="A",LISTE!B132="HUMBERT",LISTE!B132="BARRET",LISTE!B132="AUZAN",LISTE!B132="BOURDEAU"),"",LISTE!C132)</f>
        <v/>
      </c>
      <c r="D132" s="70"/>
      <c r="E132" s="71" t="str">
        <f>IF(OR(LISTE!B132="",LISTE!B132="MADORRE",LISTE!B132="ROBIN",LISTE!B132="FREYSS",LISTE!B132="HENNION",LISTE!B132="BENARD",LISTE!I132="X",LISTE!I132="A",LISTE!B132="HUMBERT",LISTE!B132="BARRET",LISTE!B132="AUZAN",LISTE!B132="BOURDEAU"),"",LISTE!J132)</f>
        <v/>
      </c>
      <c r="F132" s="71" t="str">
        <f>IF(OR(LISTE!B132="",LISTE!B132="MADORRE",LISTE!B132="ROBIN",LISTE!B132="FREYSS",LISTE!B132="HENNION",LISTE!B132="BENARD",LISTE!I132="X",LISTE!I132="A",LISTE!B132="HUMBERT",LISTE!B132="BARRET",LISTE!B132="AUZAN",LISTE!B132="BOURDEAU"),"",LISTE!K132)</f>
        <v/>
      </c>
      <c r="G132" s="568">
        <f t="shared" si="1"/>
        <v>0</v>
      </c>
      <c r="H132" s="72" t="str">
        <f>IF(OR(LISTE!B132="",LISTE!B132="MADORRE",LISTE!B132="ROBIN",LISTE!B132="FREYSS",LISTE!B132="HENNION",LISTE!B132="BENARD",LISTE!I132="X",LISTE!I132="A",LISTE!B132="HUMBERT",LISTE!B132="BARRET",LISTE!B132="AUZAN",LISTE!B132="BOURDEAU"),"",LISTE!AF132)</f>
        <v/>
      </c>
      <c r="I132" s="72" t="str">
        <f>IF(OR(LISTE!B132="",LISTE!B132="MADORRE",LISTE!B132="ROBIN",LISTE!B132="FREYSS",LISTE!B132="HENNION",LISTE!B132="BENARD",LISTE!I132="X",LISTE!I132="A",LISTE!B132="HUMBERT",LISTE!B132="BARRET",LISTE!B132="AUZAN",LISTE!B132="BOURDEAU"),"",LISTE!AG132)</f>
        <v/>
      </c>
      <c r="J132" s="72" t="str">
        <f>IF(OR(LISTE!B132="",LISTE!B132="MADORRE",LISTE!B132="ROBIN",LISTE!B132="FREYSS",LISTE!B132="HENNION",LISTE!B132="BENARD",LISTE!I132="X",LISTE!I132="A",LISTE!B132="HUMBERT",LISTE!B132="BARRET",LISTE!B132="AUZAN",LISTE!B132="BOURDEAU"),"",LISTE!AH132)</f>
        <v/>
      </c>
      <c r="K132" s="72" t="str">
        <f>IF(OR(LISTE!B132="",LISTE!B132="MADORRE",LISTE!B132="ROBIN",LISTE!B132="FREYSS",LISTE!B132="HENNION",LISTE!B132="BENARD",LISTE!I132="X",LISTE!I132="A",LISTE!B132="HUMBERT",LISTE!B132="BARRET",LISTE!B132="AUZAN",LISTE!B132="BOURDEAU"),"",LISTE!AI132)</f>
        <v/>
      </c>
      <c r="L132" s="72" t="str">
        <f>IF(OR(LISTE!B132="",LISTE!B132="MADORRE",LISTE!B132="ROBIN",LISTE!B132="FREYSS",LISTE!B132="HENNION",LISTE!B132="BENARD",LISTE!I132="X",LISTE!I132="A",LISTE!B132="HUMBERT",LISTE!B132="BARRET",LISTE!B132="AUZAN",LISTE!B132="BOURDEAU"),"",LISTE!AJ132)</f>
        <v/>
      </c>
      <c r="M132" s="72" t="str">
        <f>IF(OR(LISTE!B132="",LISTE!B132="MADORRE",LISTE!B132="ROBIN",LISTE!B132="FREYSS",LISTE!B132="HENNION",LISTE!B132="BENARD",LISTE!I132="X",LISTE!I132="A",LISTE!B132="HUMBERT",LISTE!B132="BARRET",LISTE!B132="AUZAN",LISTE!B132="BOURDEAU"),"",LISTE!AK132)</f>
        <v/>
      </c>
      <c r="N132" s="72" t="str">
        <f>IF(OR(LISTE!B132="",LISTE!B132="MADORRE",LISTE!B132="ROBIN",LISTE!B132="FREYSS",LISTE!B132="HENNION",LISTE!B132="BENARD",LISTE!I132="X",LISTE!I132="A",LISTE!B132="HUMBERT",LISTE!B132="BARRET",LISTE!B132="AUZAN",LISTE!B132="BOURDEAU"),"",LISTE!AL132)</f>
        <v/>
      </c>
      <c r="O132" s="72" t="str">
        <f>IF(OR(LISTE!B132="",LISTE!B132="MADORRE",LISTE!B132="ROBIN",LISTE!B132="FREYSS",LISTE!B132="HENNION",LISTE!B132="BENARD",LISTE!I132="X",LISTE!I132="A",LISTE!B132="HUMBERT",LISTE!B132="BARRET",LISTE!B132="AUZAN",LISTE!B132="BOURDEAU"),"",LISTE!AM132)</f>
        <v/>
      </c>
      <c r="P132" s="72" t="str">
        <f>IF(OR(LISTE!B132="",LISTE!B132="MADORRE",LISTE!B132="ROBIN",LISTE!B132="FREYSS",LISTE!B132="HENNION",LISTE!B132="BENARD",LISTE!I132="X",LISTE!I132="A",LISTE!B132="HUMBERT",LISTE!B132="BARRET",LISTE!B132="AUZAN",LISTE!B132="BOURDEAU"),"",LISTE!AN132)</f>
        <v/>
      </c>
      <c r="Q132" s="72" t="str">
        <f>IF(OR(LISTE!B132="",LISTE!B132="MADORRE",LISTE!B132="ROBIN",LISTE!B132="FREYSS",LISTE!B132="HENNION",LISTE!B132="BENARD",LISTE!I132="X",LISTE!I132="A",LISTE!B132="HUMBERT",LISTE!B132="BARRET",LISTE!B132="AUZAN",LISTE!B132="BOURDEAU"),"",LISTE!AO132)</f>
        <v/>
      </c>
      <c r="R132" s="72" t="str">
        <f>IF(OR(LISTE!B132="",LISTE!B132="MADORRE",LISTE!B132="ROBIN",LISTE!B132="FREYSS",LISTE!B132="HENNION",LISTE!B132="BENARD",LISTE!I132="X",LISTE!I132="A",LISTE!B132="HUMBERT",LISTE!B132="BARRET",LISTE!B132="AUZAN",LISTE!B132="BOURDEAU"),"",LISTE!AP132)</f>
        <v/>
      </c>
      <c r="S132" s="72" t="str">
        <f>IF(OR(LISTE!B132="",LISTE!B132="MADORRE",LISTE!B132="ROBIN",LISTE!B132="FREYSS",LISTE!B132="HENNION",LISTE!B132="BENARD",LISTE!I132="X",LISTE!I132="A",LISTE!B132="HUMBERT",LISTE!B132="BARRET",LISTE!B132="AUZAN",LISTE!B132="BOURDEAU"),"",LISTE!AQ132)</f>
        <v/>
      </c>
    </row>
    <row r="133" spans="1:19" ht="13.05" customHeight="1" x14ac:dyDescent="0.3">
      <c r="A133" s="56" t="str">
        <f>IF(OR(LISTE!B133="",LISTE!B133="MADORRE",LISTE!B133="ROBIN",LISTE!B133="FREYSS",LISTE!B133="HENNION",LISTE!B133="BENARD",LISTE!I133="X",LISTE!I133="A",LISTE!B133="HUMBERT",LISTE!B133="BARRET",LISTE!B133="AUZAN",LISTE!B133="BOURDEAU"),"",LISTE!A133)</f>
        <v/>
      </c>
      <c r="B133" s="70" t="str">
        <f>IF(OR(LISTE!B133="",LISTE!B133="MADORRE",LISTE!B133="ROBIN",LISTE!B133="FREYSS",LISTE!B133="HENNION",LISTE!B133="BENARD",LISTE!I133="X",LISTE!I133="A",LISTE!B133="HUMBERT",LISTE!B133="BARRET",LISTE!B133="AUZAN",LISTE!B133="BOURDEAU"),"",LISTE!B133)</f>
        <v/>
      </c>
      <c r="C133" s="70" t="str">
        <f>IF(OR(LISTE!B133="",LISTE!B133="MADORRE",LISTE!B133="ROBIN",LISTE!B133="FREYSS",LISTE!B133="HENNION",LISTE!B133="BENARD",LISTE!I133="X",LISTE!I133="A",LISTE!B133="HUMBERT",LISTE!B133="BARRET",LISTE!B133="AUZAN",LISTE!B133="BOURDEAU"),"",LISTE!C133)</f>
        <v/>
      </c>
      <c r="D133" s="70"/>
      <c r="E133" s="71" t="str">
        <f>IF(OR(LISTE!B133="",LISTE!B133="MADORRE",LISTE!B133="ROBIN",LISTE!B133="FREYSS",LISTE!B133="HENNION",LISTE!B133="BENARD",LISTE!I133="X",LISTE!I133="A",LISTE!B133="HUMBERT",LISTE!B133="BARRET",LISTE!B133="AUZAN",LISTE!B133="BOURDEAU"),"",LISTE!J133)</f>
        <v/>
      </c>
      <c r="F133" s="71" t="str">
        <f>IF(OR(LISTE!B133="",LISTE!B133="MADORRE",LISTE!B133="ROBIN",LISTE!B133="FREYSS",LISTE!B133="HENNION",LISTE!B133="BENARD",LISTE!I133="X",LISTE!I133="A",LISTE!B133="HUMBERT",LISTE!B133="BARRET",LISTE!B133="AUZAN",LISTE!B133="BOURDEAU"),"",LISTE!K133)</f>
        <v/>
      </c>
      <c r="G133" s="568">
        <f t="shared" si="1"/>
        <v>0</v>
      </c>
      <c r="H133" s="72" t="str">
        <f>IF(OR(LISTE!B133="",LISTE!B133="MADORRE",LISTE!B133="ROBIN",LISTE!B133="FREYSS",LISTE!B133="HENNION",LISTE!B133="BENARD",LISTE!I133="X",LISTE!I133="A",LISTE!B133="HUMBERT",LISTE!B133="BARRET",LISTE!B133="AUZAN",LISTE!B133="BOURDEAU"),"",LISTE!AF133)</f>
        <v/>
      </c>
      <c r="I133" s="72" t="str">
        <f>IF(OR(LISTE!B133="",LISTE!B133="MADORRE",LISTE!B133="ROBIN",LISTE!B133="FREYSS",LISTE!B133="HENNION",LISTE!B133="BENARD",LISTE!I133="X",LISTE!I133="A",LISTE!B133="HUMBERT",LISTE!B133="BARRET",LISTE!B133="AUZAN",LISTE!B133="BOURDEAU"),"",LISTE!AG133)</f>
        <v/>
      </c>
      <c r="J133" s="72" t="str">
        <f>IF(OR(LISTE!B133="",LISTE!B133="MADORRE",LISTE!B133="ROBIN",LISTE!B133="FREYSS",LISTE!B133="HENNION",LISTE!B133="BENARD",LISTE!I133="X",LISTE!I133="A",LISTE!B133="HUMBERT",LISTE!B133="BARRET",LISTE!B133="AUZAN",LISTE!B133="BOURDEAU"),"",LISTE!AH133)</f>
        <v/>
      </c>
      <c r="K133" s="72" t="str">
        <f>IF(OR(LISTE!B133="",LISTE!B133="MADORRE",LISTE!B133="ROBIN",LISTE!B133="FREYSS",LISTE!B133="HENNION",LISTE!B133="BENARD",LISTE!I133="X",LISTE!I133="A",LISTE!B133="HUMBERT",LISTE!B133="BARRET",LISTE!B133="AUZAN",LISTE!B133="BOURDEAU"),"",LISTE!AI133)</f>
        <v/>
      </c>
      <c r="L133" s="72" t="str">
        <f>IF(OR(LISTE!B133="",LISTE!B133="MADORRE",LISTE!B133="ROBIN",LISTE!B133="FREYSS",LISTE!B133="HENNION",LISTE!B133="BENARD",LISTE!I133="X",LISTE!I133="A",LISTE!B133="HUMBERT",LISTE!B133="BARRET",LISTE!B133="AUZAN",LISTE!B133="BOURDEAU"),"",LISTE!AJ133)</f>
        <v/>
      </c>
      <c r="M133" s="72" t="str">
        <f>IF(OR(LISTE!B133="",LISTE!B133="MADORRE",LISTE!B133="ROBIN",LISTE!B133="FREYSS",LISTE!B133="HENNION",LISTE!B133="BENARD",LISTE!I133="X",LISTE!I133="A",LISTE!B133="HUMBERT",LISTE!B133="BARRET",LISTE!B133="AUZAN",LISTE!B133="BOURDEAU"),"",LISTE!AK133)</f>
        <v/>
      </c>
      <c r="N133" s="72" t="str">
        <f>IF(OR(LISTE!B133="",LISTE!B133="MADORRE",LISTE!B133="ROBIN",LISTE!B133="FREYSS",LISTE!B133="HENNION",LISTE!B133="BENARD",LISTE!I133="X",LISTE!I133="A",LISTE!B133="HUMBERT",LISTE!B133="BARRET",LISTE!B133="AUZAN",LISTE!B133="BOURDEAU"),"",LISTE!AL133)</f>
        <v/>
      </c>
      <c r="O133" s="72" t="str">
        <f>IF(OR(LISTE!B133="",LISTE!B133="MADORRE",LISTE!B133="ROBIN",LISTE!B133="FREYSS",LISTE!B133="HENNION",LISTE!B133="BENARD",LISTE!I133="X",LISTE!I133="A",LISTE!B133="HUMBERT",LISTE!B133="BARRET",LISTE!B133="AUZAN",LISTE!B133="BOURDEAU"),"",LISTE!AM133)</f>
        <v/>
      </c>
      <c r="P133" s="72" t="str">
        <f>IF(OR(LISTE!B133="",LISTE!B133="MADORRE",LISTE!B133="ROBIN",LISTE!B133="FREYSS",LISTE!B133="HENNION",LISTE!B133="BENARD",LISTE!I133="X",LISTE!I133="A",LISTE!B133="HUMBERT",LISTE!B133="BARRET",LISTE!B133="AUZAN",LISTE!B133="BOURDEAU"),"",LISTE!AN133)</f>
        <v/>
      </c>
      <c r="Q133" s="72" t="str">
        <f>IF(OR(LISTE!B133="",LISTE!B133="MADORRE",LISTE!B133="ROBIN",LISTE!B133="FREYSS",LISTE!B133="HENNION",LISTE!B133="BENARD",LISTE!I133="X",LISTE!I133="A",LISTE!B133="HUMBERT",LISTE!B133="BARRET",LISTE!B133="AUZAN",LISTE!B133="BOURDEAU"),"",LISTE!AO133)</f>
        <v/>
      </c>
      <c r="R133" s="72" t="str">
        <f>IF(OR(LISTE!B133="",LISTE!B133="MADORRE",LISTE!B133="ROBIN",LISTE!B133="FREYSS",LISTE!B133="HENNION",LISTE!B133="BENARD",LISTE!I133="X",LISTE!I133="A",LISTE!B133="HUMBERT",LISTE!B133="BARRET",LISTE!B133="AUZAN",LISTE!B133="BOURDEAU"),"",LISTE!AP133)</f>
        <v/>
      </c>
      <c r="S133" s="72" t="str">
        <f>IF(OR(LISTE!B133="",LISTE!B133="MADORRE",LISTE!B133="ROBIN",LISTE!B133="FREYSS",LISTE!B133="HENNION",LISTE!B133="BENARD",LISTE!I133="X",LISTE!I133="A",LISTE!B133="HUMBERT",LISTE!B133="BARRET",LISTE!B133="AUZAN",LISTE!B133="BOURDEAU"),"",LISTE!AQ133)</f>
        <v/>
      </c>
    </row>
    <row r="134" spans="1:19" ht="13.05" customHeight="1" x14ac:dyDescent="0.3">
      <c r="A134" s="56" t="str">
        <f>IF(OR(LISTE!B134="",LISTE!B134="MADORRE",LISTE!B134="ROBIN",LISTE!B134="FREYSS",LISTE!B134="HENNION",LISTE!B134="BENARD",LISTE!I134="X",LISTE!I134="A",LISTE!B134="HUMBERT",LISTE!B134="BARRET",LISTE!B134="AUZAN",LISTE!B134="BOURDEAU"),"",LISTE!A134)</f>
        <v/>
      </c>
      <c r="B134" s="70" t="str">
        <f>IF(OR(LISTE!B134="",LISTE!B134="MADORRE",LISTE!B134="ROBIN",LISTE!B134="FREYSS",LISTE!B134="HENNION",LISTE!B134="BENARD",LISTE!I134="X",LISTE!I134="A",LISTE!B134="HUMBERT",LISTE!B134="BARRET",LISTE!B134="AUZAN",LISTE!B134="BOURDEAU"),"",LISTE!B134)</f>
        <v/>
      </c>
      <c r="C134" s="70" t="str">
        <f>IF(OR(LISTE!B134="",LISTE!B134="MADORRE",LISTE!B134="ROBIN",LISTE!B134="FREYSS",LISTE!B134="HENNION",LISTE!B134="BENARD",LISTE!I134="X",LISTE!I134="A",LISTE!B134="HUMBERT",LISTE!B134="BARRET",LISTE!B134="AUZAN",LISTE!B134="BOURDEAU"),"",LISTE!C134)</f>
        <v/>
      </c>
      <c r="D134" s="70"/>
      <c r="E134" s="71" t="str">
        <f>IF(OR(LISTE!B134="",LISTE!B134="MADORRE",LISTE!B134="ROBIN",LISTE!B134="FREYSS",LISTE!B134="HENNION",LISTE!B134="BENARD",LISTE!I134="X",LISTE!I134="A",LISTE!B134="HUMBERT",LISTE!B134="BARRET",LISTE!B134="AUZAN",LISTE!B134="BOURDEAU"),"",LISTE!J134)</f>
        <v/>
      </c>
      <c r="F134" s="71" t="str">
        <f>IF(OR(LISTE!B134="",LISTE!B134="MADORRE",LISTE!B134="ROBIN",LISTE!B134="FREYSS",LISTE!B134="HENNION",LISTE!B134="BENARD",LISTE!I134="X",LISTE!I134="A",LISTE!B134="HUMBERT",LISTE!B134="BARRET",LISTE!B134="AUZAN",LISTE!B134="BOURDEAU"),"",LISTE!K134)</f>
        <v/>
      </c>
      <c r="G134" s="568">
        <f t="shared" si="1"/>
        <v>0</v>
      </c>
      <c r="H134" s="72" t="str">
        <f>IF(OR(LISTE!B134="",LISTE!B134="MADORRE",LISTE!B134="ROBIN",LISTE!B134="FREYSS",LISTE!B134="HENNION",LISTE!B134="BENARD",LISTE!I134="X",LISTE!I134="A",LISTE!B134="HUMBERT",LISTE!B134="BARRET",LISTE!B134="AUZAN",LISTE!B134="BOURDEAU"),"",LISTE!AF134)</f>
        <v/>
      </c>
      <c r="I134" s="72" t="str">
        <f>IF(OR(LISTE!B134="",LISTE!B134="MADORRE",LISTE!B134="ROBIN",LISTE!B134="FREYSS",LISTE!B134="HENNION",LISTE!B134="BENARD",LISTE!I134="X",LISTE!I134="A",LISTE!B134="HUMBERT",LISTE!B134="BARRET",LISTE!B134="AUZAN",LISTE!B134="BOURDEAU"),"",LISTE!AG134)</f>
        <v/>
      </c>
      <c r="J134" s="72" t="str">
        <f>IF(OR(LISTE!B134="",LISTE!B134="MADORRE",LISTE!B134="ROBIN",LISTE!B134="FREYSS",LISTE!B134="HENNION",LISTE!B134="BENARD",LISTE!I134="X",LISTE!I134="A",LISTE!B134="HUMBERT",LISTE!B134="BARRET",LISTE!B134="AUZAN",LISTE!B134="BOURDEAU"),"",LISTE!AH134)</f>
        <v/>
      </c>
      <c r="K134" s="72" t="str">
        <f>IF(OR(LISTE!B134="",LISTE!B134="MADORRE",LISTE!B134="ROBIN",LISTE!B134="FREYSS",LISTE!B134="HENNION",LISTE!B134="BENARD",LISTE!I134="X",LISTE!I134="A",LISTE!B134="HUMBERT",LISTE!B134="BARRET",LISTE!B134="AUZAN",LISTE!B134="BOURDEAU"),"",LISTE!AI134)</f>
        <v/>
      </c>
      <c r="L134" s="72" t="str">
        <f>IF(OR(LISTE!B134="",LISTE!B134="MADORRE",LISTE!B134="ROBIN",LISTE!B134="FREYSS",LISTE!B134="HENNION",LISTE!B134="BENARD",LISTE!I134="X",LISTE!I134="A",LISTE!B134="HUMBERT",LISTE!B134="BARRET",LISTE!B134="AUZAN",LISTE!B134="BOURDEAU"),"",LISTE!AJ134)</f>
        <v/>
      </c>
      <c r="M134" s="72" t="str">
        <f>IF(OR(LISTE!B134="",LISTE!B134="MADORRE",LISTE!B134="ROBIN",LISTE!B134="FREYSS",LISTE!B134="HENNION",LISTE!B134="BENARD",LISTE!I134="X",LISTE!I134="A",LISTE!B134="HUMBERT",LISTE!B134="BARRET",LISTE!B134="AUZAN",LISTE!B134="BOURDEAU"),"",LISTE!AK134)</f>
        <v/>
      </c>
      <c r="N134" s="72" t="str">
        <f>IF(OR(LISTE!B134="",LISTE!B134="MADORRE",LISTE!B134="ROBIN",LISTE!B134="FREYSS",LISTE!B134="HENNION",LISTE!B134="BENARD",LISTE!I134="X",LISTE!I134="A",LISTE!B134="HUMBERT",LISTE!B134="BARRET",LISTE!B134="AUZAN",LISTE!B134="BOURDEAU"),"",LISTE!AL134)</f>
        <v/>
      </c>
      <c r="O134" s="72" t="str">
        <f>IF(OR(LISTE!B134="",LISTE!B134="MADORRE",LISTE!B134="ROBIN",LISTE!B134="FREYSS",LISTE!B134="HENNION",LISTE!B134="BENARD",LISTE!I134="X",LISTE!I134="A",LISTE!B134="HUMBERT",LISTE!B134="BARRET",LISTE!B134="AUZAN",LISTE!B134="BOURDEAU"),"",LISTE!AM134)</f>
        <v/>
      </c>
      <c r="P134" s="72" t="str">
        <f>IF(OR(LISTE!B134="",LISTE!B134="MADORRE",LISTE!B134="ROBIN",LISTE!B134="FREYSS",LISTE!B134="HENNION",LISTE!B134="BENARD",LISTE!I134="X",LISTE!I134="A",LISTE!B134="HUMBERT",LISTE!B134="BARRET",LISTE!B134="AUZAN",LISTE!B134="BOURDEAU"),"",LISTE!AN134)</f>
        <v/>
      </c>
      <c r="Q134" s="72" t="str">
        <f>IF(OR(LISTE!B134="",LISTE!B134="MADORRE",LISTE!B134="ROBIN",LISTE!B134="FREYSS",LISTE!B134="HENNION",LISTE!B134="BENARD",LISTE!I134="X",LISTE!I134="A",LISTE!B134="HUMBERT",LISTE!B134="BARRET",LISTE!B134="AUZAN",LISTE!B134="BOURDEAU"),"",LISTE!AO134)</f>
        <v/>
      </c>
      <c r="R134" s="72" t="str">
        <f>IF(OR(LISTE!B134="",LISTE!B134="MADORRE",LISTE!B134="ROBIN",LISTE!B134="FREYSS",LISTE!B134="HENNION",LISTE!B134="BENARD",LISTE!I134="X",LISTE!I134="A",LISTE!B134="HUMBERT",LISTE!B134="BARRET",LISTE!B134="AUZAN",LISTE!B134="BOURDEAU"),"",LISTE!AP134)</f>
        <v/>
      </c>
      <c r="S134" s="72" t="str">
        <f>IF(OR(LISTE!B134="",LISTE!B134="MADORRE",LISTE!B134="ROBIN",LISTE!B134="FREYSS",LISTE!B134="HENNION",LISTE!B134="BENARD",LISTE!I134="X",LISTE!I134="A",LISTE!B134="HUMBERT",LISTE!B134="BARRET",LISTE!B134="AUZAN",LISTE!B134="BOURDEAU"),"",LISTE!AQ134)</f>
        <v/>
      </c>
    </row>
    <row r="135" spans="1:19" ht="13.05" customHeight="1" x14ac:dyDescent="0.3">
      <c r="A135" s="56" t="str">
        <f>IF(OR(LISTE!B135="",LISTE!B135="MADORRE",LISTE!B135="ROBIN",LISTE!B135="FREYSS",LISTE!B135="HENNION",LISTE!B135="BENARD",LISTE!I135="X",LISTE!I135="A",LISTE!B135="HUMBERT",LISTE!B135="BARRET",LISTE!B135="AUZAN",LISTE!B135="BOURDEAU"),"",LISTE!A135)</f>
        <v/>
      </c>
      <c r="B135" s="70" t="str">
        <f>IF(OR(LISTE!B135="",LISTE!B135="MADORRE",LISTE!B135="ROBIN",LISTE!B135="FREYSS",LISTE!B135="HENNION",LISTE!B135="BENARD",LISTE!I135="X",LISTE!I135="A",LISTE!B135="HUMBERT",LISTE!B135="BARRET",LISTE!B135="AUZAN",LISTE!B135="BOURDEAU"),"",LISTE!B135)</f>
        <v/>
      </c>
      <c r="C135" s="70" t="str">
        <f>IF(OR(LISTE!B135="",LISTE!B135="MADORRE",LISTE!B135="ROBIN",LISTE!B135="FREYSS",LISTE!B135="HENNION",LISTE!B135="BENARD",LISTE!I135="X",LISTE!I135="A",LISTE!B135="HUMBERT",LISTE!B135="BARRET",LISTE!B135="AUZAN",LISTE!B135="BOURDEAU"),"",LISTE!C135)</f>
        <v/>
      </c>
      <c r="D135" s="70"/>
      <c r="E135" s="71" t="str">
        <f>IF(OR(LISTE!B135="",LISTE!B135="MADORRE",LISTE!B135="ROBIN",LISTE!B135="FREYSS",LISTE!B135="HENNION",LISTE!B135="BENARD",LISTE!I135="X",LISTE!I135="A",LISTE!B135="HUMBERT",LISTE!B135="BARRET",LISTE!B135="AUZAN",LISTE!B135="BOURDEAU"),"",LISTE!J135)</f>
        <v/>
      </c>
      <c r="F135" s="71" t="str">
        <f>IF(OR(LISTE!B135="",LISTE!B135="MADORRE",LISTE!B135="ROBIN",LISTE!B135="FREYSS",LISTE!B135="HENNION",LISTE!B135="BENARD",LISTE!I135="X",LISTE!I135="A",LISTE!B135="HUMBERT",LISTE!B135="BARRET",LISTE!B135="AUZAN",LISTE!B135="BOURDEAU"),"",LISTE!K135)</f>
        <v/>
      </c>
      <c r="G135" s="568">
        <f t="shared" si="1"/>
        <v>0</v>
      </c>
      <c r="H135" s="72" t="str">
        <f>IF(OR(LISTE!B135="",LISTE!B135="MADORRE",LISTE!B135="ROBIN",LISTE!B135="FREYSS",LISTE!B135="HENNION",LISTE!B135="BENARD",LISTE!I135="X",LISTE!I135="A",LISTE!B135="HUMBERT",LISTE!B135="BARRET",LISTE!B135="AUZAN",LISTE!B135="BOURDEAU"),"",LISTE!AF135)</f>
        <v/>
      </c>
      <c r="I135" s="72" t="str">
        <f>IF(OR(LISTE!B135="",LISTE!B135="MADORRE",LISTE!B135="ROBIN",LISTE!B135="FREYSS",LISTE!B135="HENNION",LISTE!B135="BENARD",LISTE!I135="X",LISTE!I135="A",LISTE!B135="HUMBERT",LISTE!B135="BARRET",LISTE!B135="AUZAN",LISTE!B135="BOURDEAU"),"",LISTE!AG135)</f>
        <v/>
      </c>
      <c r="J135" s="72" t="str">
        <f>IF(OR(LISTE!B135="",LISTE!B135="MADORRE",LISTE!B135="ROBIN",LISTE!B135="FREYSS",LISTE!B135="HENNION",LISTE!B135="BENARD",LISTE!I135="X",LISTE!I135="A",LISTE!B135="HUMBERT",LISTE!B135="BARRET",LISTE!B135="AUZAN",LISTE!B135="BOURDEAU"),"",LISTE!AH135)</f>
        <v/>
      </c>
      <c r="K135" s="72" t="str">
        <f>IF(OR(LISTE!B135="",LISTE!B135="MADORRE",LISTE!B135="ROBIN",LISTE!B135="FREYSS",LISTE!B135="HENNION",LISTE!B135="BENARD",LISTE!I135="X",LISTE!I135="A",LISTE!B135="HUMBERT",LISTE!B135="BARRET",LISTE!B135="AUZAN",LISTE!B135="BOURDEAU"),"",LISTE!AI135)</f>
        <v/>
      </c>
      <c r="L135" s="72" t="str">
        <f>IF(OR(LISTE!B135="",LISTE!B135="MADORRE",LISTE!B135="ROBIN",LISTE!B135="FREYSS",LISTE!B135="HENNION",LISTE!B135="BENARD",LISTE!I135="X",LISTE!I135="A",LISTE!B135="HUMBERT",LISTE!B135="BARRET",LISTE!B135="AUZAN",LISTE!B135="BOURDEAU"),"",LISTE!AJ135)</f>
        <v/>
      </c>
      <c r="M135" s="72" t="str">
        <f>IF(OR(LISTE!B135="",LISTE!B135="MADORRE",LISTE!B135="ROBIN",LISTE!B135="FREYSS",LISTE!B135="HENNION",LISTE!B135="BENARD",LISTE!I135="X",LISTE!I135="A",LISTE!B135="HUMBERT",LISTE!B135="BARRET",LISTE!B135="AUZAN",LISTE!B135="BOURDEAU"),"",LISTE!AK135)</f>
        <v/>
      </c>
      <c r="N135" s="72" t="str">
        <f>IF(OR(LISTE!B135="",LISTE!B135="MADORRE",LISTE!B135="ROBIN",LISTE!B135="FREYSS",LISTE!B135="HENNION",LISTE!B135="BENARD",LISTE!I135="X",LISTE!I135="A",LISTE!B135="HUMBERT",LISTE!B135="BARRET",LISTE!B135="AUZAN",LISTE!B135="BOURDEAU"),"",LISTE!AL135)</f>
        <v/>
      </c>
      <c r="O135" s="72" t="str">
        <f>IF(OR(LISTE!B135="",LISTE!B135="MADORRE",LISTE!B135="ROBIN",LISTE!B135="FREYSS",LISTE!B135="HENNION",LISTE!B135="BENARD",LISTE!I135="X",LISTE!I135="A",LISTE!B135="HUMBERT",LISTE!B135="BARRET",LISTE!B135="AUZAN",LISTE!B135="BOURDEAU"),"",LISTE!AM135)</f>
        <v/>
      </c>
      <c r="P135" s="72" t="str">
        <f>IF(OR(LISTE!B135="",LISTE!B135="MADORRE",LISTE!B135="ROBIN",LISTE!B135="FREYSS",LISTE!B135="HENNION",LISTE!B135="BENARD",LISTE!I135="X",LISTE!I135="A",LISTE!B135="HUMBERT",LISTE!B135="BARRET",LISTE!B135="AUZAN",LISTE!B135="BOURDEAU"),"",LISTE!AN135)</f>
        <v/>
      </c>
      <c r="Q135" s="72" t="str">
        <f>IF(OR(LISTE!B135="",LISTE!B135="MADORRE",LISTE!B135="ROBIN",LISTE!B135="FREYSS",LISTE!B135="HENNION",LISTE!B135="BENARD",LISTE!I135="X",LISTE!I135="A",LISTE!B135="HUMBERT",LISTE!B135="BARRET",LISTE!B135="AUZAN",LISTE!B135="BOURDEAU"),"",LISTE!AO135)</f>
        <v/>
      </c>
      <c r="R135" s="72" t="str">
        <f>IF(OR(LISTE!B135="",LISTE!B135="MADORRE",LISTE!B135="ROBIN",LISTE!B135="FREYSS",LISTE!B135="HENNION",LISTE!B135="BENARD",LISTE!I135="X",LISTE!I135="A",LISTE!B135="HUMBERT",LISTE!B135="BARRET",LISTE!B135="AUZAN",LISTE!B135="BOURDEAU"),"",LISTE!AP135)</f>
        <v/>
      </c>
      <c r="S135" s="72" t="str">
        <f>IF(OR(LISTE!B135="",LISTE!B135="MADORRE",LISTE!B135="ROBIN",LISTE!B135="FREYSS",LISTE!B135="HENNION",LISTE!B135="BENARD",LISTE!I135="X",LISTE!I135="A",LISTE!B135="HUMBERT",LISTE!B135="BARRET",LISTE!B135="AUZAN",LISTE!B135="BOURDEAU"),"",LISTE!AQ135)</f>
        <v/>
      </c>
    </row>
    <row r="136" spans="1:19" ht="13.05" customHeight="1" x14ac:dyDescent="0.3">
      <c r="A136" s="56" t="str">
        <f>IF(OR(LISTE!B136="",LISTE!B136="MADORRE",LISTE!B136="ROBIN",LISTE!B136="FREYSS",LISTE!B136="HENNION",LISTE!B136="BENARD",LISTE!I136="X",LISTE!I136="A",LISTE!B136="HUMBERT",LISTE!B136="BARRET",LISTE!B136="AUZAN",LISTE!B136="BOURDEAU"),"",LISTE!A136)</f>
        <v/>
      </c>
      <c r="B136" s="70" t="str">
        <f>IF(OR(LISTE!B136="",LISTE!B136="MADORRE",LISTE!B136="ROBIN",LISTE!B136="FREYSS",LISTE!B136="HENNION",LISTE!B136="BENARD",LISTE!I136="X",LISTE!I136="A",LISTE!B136="HUMBERT",LISTE!B136="BARRET",LISTE!B136="AUZAN",LISTE!B136="BOURDEAU"),"",LISTE!B136)</f>
        <v/>
      </c>
      <c r="C136" s="70" t="str">
        <f>IF(OR(LISTE!B136="",LISTE!B136="MADORRE",LISTE!B136="ROBIN",LISTE!B136="FREYSS",LISTE!B136="HENNION",LISTE!B136="BENARD",LISTE!I136="X",LISTE!I136="A",LISTE!B136="HUMBERT",LISTE!B136="BARRET",LISTE!B136="AUZAN",LISTE!B136="BOURDEAU"),"",LISTE!C136)</f>
        <v/>
      </c>
      <c r="D136" s="70"/>
      <c r="E136" s="71" t="str">
        <f>IF(OR(LISTE!B136="",LISTE!B136="MADORRE",LISTE!B136="ROBIN",LISTE!B136="FREYSS",LISTE!B136="HENNION",LISTE!B136="BENARD",LISTE!I136="X",LISTE!I136="A",LISTE!B136="HUMBERT",LISTE!B136="BARRET",LISTE!B136="AUZAN",LISTE!B136="BOURDEAU"),"",LISTE!J136)</f>
        <v/>
      </c>
      <c r="F136" s="71" t="str">
        <f>IF(OR(LISTE!B136="",LISTE!B136="MADORRE",LISTE!B136="ROBIN",LISTE!B136="FREYSS",LISTE!B136="HENNION",LISTE!B136="BENARD",LISTE!I136="X",LISTE!I136="A",LISTE!B136="HUMBERT",LISTE!B136="BARRET",LISTE!B136="AUZAN",LISTE!B136="BOURDEAU"),"",LISTE!K136)</f>
        <v/>
      </c>
      <c r="G136" s="568">
        <f t="shared" si="1"/>
        <v>0</v>
      </c>
      <c r="H136" s="72" t="str">
        <f>IF(OR(LISTE!B136="",LISTE!B136="MADORRE",LISTE!B136="ROBIN",LISTE!B136="FREYSS",LISTE!B136="HENNION",LISTE!B136="BENARD",LISTE!I136="X",LISTE!I136="A",LISTE!B136="HUMBERT",LISTE!B136="BARRET",LISTE!B136="AUZAN",LISTE!B136="BOURDEAU"),"",LISTE!AF136)</f>
        <v/>
      </c>
      <c r="I136" s="72" t="str">
        <f>IF(OR(LISTE!B136="",LISTE!B136="MADORRE",LISTE!B136="ROBIN",LISTE!B136="FREYSS",LISTE!B136="HENNION",LISTE!B136="BENARD",LISTE!I136="X",LISTE!I136="A",LISTE!B136="HUMBERT",LISTE!B136="BARRET",LISTE!B136="AUZAN",LISTE!B136="BOURDEAU"),"",LISTE!AG136)</f>
        <v/>
      </c>
      <c r="J136" s="72" t="str">
        <f>IF(OR(LISTE!B136="",LISTE!B136="MADORRE",LISTE!B136="ROBIN",LISTE!B136="FREYSS",LISTE!B136="HENNION",LISTE!B136="BENARD",LISTE!I136="X",LISTE!I136="A",LISTE!B136="HUMBERT",LISTE!B136="BARRET",LISTE!B136="AUZAN",LISTE!B136="BOURDEAU"),"",LISTE!AH136)</f>
        <v/>
      </c>
      <c r="K136" s="72" t="str">
        <f>IF(OR(LISTE!B136="",LISTE!B136="MADORRE",LISTE!B136="ROBIN",LISTE!B136="FREYSS",LISTE!B136="HENNION",LISTE!B136="BENARD",LISTE!I136="X",LISTE!I136="A",LISTE!B136="HUMBERT",LISTE!B136="BARRET",LISTE!B136="AUZAN",LISTE!B136="BOURDEAU"),"",LISTE!AI136)</f>
        <v/>
      </c>
      <c r="L136" s="72" t="str">
        <f>IF(OR(LISTE!B136="",LISTE!B136="MADORRE",LISTE!B136="ROBIN",LISTE!B136="FREYSS",LISTE!B136="HENNION",LISTE!B136="BENARD",LISTE!I136="X",LISTE!I136="A",LISTE!B136="HUMBERT",LISTE!B136="BARRET",LISTE!B136="AUZAN",LISTE!B136="BOURDEAU"),"",LISTE!AJ136)</f>
        <v/>
      </c>
      <c r="M136" s="72" t="str">
        <f>IF(OR(LISTE!B136="",LISTE!B136="MADORRE",LISTE!B136="ROBIN",LISTE!B136="FREYSS",LISTE!B136="HENNION",LISTE!B136="BENARD",LISTE!I136="X",LISTE!I136="A",LISTE!B136="HUMBERT",LISTE!B136="BARRET",LISTE!B136="AUZAN",LISTE!B136="BOURDEAU"),"",LISTE!AK136)</f>
        <v/>
      </c>
      <c r="N136" s="72" t="str">
        <f>IF(OR(LISTE!B136="",LISTE!B136="MADORRE",LISTE!B136="ROBIN",LISTE!B136="FREYSS",LISTE!B136="HENNION",LISTE!B136="BENARD",LISTE!I136="X",LISTE!I136="A",LISTE!B136="HUMBERT",LISTE!B136="BARRET",LISTE!B136="AUZAN",LISTE!B136="BOURDEAU"),"",LISTE!AL136)</f>
        <v/>
      </c>
      <c r="O136" s="72" t="str">
        <f>IF(OR(LISTE!B136="",LISTE!B136="MADORRE",LISTE!B136="ROBIN",LISTE!B136="FREYSS",LISTE!B136="HENNION",LISTE!B136="BENARD",LISTE!I136="X",LISTE!I136="A",LISTE!B136="HUMBERT",LISTE!B136="BARRET",LISTE!B136="AUZAN",LISTE!B136="BOURDEAU"),"",LISTE!AM136)</f>
        <v/>
      </c>
      <c r="P136" s="72" t="str">
        <f>IF(OR(LISTE!B136="",LISTE!B136="MADORRE",LISTE!B136="ROBIN",LISTE!B136="FREYSS",LISTE!B136="HENNION",LISTE!B136="BENARD",LISTE!I136="X",LISTE!I136="A",LISTE!B136="HUMBERT",LISTE!B136="BARRET",LISTE!B136="AUZAN",LISTE!B136="BOURDEAU"),"",LISTE!AN136)</f>
        <v/>
      </c>
      <c r="Q136" s="72" t="str">
        <f>IF(OR(LISTE!B136="",LISTE!B136="MADORRE",LISTE!B136="ROBIN",LISTE!B136="FREYSS",LISTE!B136="HENNION",LISTE!B136="BENARD",LISTE!I136="X",LISTE!I136="A",LISTE!B136="HUMBERT",LISTE!B136="BARRET",LISTE!B136="AUZAN",LISTE!B136="BOURDEAU"),"",LISTE!AO136)</f>
        <v/>
      </c>
      <c r="R136" s="72" t="str">
        <f>IF(OR(LISTE!B136="",LISTE!B136="MADORRE",LISTE!B136="ROBIN",LISTE!B136="FREYSS",LISTE!B136="HENNION",LISTE!B136="BENARD",LISTE!I136="X",LISTE!I136="A",LISTE!B136="HUMBERT",LISTE!B136="BARRET",LISTE!B136="AUZAN",LISTE!B136="BOURDEAU"),"",LISTE!AP136)</f>
        <v/>
      </c>
      <c r="S136" s="72" t="str">
        <f>IF(OR(LISTE!B136="",LISTE!B136="MADORRE",LISTE!B136="ROBIN",LISTE!B136="FREYSS",LISTE!B136="HENNION",LISTE!B136="BENARD",LISTE!I136="X",LISTE!I136="A",LISTE!B136="HUMBERT",LISTE!B136="BARRET",LISTE!B136="AUZAN",LISTE!B136="BOURDEAU"),"",LISTE!AQ136)</f>
        <v/>
      </c>
    </row>
    <row r="137" spans="1:19" ht="13.05" customHeight="1" x14ac:dyDescent="0.3">
      <c r="A137" s="56" t="str">
        <f>IF(OR(LISTE!B137="",LISTE!B137="MADORRE",LISTE!B137="ROBIN",LISTE!B137="FREYSS",LISTE!B137="HENNION",LISTE!B137="BENARD",LISTE!I137="X",LISTE!I137="A",LISTE!B137="HUMBERT",LISTE!B137="BARRET",LISTE!B137="AUZAN",LISTE!B137="BOURDEAU"),"",LISTE!A137)</f>
        <v/>
      </c>
      <c r="B137" s="70" t="str">
        <f>IF(OR(LISTE!B137="",LISTE!B137="MADORRE",LISTE!B137="ROBIN",LISTE!B137="FREYSS",LISTE!B137="HENNION",LISTE!B137="BENARD",LISTE!I137="X",LISTE!I137="A",LISTE!B137="HUMBERT",LISTE!B137="BARRET",LISTE!B137="AUZAN",LISTE!B137="BOURDEAU"),"",LISTE!B137)</f>
        <v/>
      </c>
      <c r="C137" s="70" t="str">
        <f>IF(OR(LISTE!B137="",LISTE!B137="MADORRE",LISTE!B137="ROBIN",LISTE!B137="FREYSS",LISTE!B137="HENNION",LISTE!B137="BENARD",LISTE!I137="X",LISTE!I137="A",LISTE!B137="HUMBERT",LISTE!B137="BARRET",LISTE!B137="AUZAN",LISTE!B137="BOURDEAU"),"",LISTE!C137)</f>
        <v/>
      </c>
      <c r="D137" s="70"/>
      <c r="E137" s="71" t="str">
        <f>IF(OR(LISTE!B137="",LISTE!B137="MADORRE",LISTE!B137="ROBIN",LISTE!B137="FREYSS",LISTE!B137="HENNION",LISTE!B137="BENARD",LISTE!I137="X",LISTE!I137="A",LISTE!B137="HUMBERT",LISTE!B137="BARRET",LISTE!B137="AUZAN",LISTE!B137="BOURDEAU"),"",LISTE!J137)</f>
        <v/>
      </c>
      <c r="F137" s="71" t="str">
        <f>IF(OR(LISTE!B137="",LISTE!B137="MADORRE",LISTE!B137="ROBIN",LISTE!B137="FREYSS",LISTE!B137="HENNION",LISTE!B137="BENARD",LISTE!I137="X",LISTE!I137="A",LISTE!B137="HUMBERT",LISTE!B137="BARRET",LISTE!B137="AUZAN",LISTE!B137="BOURDEAU"),"",LISTE!K137)</f>
        <v/>
      </c>
      <c r="G137" s="568">
        <f t="shared" si="1"/>
        <v>0</v>
      </c>
      <c r="H137" s="72" t="str">
        <f>IF(OR(LISTE!B137="",LISTE!B137="MADORRE",LISTE!B137="ROBIN",LISTE!B137="FREYSS",LISTE!B137="HENNION",LISTE!B137="BENARD",LISTE!I137="X",LISTE!I137="A",LISTE!B137="HUMBERT",LISTE!B137="BARRET",LISTE!B137="AUZAN",LISTE!B137="BOURDEAU"),"",LISTE!AF137)</f>
        <v/>
      </c>
      <c r="I137" s="72" t="str">
        <f>IF(OR(LISTE!B137="",LISTE!B137="MADORRE",LISTE!B137="ROBIN",LISTE!B137="FREYSS",LISTE!B137="HENNION",LISTE!B137="BENARD",LISTE!I137="X",LISTE!I137="A",LISTE!B137="HUMBERT",LISTE!B137="BARRET",LISTE!B137="AUZAN",LISTE!B137="BOURDEAU"),"",LISTE!AG137)</f>
        <v/>
      </c>
      <c r="J137" s="72" t="str">
        <f>IF(OR(LISTE!B137="",LISTE!B137="MADORRE",LISTE!B137="ROBIN",LISTE!B137="FREYSS",LISTE!B137="HENNION",LISTE!B137="BENARD",LISTE!I137="X",LISTE!I137="A",LISTE!B137="HUMBERT",LISTE!B137="BARRET",LISTE!B137="AUZAN",LISTE!B137="BOURDEAU"),"",LISTE!AH137)</f>
        <v/>
      </c>
      <c r="K137" s="72" t="str">
        <f>IF(OR(LISTE!B137="",LISTE!B137="MADORRE",LISTE!B137="ROBIN",LISTE!B137="FREYSS",LISTE!B137="HENNION",LISTE!B137="BENARD",LISTE!I137="X",LISTE!I137="A",LISTE!B137="HUMBERT",LISTE!B137="BARRET",LISTE!B137="AUZAN",LISTE!B137="BOURDEAU"),"",LISTE!AI137)</f>
        <v/>
      </c>
      <c r="L137" s="72" t="str">
        <f>IF(OR(LISTE!B137="",LISTE!B137="MADORRE",LISTE!B137="ROBIN",LISTE!B137="FREYSS",LISTE!B137="HENNION",LISTE!B137="BENARD",LISTE!I137="X",LISTE!I137="A",LISTE!B137="HUMBERT",LISTE!B137="BARRET",LISTE!B137="AUZAN",LISTE!B137="BOURDEAU"),"",LISTE!AJ137)</f>
        <v/>
      </c>
      <c r="M137" s="72" t="str">
        <f>IF(OR(LISTE!B137="",LISTE!B137="MADORRE",LISTE!B137="ROBIN",LISTE!B137="FREYSS",LISTE!B137="HENNION",LISTE!B137="BENARD",LISTE!I137="X",LISTE!I137="A",LISTE!B137="HUMBERT",LISTE!B137="BARRET",LISTE!B137="AUZAN",LISTE!B137="BOURDEAU"),"",LISTE!AK137)</f>
        <v/>
      </c>
      <c r="N137" s="72" t="str">
        <f>IF(OR(LISTE!B137="",LISTE!B137="MADORRE",LISTE!B137="ROBIN",LISTE!B137="FREYSS",LISTE!B137="HENNION",LISTE!B137="BENARD",LISTE!I137="X",LISTE!I137="A",LISTE!B137="HUMBERT",LISTE!B137="BARRET",LISTE!B137="AUZAN",LISTE!B137="BOURDEAU"),"",LISTE!AL137)</f>
        <v/>
      </c>
      <c r="O137" s="72" t="str">
        <f>IF(OR(LISTE!B137="",LISTE!B137="MADORRE",LISTE!B137="ROBIN",LISTE!B137="FREYSS",LISTE!B137="HENNION",LISTE!B137="BENARD",LISTE!I137="X",LISTE!I137="A",LISTE!B137="HUMBERT",LISTE!B137="BARRET",LISTE!B137="AUZAN",LISTE!B137="BOURDEAU"),"",LISTE!AM137)</f>
        <v/>
      </c>
      <c r="P137" s="72" t="str">
        <f>IF(OR(LISTE!B137="",LISTE!B137="MADORRE",LISTE!B137="ROBIN",LISTE!B137="FREYSS",LISTE!B137="HENNION",LISTE!B137="BENARD",LISTE!I137="X",LISTE!I137="A",LISTE!B137="HUMBERT",LISTE!B137="BARRET",LISTE!B137="AUZAN",LISTE!B137="BOURDEAU"),"",LISTE!AN137)</f>
        <v/>
      </c>
      <c r="Q137" s="72" t="str">
        <f>IF(OR(LISTE!B137="",LISTE!B137="MADORRE",LISTE!B137="ROBIN",LISTE!B137="FREYSS",LISTE!B137="HENNION",LISTE!B137="BENARD",LISTE!I137="X",LISTE!I137="A",LISTE!B137="HUMBERT",LISTE!B137="BARRET",LISTE!B137="AUZAN",LISTE!B137="BOURDEAU"),"",LISTE!AO137)</f>
        <v/>
      </c>
      <c r="R137" s="72" t="str">
        <f>IF(OR(LISTE!B137="",LISTE!B137="MADORRE",LISTE!B137="ROBIN",LISTE!B137="FREYSS",LISTE!B137="HENNION",LISTE!B137="BENARD",LISTE!I137="X",LISTE!I137="A",LISTE!B137="HUMBERT",LISTE!B137="BARRET",LISTE!B137="AUZAN",LISTE!B137="BOURDEAU"),"",LISTE!AP137)</f>
        <v/>
      </c>
      <c r="S137" s="72" t="str">
        <f>IF(OR(LISTE!B137="",LISTE!B137="MADORRE",LISTE!B137="ROBIN",LISTE!B137="FREYSS",LISTE!B137="HENNION",LISTE!B137="BENARD",LISTE!I137="X",LISTE!I137="A",LISTE!B137="HUMBERT",LISTE!B137="BARRET",LISTE!B137="AUZAN",LISTE!B137="BOURDEAU"),"",LISTE!AQ137)</f>
        <v/>
      </c>
    </row>
    <row r="138" spans="1:19" ht="13.05" customHeight="1" x14ac:dyDescent="0.3">
      <c r="A138" s="56" t="str">
        <f>IF(OR(LISTE!B138="",LISTE!B138="MADORRE",LISTE!B138="ROBIN",LISTE!B138="FREYSS",LISTE!B138="HENNION",LISTE!B138="BENARD",LISTE!I138="X",LISTE!I138="A",LISTE!B138="HUMBERT",LISTE!B138="BARRET",LISTE!B138="AUZAN",LISTE!B138="BOURDEAU"),"",LISTE!A138)</f>
        <v/>
      </c>
      <c r="B138" s="70" t="str">
        <f>IF(OR(LISTE!B138="",LISTE!B138="MADORRE",LISTE!B138="ROBIN",LISTE!B138="FREYSS",LISTE!B138="HENNION",LISTE!B138="BENARD",LISTE!I138="X",LISTE!I138="A",LISTE!B138="HUMBERT",LISTE!B138="BARRET",LISTE!B138="AUZAN",LISTE!B138="BOURDEAU"),"",LISTE!B138)</f>
        <v/>
      </c>
      <c r="C138" s="70" t="str">
        <f>IF(OR(LISTE!B138="",LISTE!B138="MADORRE",LISTE!B138="ROBIN",LISTE!B138="FREYSS",LISTE!B138="HENNION",LISTE!B138="BENARD",LISTE!I138="X",LISTE!I138="A",LISTE!B138="HUMBERT",LISTE!B138="BARRET",LISTE!B138="AUZAN",LISTE!B138="BOURDEAU"),"",LISTE!C138)</f>
        <v/>
      </c>
      <c r="D138" s="70"/>
      <c r="E138" s="71" t="str">
        <f>IF(OR(LISTE!B138="",LISTE!B138="MADORRE",LISTE!B138="ROBIN",LISTE!B138="FREYSS",LISTE!B138="HENNION",LISTE!B138="BENARD",LISTE!I138="X",LISTE!I138="A",LISTE!B138="HUMBERT",LISTE!B138="BARRET",LISTE!B138="AUZAN",LISTE!B138="BOURDEAU"),"",LISTE!J138)</f>
        <v/>
      </c>
      <c r="F138" s="71" t="str">
        <f>IF(OR(LISTE!B138="",LISTE!B138="MADORRE",LISTE!B138="ROBIN",LISTE!B138="FREYSS",LISTE!B138="HENNION",LISTE!B138="BENARD",LISTE!I138="X",LISTE!I138="A",LISTE!B138="HUMBERT",LISTE!B138="BARRET",LISTE!B138="AUZAN",LISTE!B138="BOURDEAU"),"",LISTE!K138)</f>
        <v/>
      </c>
      <c r="G138" s="71"/>
      <c r="H138" s="72" t="str">
        <f>IF(OR(LISTE!B138="",LISTE!B138="MADORRE",LISTE!B138="ROBIN",LISTE!B138="FREYSS",LISTE!B138="HENNION",LISTE!B138="BENARD",LISTE!I138="X",LISTE!I138="A",LISTE!B138="HUMBERT",LISTE!B138="BARRET",LISTE!B138="AUZAN",LISTE!B138="BOURDEAU"),"",LISTE!AF138)</f>
        <v/>
      </c>
      <c r="I138" s="72" t="str">
        <f>IF(OR(LISTE!B138="",LISTE!B138="MADORRE",LISTE!B138="ROBIN",LISTE!B138="FREYSS",LISTE!B138="HENNION",LISTE!B138="BENARD",LISTE!I138="X",LISTE!I138="A",LISTE!B138="HUMBERT",LISTE!B138="BARRET",LISTE!B138="AUZAN",LISTE!B138="BOURDEAU"),"",LISTE!AG138)</f>
        <v/>
      </c>
      <c r="J138" s="72" t="str">
        <f>IF(OR(LISTE!B138="",LISTE!B138="MADORRE",LISTE!B138="ROBIN",LISTE!B138="FREYSS",LISTE!B138="HENNION",LISTE!B138="BENARD",LISTE!I138="X",LISTE!I138="A",LISTE!B138="HUMBERT",LISTE!B138="BARRET",LISTE!B138="AUZAN",LISTE!B138="BOURDEAU"),"",LISTE!AH138)</f>
        <v/>
      </c>
      <c r="K138" s="72" t="str">
        <f>IF(OR(LISTE!B138="",LISTE!B138="MADORRE",LISTE!B138="ROBIN",LISTE!B138="FREYSS",LISTE!B138="HENNION",LISTE!B138="BENARD",LISTE!I138="X",LISTE!I138="A",LISTE!B138="HUMBERT",LISTE!B138="BARRET",LISTE!B138="AUZAN",LISTE!B138="BOURDEAU"),"",LISTE!AI138)</f>
        <v/>
      </c>
      <c r="L138" s="72" t="str">
        <f>IF(OR(LISTE!B138="",LISTE!B138="MADORRE",LISTE!B138="ROBIN",LISTE!B138="FREYSS",LISTE!B138="HENNION",LISTE!B138="BENARD",LISTE!I138="X",LISTE!I138="A",LISTE!B138="HUMBERT",LISTE!B138="BARRET",LISTE!B138="AUZAN",LISTE!B138="BOURDEAU"),"",LISTE!AJ138)</f>
        <v/>
      </c>
      <c r="M138" s="72" t="str">
        <f>IF(OR(LISTE!B138="",LISTE!B138="MADORRE",LISTE!B138="ROBIN",LISTE!B138="FREYSS",LISTE!B138="HENNION",LISTE!B138="BENARD",LISTE!I138="X",LISTE!I138="A",LISTE!B138="HUMBERT",LISTE!B138="BARRET",LISTE!B138="AUZAN",LISTE!B138="BOURDEAU"),"",LISTE!AK138)</f>
        <v/>
      </c>
      <c r="N138" s="72" t="str">
        <f>IF(OR(LISTE!B138="",LISTE!B138="MADORRE",LISTE!B138="ROBIN",LISTE!B138="FREYSS",LISTE!B138="HENNION",LISTE!B138="BENARD",LISTE!I138="X",LISTE!I138="A",LISTE!B138="HUMBERT",LISTE!B138="BARRET",LISTE!B138="AUZAN",LISTE!B138="BOURDEAU"),"",LISTE!AL138)</f>
        <v/>
      </c>
      <c r="O138" s="72" t="str">
        <f>IF(OR(LISTE!B138="",LISTE!B138="MADORRE",LISTE!B138="ROBIN",LISTE!B138="FREYSS",LISTE!B138="HENNION",LISTE!B138="BENARD",LISTE!I138="X",LISTE!I138="A",LISTE!B138="HUMBERT",LISTE!B138="BARRET",LISTE!B138="AUZAN",LISTE!B138="BOURDEAU"),"",LISTE!AM138)</f>
        <v/>
      </c>
      <c r="P138" s="72" t="str">
        <f>IF(OR(LISTE!B138="",LISTE!B138="MADORRE",LISTE!B138="ROBIN",LISTE!B138="FREYSS",LISTE!B138="HENNION",LISTE!B138="BENARD",LISTE!I138="X",LISTE!I138="A",LISTE!B138="HUMBERT",LISTE!B138="BARRET",LISTE!B138="AUZAN",LISTE!B138="BOURDEAU"),"",LISTE!AN138)</f>
        <v/>
      </c>
      <c r="Q138" s="72" t="str">
        <f>IF(OR(LISTE!B138="",LISTE!B138="MADORRE",LISTE!B138="ROBIN",LISTE!B138="FREYSS",LISTE!B138="HENNION",LISTE!B138="BENARD",LISTE!I138="X",LISTE!I138="A",LISTE!B138="HUMBERT",LISTE!B138="BARRET",LISTE!B138="AUZAN",LISTE!B138="BOURDEAU"),"",LISTE!AO138)</f>
        <v/>
      </c>
      <c r="R138" s="72" t="str">
        <f>IF(OR(LISTE!B138="",LISTE!B138="MADORRE",LISTE!B138="ROBIN",LISTE!B138="FREYSS",LISTE!B138="HENNION",LISTE!B138="BENARD",LISTE!I138="X",LISTE!I138="A",LISTE!B138="HUMBERT",LISTE!B138="BARRET",LISTE!B138="AUZAN",LISTE!B138="BOURDEAU"),"",LISTE!AP138)</f>
        <v/>
      </c>
      <c r="S138" s="72" t="str">
        <f>IF(OR(LISTE!B138="",LISTE!B138="MADORRE",LISTE!B138="ROBIN",LISTE!B138="FREYSS",LISTE!B138="HENNION",LISTE!B138="BENARD",LISTE!I138="X",LISTE!I138="A",LISTE!B138="HUMBERT",LISTE!B138="BARRET",LISTE!B138="AUZAN",LISTE!B138="BOURDEAU"),"",LISTE!AQ138)</f>
        <v/>
      </c>
    </row>
    <row r="139" spans="1:19" ht="13.05" customHeight="1" x14ac:dyDescent="0.3">
      <c r="A139" s="56" t="str">
        <f>IF(OR(LISTE!B139="",LISTE!B139="MADORRE",LISTE!B139="ROBIN",LISTE!B139="FREYSS",LISTE!B139="HENNION",LISTE!B139="BENARD",LISTE!I139="X",LISTE!I139="A",LISTE!B139="HUMBERT",LISTE!B139="BARRET",LISTE!B139="AUZAN",LISTE!B139="BOURDEAU"),"",LISTE!A139)</f>
        <v/>
      </c>
      <c r="B139" s="70" t="str">
        <f>IF(OR(LISTE!B139="",LISTE!B139="MADORRE",LISTE!B139="ROBIN",LISTE!B139="FREYSS",LISTE!B139="HENNION",LISTE!B139="BENARD",LISTE!I139="X",LISTE!I139="A",LISTE!B139="HUMBERT",LISTE!B139="BARRET",LISTE!B139="AUZAN",LISTE!B139="BOURDEAU"),"",LISTE!B139)</f>
        <v/>
      </c>
      <c r="C139" s="70" t="str">
        <f>IF(OR(LISTE!B139="",LISTE!B139="MADORRE",LISTE!B139="ROBIN",LISTE!B139="FREYSS",LISTE!B139="HENNION",LISTE!B139="BENARD",LISTE!I139="X",LISTE!I139="A",LISTE!B139="HUMBERT",LISTE!B139="BARRET",LISTE!B139="AUZAN",LISTE!B139="BOURDEAU"),"",LISTE!C139)</f>
        <v/>
      </c>
      <c r="D139" s="70"/>
      <c r="E139" s="71" t="str">
        <f>IF(OR(LISTE!B139="",LISTE!B139="MADORRE",LISTE!B139="ROBIN",LISTE!B139="FREYSS",LISTE!B139="HENNION",LISTE!B139="BENARD",LISTE!I139="X",LISTE!I139="A",LISTE!B139="HUMBERT",LISTE!B139="BARRET",LISTE!B139="AUZAN",LISTE!B139="BOURDEAU"),"",LISTE!J139)</f>
        <v/>
      </c>
      <c r="F139" s="71" t="str">
        <f>IF(OR(LISTE!B139="",LISTE!B139="MADORRE",LISTE!B139="ROBIN",LISTE!B139="FREYSS",LISTE!B139="HENNION",LISTE!B139="BENARD",LISTE!I139="X",LISTE!I139="A",LISTE!B139="HUMBERT",LISTE!B139="BARRET",LISTE!B139="AUZAN",LISTE!B139="BOURDEAU"),"",LISTE!K139)</f>
        <v/>
      </c>
      <c r="G139" s="71"/>
      <c r="H139" s="72" t="str">
        <f>IF(OR(LISTE!B139="",LISTE!B139="MADORRE",LISTE!B139="ROBIN",LISTE!B139="FREYSS",LISTE!B139="HENNION",LISTE!B139="BENARD",LISTE!I139="X",LISTE!I139="A",LISTE!B139="HUMBERT",LISTE!B139="BARRET",LISTE!B139="AUZAN",LISTE!B139="BOURDEAU"),"",LISTE!AF139)</f>
        <v/>
      </c>
      <c r="I139" s="72" t="str">
        <f>IF(OR(LISTE!B139="",LISTE!B139="MADORRE",LISTE!B139="ROBIN",LISTE!B139="FREYSS",LISTE!B139="HENNION",LISTE!B139="BENARD",LISTE!I139="X",LISTE!I139="A",LISTE!B139="HUMBERT",LISTE!B139="BARRET",LISTE!B139="AUZAN",LISTE!B139="BOURDEAU"),"",LISTE!AG139)</f>
        <v/>
      </c>
      <c r="J139" s="72" t="str">
        <f>IF(OR(LISTE!B139="",LISTE!B139="MADORRE",LISTE!B139="ROBIN",LISTE!B139="FREYSS",LISTE!B139="HENNION",LISTE!B139="BENARD",LISTE!I139="X",LISTE!I139="A",LISTE!B139="HUMBERT",LISTE!B139="BARRET",LISTE!B139="AUZAN",LISTE!B139="BOURDEAU"),"",LISTE!AH139)</f>
        <v/>
      </c>
      <c r="K139" s="72" t="str">
        <f>IF(OR(LISTE!B139="",LISTE!B139="MADORRE",LISTE!B139="ROBIN",LISTE!B139="FREYSS",LISTE!B139="HENNION",LISTE!B139="BENARD",LISTE!I139="X",LISTE!I139="A",LISTE!B139="HUMBERT",LISTE!B139="BARRET",LISTE!B139="AUZAN",LISTE!B139="BOURDEAU"),"",LISTE!AI139)</f>
        <v/>
      </c>
      <c r="L139" s="72" t="str">
        <f>IF(OR(LISTE!B139="",LISTE!B139="MADORRE",LISTE!B139="ROBIN",LISTE!B139="FREYSS",LISTE!B139="HENNION",LISTE!B139="BENARD",LISTE!I139="X",LISTE!I139="A",LISTE!B139="HUMBERT",LISTE!B139="BARRET",LISTE!B139="AUZAN",LISTE!B139="BOURDEAU"),"",LISTE!AJ139)</f>
        <v/>
      </c>
      <c r="M139" s="72" t="str">
        <f>IF(OR(LISTE!B139="",LISTE!B139="MADORRE",LISTE!B139="ROBIN",LISTE!B139="FREYSS",LISTE!B139="HENNION",LISTE!B139="BENARD",LISTE!I139="X",LISTE!I139="A",LISTE!B139="HUMBERT",LISTE!B139="BARRET",LISTE!B139="AUZAN",LISTE!B139="BOURDEAU"),"",LISTE!AK139)</f>
        <v/>
      </c>
      <c r="N139" s="72" t="str">
        <f>IF(OR(LISTE!B139="",LISTE!B139="MADORRE",LISTE!B139="ROBIN",LISTE!B139="FREYSS",LISTE!B139="HENNION",LISTE!B139="BENARD",LISTE!I139="X",LISTE!I139="A",LISTE!B139="HUMBERT",LISTE!B139="BARRET",LISTE!B139="AUZAN",LISTE!B139="BOURDEAU"),"",LISTE!AL139)</f>
        <v/>
      </c>
      <c r="O139" s="72" t="str">
        <f>IF(OR(LISTE!B139="",LISTE!B139="MADORRE",LISTE!B139="ROBIN",LISTE!B139="FREYSS",LISTE!B139="HENNION",LISTE!B139="BENARD",LISTE!I139="X",LISTE!I139="A",LISTE!B139="HUMBERT",LISTE!B139="BARRET",LISTE!B139="AUZAN",LISTE!B139="BOURDEAU"),"",LISTE!AM139)</f>
        <v/>
      </c>
      <c r="P139" s="72" t="str">
        <f>IF(OR(LISTE!B139="",LISTE!B139="MADORRE",LISTE!B139="ROBIN",LISTE!B139="FREYSS",LISTE!B139="HENNION",LISTE!B139="BENARD",LISTE!I139="X",LISTE!I139="A",LISTE!B139="HUMBERT",LISTE!B139="BARRET",LISTE!B139="AUZAN",LISTE!B139="BOURDEAU"),"",LISTE!AN139)</f>
        <v/>
      </c>
      <c r="Q139" s="72" t="str">
        <f>IF(OR(LISTE!B139="",LISTE!B139="MADORRE",LISTE!B139="ROBIN",LISTE!B139="FREYSS",LISTE!B139="HENNION",LISTE!B139="BENARD",LISTE!I139="X",LISTE!I139="A",LISTE!B139="HUMBERT",LISTE!B139="BARRET",LISTE!B139="AUZAN",LISTE!B139="BOURDEAU"),"",LISTE!AO139)</f>
        <v/>
      </c>
      <c r="R139" s="72" t="str">
        <f>IF(OR(LISTE!B139="",LISTE!B139="MADORRE",LISTE!B139="ROBIN",LISTE!B139="FREYSS",LISTE!B139="HENNION",LISTE!B139="BENARD",LISTE!I139="X",LISTE!I139="A",LISTE!B139="HUMBERT",LISTE!B139="BARRET",LISTE!B139="AUZAN",LISTE!B139="BOURDEAU"),"",LISTE!AP139)</f>
        <v/>
      </c>
      <c r="S139" s="72" t="str">
        <f>IF(OR(LISTE!B139="",LISTE!B139="MADORRE",LISTE!B139="ROBIN",LISTE!B139="FREYSS",LISTE!B139="HENNION",LISTE!B139="BENARD",LISTE!I139="X",LISTE!I139="A",LISTE!B139="HUMBERT",LISTE!B139="BARRET",LISTE!B139="AUZAN",LISTE!B139="BOURDEAU"),"",LISTE!AQ139)</f>
        <v/>
      </c>
    </row>
    <row r="140" spans="1:19" ht="13.05" customHeight="1" x14ac:dyDescent="0.3">
      <c r="A140" s="56" t="str">
        <f>IF(OR(LISTE!B140="",LISTE!B140="MADORRE",LISTE!B140="ROBIN",LISTE!B140="FREYSS",LISTE!B140="HENNION",LISTE!B140="BENARD",LISTE!I140="X",LISTE!I140="A",LISTE!B140="HUMBERT",LISTE!B140="BARRET",LISTE!B140="AUZAN",LISTE!B140="BOURDEAU"),"",LISTE!A140)</f>
        <v/>
      </c>
      <c r="B140" s="70" t="str">
        <f>IF(OR(LISTE!B140="",LISTE!B140="MADORRE",LISTE!B140="ROBIN",LISTE!B140="FREYSS",LISTE!B140="HENNION",LISTE!B140="BENARD",LISTE!I140="X",LISTE!I140="A",LISTE!B140="HUMBERT",LISTE!B140="BARRET",LISTE!B140="AUZAN",LISTE!B140="BOURDEAU"),"",LISTE!B140)</f>
        <v/>
      </c>
      <c r="C140" s="70" t="str">
        <f>IF(OR(LISTE!B140="",LISTE!B140="MADORRE",LISTE!B140="ROBIN",LISTE!B140="FREYSS",LISTE!B140="HENNION",LISTE!B140="BENARD",LISTE!I140="X",LISTE!I140="A",LISTE!B140="HUMBERT",LISTE!B140="BARRET",LISTE!B140="AUZAN",LISTE!B140="BOURDEAU"),"",LISTE!C140)</f>
        <v/>
      </c>
      <c r="D140" s="70"/>
      <c r="E140" s="71" t="str">
        <f>IF(OR(LISTE!B140="",LISTE!B140="MADORRE",LISTE!B140="ROBIN",LISTE!B140="FREYSS",LISTE!B140="HENNION",LISTE!B140="BENARD",LISTE!I140="X",LISTE!I140="A",LISTE!B140="HUMBERT",LISTE!B140="BARRET",LISTE!B140="AUZAN",LISTE!B140="BOURDEAU"),"",LISTE!J140)</f>
        <v/>
      </c>
      <c r="F140" s="71" t="str">
        <f>IF(OR(LISTE!B140="",LISTE!B140="MADORRE",LISTE!B140="ROBIN",LISTE!B140="FREYSS",LISTE!B140="HENNION",LISTE!B140="BENARD",LISTE!I140="X",LISTE!I140="A",LISTE!B140="HUMBERT",LISTE!B140="BARRET",LISTE!B140="AUZAN",LISTE!B140="BOURDEAU"),"",LISTE!K140)</f>
        <v/>
      </c>
      <c r="G140" s="71"/>
      <c r="H140" s="72" t="str">
        <f>IF(OR(LISTE!B140="",LISTE!B140="MADORRE",LISTE!B140="ROBIN",LISTE!B140="FREYSS",LISTE!B140="HENNION",LISTE!B140="BENARD",LISTE!I140="X",LISTE!I140="A",LISTE!B140="HUMBERT",LISTE!B140="BARRET",LISTE!B140="AUZAN",LISTE!B140="BOURDEAU"),"",LISTE!AF140)</f>
        <v/>
      </c>
      <c r="I140" s="72" t="str">
        <f>IF(OR(LISTE!B140="",LISTE!B140="MADORRE",LISTE!B140="ROBIN",LISTE!B140="FREYSS",LISTE!B140="HENNION",LISTE!B140="BENARD",LISTE!I140="X",LISTE!I140="A",LISTE!B140="HUMBERT",LISTE!B140="BARRET",LISTE!B140="AUZAN",LISTE!B140="BOURDEAU"),"",LISTE!AG140)</f>
        <v/>
      </c>
      <c r="J140" s="72" t="str">
        <f>IF(OR(LISTE!B140="",LISTE!B140="MADORRE",LISTE!B140="ROBIN",LISTE!B140="FREYSS",LISTE!B140="HENNION",LISTE!B140="BENARD",LISTE!I140="X",LISTE!I140="A",LISTE!B140="HUMBERT",LISTE!B140="BARRET",LISTE!B140="AUZAN",LISTE!B140="BOURDEAU"),"",LISTE!AH140)</f>
        <v/>
      </c>
      <c r="K140" s="72" t="str">
        <f>IF(OR(LISTE!B140="",LISTE!B140="MADORRE",LISTE!B140="ROBIN",LISTE!B140="FREYSS",LISTE!B140="HENNION",LISTE!B140="BENARD",LISTE!I140="X",LISTE!I140="A",LISTE!B140="HUMBERT",LISTE!B140="BARRET",LISTE!B140="AUZAN",LISTE!B140="BOURDEAU"),"",LISTE!AI140)</f>
        <v/>
      </c>
      <c r="L140" s="72" t="str">
        <f>IF(OR(LISTE!B140="",LISTE!B140="MADORRE",LISTE!B140="ROBIN",LISTE!B140="FREYSS",LISTE!B140="HENNION",LISTE!B140="BENARD",LISTE!I140="X",LISTE!I140="A",LISTE!B140="HUMBERT",LISTE!B140="BARRET",LISTE!B140="AUZAN",LISTE!B140="BOURDEAU"),"",LISTE!AJ140)</f>
        <v/>
      </c>
      <c r="M140" s="72" t="str">
        <f>IF(OR(LISTE!B140="",LISTE!B140="MADORRE",LISTE!B140="ROBIN",LISTE!B140="FREYSS",LISTE!B140="HENNION",LISTE!B140="BENARD",LISTE!I140="X",LISTE!I140="A",LISTE!B140="HUMBERT",LISTE!B140="BARRET",LISTE!B140="AUZAN",LISTE!B140="BOURDEAU"),"",LISTE!AK140)</f>
        <v/>
      </c>
      <c r="N140" s="72" t="str">
        <f>IF(OR(LISTE!B140="",LISTE!B140="MADORRE",LISTE!B140="ROBIN",LISTE!B140="FREYSS",LISTE!B140="HENNION",LISTE!B140="BENARD",LISTE!I140="X",LISTE!I140="A",LISTE!B140="HUMBERT",LISTE!B140="BARRET",LISTE!B140="AUZAN",LISTE!B140="BOURDEAU"),"",LISTE!AL140)</f>
        <v/>
      </c>
      <c r="O140" s="72" t="str">
        <f>IF(OR(LISTE!B140="",LISTE!B140="MADORRE",LISTE!B140="ROBIN",LISTE!B140="FREYSS",LISTE!B140="HENNION",LISTE!B140="BENARD",LISTE!I140="X",LISTE!I140="A",LISTE!B140="HUMBERT",LISTE!B140="BARRET",LISTE!B140="AUZAN",LISTE!B140="BOURDEAU"),"",LISTE!AM140)</f>
        <v/>
      </c>
      <c r="P140" s="72" t="str">
        <f>IF(OR(LISTE!B140="",LISTE!B140="MADORRE",LISTE!B140="ROBIN",LISTE!B140="FREYSS",LISTE!B140="HENNION",LISTE!B140="BENARD",LISTE!I140="X",LISTE!I140="A",LISTE!B140="HUMBERT",LISTE!B140="BARRET",LISTE!B140="AUZAN",LISTE!B140="BOURDEAU"),"",LISTE!AN140)</f>
        <v/>
      </c>
      <c r="Q140" s="72" t="str">
        <f>IF(OR(LISTE!B140="",LISTE!B140="MADORRE",LISTE!B140="ROBIN",LISTE!B140="FREYSS",LISTE!B140="HENNION",LISTE!B140="BENARD",LISTE!I140="X",LISTE!I140="A",LISTE!B140="HUMBERT",LISTE!B140="BARRET",LISTE!B140="AUZAN",LISTE!B140="BOURDEAU"),"",LISTE!AO140)</f>
        <v/>
      </c>
      <c r="R140" s="72" t="str">
        <f>IF(OR(LISTE!B140="",LISTE!B140="MADORRE",LISTE!B140="ROBIN",LISTE!B140="FREYSS",LISTE!B140="HENNION",LISTE!B140="BENARD",LISTE!I140="X",LISTE!I140="A",LISTE!B140="HUMBERT",LISTE!B140="BARRET",LISTE!B140="AUZAN",LISTE!B140="BOURDEAU"),"",LISTE!AP140)</f>
        <v/>
      </c>
      <c r="S140" s="72" t="str">
        <f>IF(OR(LISTE!B140="",LISTE!B140="MADORRE",LISTE!B140="ROBIN",LISTE!B140="FREYSS",LISTE!B140="HENNION",LISTE!B140="BENARD",LISTE!I140="X",LISTE!I140="A",LISTE!B140="HUMBERT",LISTE!B140="BARRET",LISTE!B140="AUZAN",LISTE!B140="BOURDEAU"),"",LISTE!AQ140)</f>
        <v/>
      </c>
    </row>
    <row r="141" spans="1:19" ht="13.05" customHeight="1" x14ac:dyDescent="0.3">
      <c r="A141" s="56" t="str">
        <f>IF(OR(LISTE!B141="",LISTE!B141="MADORRE",LISTE!B141="ROBIN",LISTE!B141="FREYSS",LISTE!B141="HENNION",LISTE!B141="BENARD",LISTE!I141="X",LISTE!I141="A",LISTE!B141="HUMBERT",LISTE!B141="BARRET",LISTE!B141="AUZAN",LISTE!B141="BOURDEAU"),"",LISTE!A141)</f>
        <v/>
      </c>
      <c r="B141" s="70" t="str">
        <f>IF(OR(LISTE!B141="",LISTE!B141="MADORRE",LISTE!B141="ROBIN",LISTE!B141="FREYSS",LISTE!B141="HENNION",LISTE!B141="BENARD",LISTE!I141="X",LISTE!I141="A",LISTE!B141="HUMBERT",LISTE!B141="BARRET",LISTE!B141="AUZAN",LISTE!B141="BOURDEAU"),"",LISTE!B141)</f>
        <v/>
      </c>
      <c r="C141" s="70" t="str">
        <f>IF(OR(LISTE!B141="",LISTE!B141="MADORRE",LISTE!B141="ROBIN",LISTE!B141="FREYSS",LISTE!B141="HENNION",LISTE!B141="BENARD",LISTE!I141="X",LISTE!I141="A",LISTE!B141="HUMBERT",LISTE!B141="BARRET",LISTE!B141="AUZAN",LISTE!B141="BOURDEAU"),"",LISTE!C141)</f>
        <v/>
      </c>
      <c r="D141" s="70"/>
      <c r="E141" s="71" t="str">
        <f>IF(OR(LISTE!B141="",LISTE!B141="MADORRE",LISTE!B141="ROBIN",LISTE!B141="FREYSS",LISTE!B141="HENNION",LISTE!B141="BENARD",LISTE!I141="X",LISTE!I141="A",LISTE!B141="HUMBERT",LISTE!B141="BARRET",LISTE!B141="AUZAN",LISTE!B141="BOURDEAU"),"",LISTE!J141)</f>
        <v/>
      </c>
      <c r="F141" s="71" t="str">
        <f>IF(OR(LISTE!B141="",LISTE!B141="MADORRE",LISTE!B141="ROBIN",LISTE!B141="FREYSS",LISTE!B141="HENNION",LISTE!B141="BENARD",LISTE!I141="X",LISTE!I141="A",LISTE!B141="HUMBERT",LISTE!B141="BARRET",LISTE!B141="AUZAN",LISTE!B141="BOURDEAU"),"",LISTE!K141)</f>
        <v/>
      </c>
      <c r="G141" s="71"/>
      <c r="H141" s="72" t="str">
        <f>IF(OR(LISTE!B141="",LISTE!B141="MADORRE",LISTE!B141="ROBIN",LISTE!B141="FREYSS",LISTE!B141="HENNION",LISTE!B141="BENARD",LISTE!I141="X",LISTE!I141="A",LISTE!B141="HUMBERT",LISTE!B141="BARRET",LISTE!B141="AUZAN",LISTE!B141="BOURDEAU"),"",LISTE!AF141)</f>
        <v/>
      </c>
      <c r="I141" s="72" t="str">
        <f>IF(OR(LISTE!B141="",LISTE!B141="MADORRE",LISTE!B141="ROBIN",LISTE!B141="FREYSS",LISTE!B141="HENNION",LISTE!B141="BENARD",LISTE!I141="X",LISTE!I141="A",LISTE!B141="HUMBERT",LISTE!B141="BARRET",LISTE!B141="AUZAN",LISTE!B141="BOURDEAU"),"",LISTE!AG141)</f>
        <v/>
      </c>
      <c r="J141" s="72" t="str">
        <f>IF(OR(LISTE!B141="",LISTE!B141="MADORRE",LISTE!B141="ROBIN",LISTE!B141="FREYSS",LISTE!B141="HENNION",LISTE!B141="BENARD",LISTE!I141="X",LISTE!I141="A",LISTE!B141="HUMBERT",LISTE!B141="BARRET",LISTE!B141="AUZAN",LISTE!B141="BOURDEAU"),"",LISTE!AH141)</f>
        <v/>
      </c>
      <c r="K141" s="72" t="str">
        <f>IF(OR(LISTE!B141="",LISTE!B141="MADORRE",LISTE!B141="ROBIN",LISTE!B141="FREYSS",LISTE!B141="HENNION",LISTE!B141="BENARD",LISTE!I141="X",LISTE!I141="A",LISTE!B141="HUMBERT",LISTE!B141="BARRET",LISTE!B141="AUZAN",LISTE!B141="BOURDEAU"),"",LISTE!AI141)</f>
        <v/>
      </c>
      <c r="L141" s="72" t="str">
        <f>IF(OR(LISTE!B141="",LISTE!B141="MADORRE",LISTE!B141="ROBIN",LISTE!B141="FREYSS",LISTE!B141="HENNION",LISTE!B141="BENARD",LISTE!I141="X",LISTE!I141="A",LISTE!B141="HUMBERT",LISTE!B141="BARRET",LISTE!B141="AUZAN",LISTE!B141="BOURDEAU"),"",LISTE!AJ141)</f>
        <v/>
      </c>
      <c r="M141" s="72" t="str">
        <f>IF(OR(LISTE!B141="",LISTE!B141="MADORRE",LISTE!B141="ROBIN",LISTE!B141="FREYSS",LISTE!B141="HENNION",LISTE!B141="BENARD",LISTE!I141="X",LISTE!I141="A",LISTE!B141="HUMBERT",LISTE!B141="BARRET",LISTE!B141="AUZAN",LISTE!B141="BOURDEAU"),"",LISTE!AK141)</f>
        <v/>
      </c>
      <c r="N141" s="72" t="str">
        <f>IF(OR(LISTE!B141="",LISTE!B141="MADORRE",LISTE!B141="ROBIN",LISTE!B141="FREYSS",LISTE!B141="HENNION",LISTE!B141="BENARD",LISTE!I141="X",LISTE!I141="A",LISTE!B141="HUMBERT",LISTE!B141="BARRET",LISTE!B141="AUZAN",LISTE!B141="BOURDEAU"),"",LISTE!AL141)</f>
        <v/>
      </c>
      <c r="O141" s="72" t="str">
        <f>IF(OR(LISTE!B141="",LISTE!B141="MADORRE",LISTE!B141="ROBIN",LISTE!B141="FREYSS",LISTE!B141="HENNION",LISTE!B141="BENARD",LISTE!I141="X",LISTE!I141="A",LISTE!B141="HUMBERT",LISTE!B141="BARRET",LISTE!B141="AUZAN",LISTE!B141="BOURDEAU"),"",LISTE!AM141)</f>
        <v/>
      </c>
      <c r="P141" s="72" t="str">
        <f>IF(OR(LISTE!B141="",LISTE!B141="MADORRE",LISTE!B141="ROBIN",LISTE!B141="FREYSS",LISTE!B141="HENNION",LISTE!B141="BENARD",LISTE!I141="X",LISTE!I141="A",LISTE!B141="HUMBERT",LISTE!B141="BARRET",LISTE!B141="AUZAN",LISTE!B141="BOURDEAU"),"",LISTE!AN141)</f>
        <v/>
      </c>
      <c r="Q141" s="72" t="str">
        <f>IF(OR(LISTE!B141="",LISTE!B141="MADORRE",LISTE!B141="ROBIN",LISTE!B141="FREYSS",LISTE!B141="HENNION",LISTE!B141="BENARD",LISTE!I141="X",LISTE!I141="A",LISTE!B141="HUMBERT",LISTE!B141="BARRET",LISTE!B141="AUZAN",LISTE!B141="BOURDEAU"),"",LISTE!AO141)</f>
        <v/>
      </c>
      <c r="R141" s="72" t="str">
        <f>IF(OR(LISTE!B141="",LISTE!B141="MADORRE",LISTE!B141="ROBIN",LISTE!B141="FREYSS",LISTE!B141="HENNION",LISTE!B141="BENARD",LISTE!I141="X",LISTE!I141="A",LISTE!B141="HUMBERT",LISTE!B141="BARRET",LISTE!B141="AUZAN",LISTE!B141="BOURDEAU"),"",LISTE!AP141)</f>
        <v/>
      </c>
      <c r="S141" s="72" t="str">
        <f>IF(OR(LISTE!B141="",LISTE!B141="MADORRE",LISTE!B141="ROBIN",LISTE!B141="FREYSS",LISTE!B141="HENNION",LISTE!B141="BENARD",LISTE!I141="X",LISTE!I141="A",LISTE!B141="HUMBERT",LISTE!B141="BARRET",LISTE!B141="AUZAN",LISTE!B141="BOURDEAU"),"",LISTE!AQ141)</f>
        <v/>
      </c>
    </row>
    <row r="142" spans="1:19" ht="13.05" customHeight="1" x14ac:dyDescent="0.3">
      <c r="A142" s="56" t="str">
        <f>IF(OR(LISTE!B142="",LISTE!B142="MADORRE",LISTE!B142="ROBIN",LISTE!B142="FREYSS",LISTE!B142="HENNION",LISTE!B142="BENARD",LISTE!I142="X",LISTE!I142="A",LISTE!B142="HUMBERT",LISTE!B142="BARRET",LISTE!B142="AUZAN",LISTE!B142="BOURDEAU"),"",LISTE!A142)</f>
        <v/>
      </c>
      <c r="B142" s="70" t="str">
        <f>IF(OR(LISTE!B142="",LISTE!B142="MADORRE",LISTE!B142="ROBIN",LISTE!B142="FREYSS",LISTE!B142="HENNION",LISTE!B142="BENARD",LISTE!I142="X",LISTE!I142="A",LISTE!B142="HUMBERT",LISTE!B142="BARRET",LISTE!B142="AUZAN",LISTE!B142="BOURDEAU"),"",LISTE!B142)</f>
        <v/>
      </c>
      <c r="C142" s="70" t="str">
        <f>IF(OR(LISTE!B142="",LISTE!B142="MADORRE",LISTE!B142="ROBIN",LISTE!B142="FREYSS",LISTE!B142="HENNION",LISTE!B142="BENARD",LISTE!I142="X",LISTE!I142="A",LISTE!B142="HUMBERT",LISTE!B142="BARRET",LISTE!B142="AUZAN",LISTE!B142="BOURDEAU"),"",LISTE!C142)</f>
        <v/>
      </c>
      <c r="D142" s="70"/>
      <c r="E142" s="71" t="str">
        <f>IF(OR(LISTE!B142="",LISTE!B142="MADORRE",LISTE!B142="ROBIN",LISTE!B142="FREYSS",LISTE!B142="HENNION",LISTE!B142="BENARD",LISTE!I142="X",LISTE!I142="A",LISTE!B142="HUMBERT",LISTE!B142="BARRET",LISTE!B142="AUZAN",LISTE!B142="BOURDEAU"),"",LISTE!J142)</f>
        <v/>
      </c>
      <c r="F142" s="71" t="str">
        <f>IF(OR(LISTE!B142="",LISTE!B142="MADORRE",LISTE!B142="ROBIN",LISTE!B142="FREYSS",LISTE!B142="HENNION",LISTE!B142="BENARD",LISTE!I142="X",LISTE!I142="A",LISTE!B142="HUMBERT",LISTE!B142="BARRET",LISTE!B142="AUZAN",LISTE!B142="BOURDEAU"),"",LISTE!K142)</f>
        <v/>
      </c>
      <c r="G142" s="71"/>
      <c r="H142" s="72" t="str">
        <f>IF(OR(LISTE!B142="",LISTE!B142="MADORRE",LISTE!B142="ROBIN",LISTE!B142="FREYSS",LISTE!B142="HENNION",LISTE!B142="BENARD",LISTE!I142="X",LISTE!I142="A",LISTE!B142="HUMBERT",LISTE!B142="BARRET",LISTE!B142="AUZAN",LISTE!B142="BOURDEAU"),"",LISTE!AF142)</f>
        <v/>
      </c>
      <c r="I142" s="72" t="str">
        <f>IF(OR(LISTE!B142="",LISTE!B142="MADORRE",LISTE!B142="ROBIN",LISTE!B142="FREYSS",LISTE!B142="HENNION",LISTE!B142="BENARD",LISTE!I142="X",LISTE!I142="A",LISTE!B142="HUMBERT",LISTE!B142="BARRET",LISTE!B142="AUZAN",LISTE!B142="BOURDEAU"),"",LISTE!AG142)</f>
        <v/>
      </c>
      <c r="J142" s="72" t="str">
        <f>IF(OR(LISTE!B142="",LISTE!B142="MADORRE",LISTE!B142="ROBIN",LISTE!B142="FREYSS",LISTE!B142="HENNION",LISTE!B142="BENARD",LISTE!I142="X",LISTE!I142="A",LISTE!B142="HUMBERT",LISTE!B142="BARRET",LISTE!B142="AUZAN",LISTE!B142="BOURDEAU"),"",LISTE!AH142)</f>
        <v/>
      </c>
      <c r="K142" s="72" t="str">
        <f>IF(OR(LISTE!B142="",LISTE!B142="MADORRE",LISTE!B142="ROBIN",LISTE!B142="FREYSS",LISTE!B142="HENNION",LISTE!B142="BENARD",LISTE!I142="X",LISTE!I142="A",LISTE!B142="HUMBERT",LISTE!B142="BARRET",LISTE!B142="AUZAN",LISTE!B142="BOURDEAU"),"",LISTE!AI142)</f>
        <v/>
      </c>
      <c r="L142" s="72" t="str">
        <f>IF(OR(LISTE!B142="",LISTE!B142="MADORRE",LISTE!B142="ROBIN",LISTE!B142="FREYSS",LISTE!B142="HENNION",LISTE!B142="BENARD",LISTE!I142="X",LISTE!I142="A",LISTE!B142="HUMBERT",LISTE!B142="BARRET",LISTE!B142="AUZAN",LISTE!B142="BOURDEAU"),"",LISTE!AJ142)</f>
        <v/>
      </c>
      <c r="M142" s="72" t="str">
        <f>IF(OR(LISTE!B142="",LISTE!B142="MADORRE",LISTE!B142="ROBIN",LISTE!B142="FREYSS",LISTE!B142="HENNION",LISTE!B142="BENARD",LISTE!I142="X",LISTE!I142="A",LISTE!B142="HUMBERT",LISTE!B142="BARRET",LISTE!B142="AUZAN",LISTE!B142="BOURDEAU"),"",LISTE!AK142)</f>
        <v/>
      </c>
      <c r="N142" s="72" t="str">
        <f>IF(OR(LISTE!B142="",LISTE!B142="MADORRE",LISTE!B142="ROBIN",LISTE!B142="FREYSS",LISTE!B142="HENNION",LISTE!B142="BENARD",LISTE!I142="X",LISTE!I142="A",LISTE!B142="HUMBERT",LISTE!B142="BARRET",LISTE!B142="AUZAN",LISTE!B142="BOURDEAU"),"",LISTE!AL142)</f>
        <v/>
      </c>
      <c r="O142" s="72" t="str">
        <f>IF(OR(LISTE!B142="",LISTE!B142="MADORRE",LISTE!B142="ROBIN",LISTE!B142="FREYSS",LISTE!B142="HENNION",LISTE!B142="BENARD",LISTE!I142="X",LISTE!I142="A",LISTE!B142="HUMBERT",LISTE!B142="BARRET",LISTE!B142="AUZAN",LISTE!B142="BOURDEAU"),"",LISTE!AM142)</f>
        <v/>
      </c>
      <c r="P142" s="72" t="str">
        <f>IF(OR(LISTE!B142="",LISTE!B142="MADORRE",LISTE!B142="ROBIN",LISTE!B142="FREYSS",LISTE!B142="HENNION",LISTE!B142="BENARD",LISTE!I142="X",LISTE!I142="A",LISTE!B142="HUMBERT",LISTE!B142="BARRET",LISTE!B142="AUZAN",LISTE!B142="BOURDEAU"),"",LISTE!AN142)</f>
        <v/>
      </c>
      <c r="Q142" s="72" t="str">
        <f>IF(OR(LISTE!B142="",LISTE!B142="MADORRE",LISTE!B142="ROBIN",LISTE!B142="FREYSS",LISTE!B142="HENNION",LISTE!B142="BENARD",LISTE!I142="X",LISTE!I142="A",LISTE!B142="HUMBERT",LISTE!B142="BARRET",LISTE!B142="AUZAN",LISTE!B142="BOURDEAU"),"",LISTE!AO142)</f>
        <v/>
      </c>
      <c r="R142" s="72" t="str">
        <f>IF(OR(LISTE!B142="",LISTE!B142="MADORRE",LISTE!B142="ROBIN",LISTE!B142="FREYSS",LISTE!B142="HENNION",LISTE!B142="BENARD",LISTE!I142="X",LISTE!I142="A",LISTE!B142="HUMBERT",LISTE!B142="BARRET",LISTE!B142="AUZAN",LISTE!B142="BOURDEAU"),"",LISTE!AP142)</f>
        <v/>
      </c>
      <c r="S142" s="72" t="str">
        <f>IF(OR(LISTE!B142="",LISTE!B142="MADORRE",LISTE!B142="ROBIN",LISTE!B142="FREYSS",LISTE!B142="HENNION",LISTE!B142="BENARD",LISTE!I142="X",LISTE!I142="A",LISTE!B142="HUMBERT",LISTE!B142="BARRET",LISTE!B142="AUZAN",LISTE!B142="BOURDEAU"),"",LISTE!AQ142)</f>
        <v/>
      </c>
    </row>
    <row r="143" spans="1:19" ht="13.05" customHeight="1" x14ac:dyDescent="0.3">
      <c r="A143" s="56" t="str">
        <f>IF(OR(LISTE!B143="",LISTE!B143="MADORRE",LISTE!B143="ROBIN",LISTE!B143="FREYSS",LISTE!B143="HENNION",LISTE!B143="BENARD",LISTE!I143="X",LISTE!I143="A",LISTE!B143="HUMBERT",LISTE!B143="BARRET",LISTE!B143="AUZAN",LISTE!B143="BOURDEAU"),"",LISTE!A143)</f>
        <v/>
      </c>
      <c r="B143" s="70" t="str">
        <f>IF(OR(LISTE!B143="",LISTE!B143="MADORRE",LISTE!B143="ROBIN",LISTE!B143="FREYSS",LISTE!B143="HENNION",LISTE!B143="BENARD",LISTE!I143="X",LISTE!I143="A",LISTE!B143="HUMBERT",LISTE!B143="BARRET",LISTE!B143="AUZAN",LISTE!B143="BOURDEAU"),"",LISTE!B143)</f>
        <v/>
      </c>
      <c r="C143" s="70" t="str">
        <f>IF(OR(LISTE!B143="",LISTE!B143="MADORRE",LISTE!B143="ROBIN",LISTE!B143="FREYSS",LISTE!B143="HENNION",LISTE!B143="BENARD",LISTE!I143="X",LISTE!I143="A",LISTE!B143="HUMBERT",LISTE!B143="BARRET",LISTE!B143="AUZAN",LISTE!B143="BOURDEAU"),"",LISTE!C143)</f>
        <v/>
      </c>
      <c r="D143" s="70"/>
      <c r="E143" s="71" t="str">
        <f>IF(OR(LISTE!B143="",LISTE!B143="MADORRE",LISTE!B143="ROBIN",LISTE!B143="FREYSS",LISTE!B143="HENNION",LISTE!B143="BENARD",LISTE!I143="X",LISTE!I143="A",LISTE!B143="HUMBERT",LISTE!B143="BARRET",LISTE!B143="AUZAN",LISTE!B143="BOURDEAU"),"",LISTE!J143)</f>
        <v/>
      </c>
      <c r="F143" s="71" t="str">
        <f>IF(OR(LISTE!B143="",LISTE!B143="MADORRE",LISTE!B143="ROBIN",LISTE!B143="FREYSS",LISTE!B143="HENNION",LISTE!B143="BENARD",LISTE!I143="X",LISTE!I143="A",LISTE!B143="HUMBERT",LISTE!B143="BARRET",LISTE!B143="AUZAN",LISTE!B143="BOURDEAU"),"",LISTE!K143)</f>
        <v/>
      </c>
      <c r="G143" s="71"/>
      <c r="H143" s="72" t="str">
        <f>IF(OR(LISTE!B143="",LISTE!B143="MADORRE",LISTE!B143="ROBIN",LISTE!B143="FREYSS",LISTE!B143="HENNION",LISTE!B143="BENARD",LISTE!I143="X",LISTE!I143="A",LISTE!B143="HUMBERT",LISTE!B143="BARRET",LISTE!B143="AUZAN",LISTE!B143="BOURDEAU"),"",LISTE!AF143)</f>
        <v/>
      </c>
      <c r="I143" s="72" t="str">
        <f>IF(OR(LISTE!B143="",LISTE!B143="MADORRE",LISTE!B143="ROBIN",LISTE!B143="FREYSS",LISTE!B143="HENNION",LISTE!B143="BENARD",LISTE!I143="X",LISTE!I143="A",LISTE!B143="HUMBERT",LISTE!B143="BARRET",LISTE!B143="AUZAN",LISTE!B143="BOURDEAU"),"",LISTE!AG143)</f>
        <v/>
      </c>
      <c r="J143" s="72" t="str">
        <f>IF(OR(LISTE!B143="",LISTE!B143="MADORRE",LISTE!B143="ROBIN",LISTE!B143="FREYSS",LISTE!B143="HENNION",LISTE!B143="BENARD",LISTE!I143="X",LISTE!I143="A",LISTE!B143="HUMBERT",LISTE!B143="BARRET",LISTE!B143="AUZAN",LISTE!B143="BOURDEAU"),"",LISTE!AH143)</f>
        <v/>
      </c>
      <c r="K143" s="72" t="str">
        <f>IF(OR(LISTE!B143="",LISTE!B143="MADORRE",LISTE!B143="ROBIN",LISTE!B143="FREYSS",LISTE!B143="HENNION",LISTE!B143="BENARD",LISTE!I143="X",LISTE!I143="A",LISTE!B143="HUMBERT",LISTE!B143="BARRET",LISTE!B143="AUZAN",LISTE!B143="BOURDEAU"),"",LISTE!AI143)</f>
        <v/>
      </c>
      <c r="L143" s="72" t="str">
        <f>IF(OR(LISTE!B143="",LISTE!B143="MADORRE",LISTE!B143="ROBIN",LISTE!B143="FREYSS",LISTE!B143="HENNION",LISTE!B143="BENARD",LISTE!I143="X",LISTE!I143="A",LISTE!B143="HUMBERT",LISTE!B143="BARRET",LISTE!B143="AUZAN",LISTE!B143="BOURDEAU"),"",LISTE!AJ143)</f>
        <v/>
      </c>
      <c r="M143" s="72" t="str">
        <f>IF(OR(LISTE!B143="",LISTE!B143="MADORRE",LISTE!B143="ROBIN",LISTE!B143="FREYSS",LISTE!B143="HENNION",LISTE!B143="BENARD",LISTE!I143="X",LISTE!I143="A",LISTE!B143="HUMBERT",LISTE!B143="BARRET",LISTE!B143="AUZAN",LISTE!B143="BOURDEAU"),"",LISTE!AK143)</f>
        <v/>
      </c>
      <c r="N143" s="72" t="str">
        <f>IF(OR(LISTE!B143="",LISTE!B143="MADORRE",LISTE!B143="ROBIN",LISTE!B143="FREYSS",LISTE!B143="HENNION",LISTE!B143="BENARD",LISTE!I143="X",LISTE!I143="A",LISTE!B143="HUMBERT",LISTE!B143="BARRET",LISTE!B143="AUZAN",LISTE!B143="BOURDEAU"),"",LISTE!AL143)</f>
        <v/>
      </c>
      <c r="O143" s="72" t="str">
        <f>IF(OR(LISTE!B143="",LISTE!B143="MADORRE",LISTE!B143="ROBIN",LISTE!B143="FREYSS",LISTE!B143="HENNION",LISTE!B143="BENARD",LISTE!I143="X",LISTE!I143="A",LISTE!B143="HUMBERT",LISTE!B143="BARRET",LISTE!B143="AUZAN",LISTE!B143="BOURDEAU"),"",LISTE!AM143)</f>
        <v/>
      </c>
      <c r="P143" s="72" t="str">
        <f>IF(OR(LISTE!B143="",LISTE!B143="MADORRE",LISTE!B143="ROBIN",LISTE!B143="FREYSS",LISTE!B143="HENNION",LISTE!B143="BENARD",LISTE!I143="X",LISTE!I143="A",LISTE!B143="HUMBERT",LISTE!B143="BARRET",LISTE!B143="AUZAN",LISTE!B143="BOURDEAU"),"",LISTE!AN143)</f>
        <v/>
      </c>
      <c r="Q143" s="72" t="str">
        <f>IF(OR(LISTE!B143="",LISTE!B143="MADORRE",LISTE!B143="ROBIN",LISTE!B143="FREYSS",LISTE!B143="HENNION",LISTE!B143="BENARD",LISTE!I143="X",LISTE!I143="A",LISTE!B143="HUMBERT",LISTE!B143="BARRET",LISTE!B143="AUZAN",LISTE!B143="BOURDEAU"),"",LISTE!AO143)</f>
        <v/>
      </c>
      <c r="R143" s="72" t="str">
        <f>IF(OR(LISTE!B143="",LISTE!B143="MADORRE",LISTE!B143="ROBIN",LISTE!B143="FREYSS",LISTE!B143="HENNION",LISTE!B143="BENARD",LISTE!I143="X",LISTE!I143="A",LISTE!B143="HUMBERT",LISTE!B143="BARRET",LISTE!B143="AUZAN",LISTE!B143="BOURDEAU"),"",LISTE!AP143)</f>
        <v/>
      </c>
      <c r="S143" s="72" t="str">
        <f>IF(OR(LISTE!B143="",LISTE!B143="MADORRE",LISTE!B143="ROBIN",LISTE!B143="FREYSS",LISTE!B143="HENNION",LISTE!B143="BENARD",LISTE!I143="X",LISTE!I143="A",LISTE!B143="HUMBERT",LISTE!B143="BARRET",LISTE!B143="AUZAN",LISTE!B143="BOURDEAU"),"",LISTE!AQ143)</f>
        <v/>
      </c>
    </row>
    <row r="144" spans="1:19" ht="13.05" customHeight="1" x14ac:dyDescent="0.3">
      <c r="A144" s="56" t="str">
        <f>IF(OR(LISTE!B144="",LISTE!B144="MADORRE",LISTE!B144="ROBIN",LISTE!B144="FREYSS",LISTE!B144="HENNION",LISTE!B144="BENARD",LISTE!I144="X",LISTE!I144="A",LISTE!B144="HUMBERT",LISTE!B144="BARRET",LISTE!B144="AUZAN",LISTE!B144="BOURDEAU"),"",LISTE!A144)</f>
        <v/>
      </c>
      <c r="B144" s="70" t="str">
        <f>IF(OR(LISTE!B144="",LISTE!B144="MADORRE",LISTE!B144="ROBIN",LISTE!B144="FREYSS",LISTE!B144="HENNION",LISTE!B144="BENARD",LISTE!I144="X",LISTE!I144="A",LISTE!B144="HUMBERT",LISTE!B144="BARRET",LISTE!B144="AUZAN",LISTE!B144="BOURDEAU"),"",LISTE!B144)</f>
        <v/>
      </c>
      <c r="C144" s="70" t="str">
        <f>IF(OR(LISTE!B144="",LISTE!B144="MADORRE",LISTE!B144="ROBIN",LISTE!B144="FREYSS",LISTE!B144="HENNION",LISTE!B144="BENARD",LISTE!I144="X",LISTE!I144="A",LISTE!B144="HUMBERT",LISTE!B144="BARRET",LISTE!B144="AUZAN",LISTE!B144="BOURDEAU"),"",LISTE!C144)</f>
        <v/>
      </c>
      <c r="D144" s="70"/>
      <c r="E144" s="71" t="str">
        <f>IF(OR(LISTE!B144="",LISTE!B144="MADORRE",LISTE!B144="ROBIN",LISTE!B144="FREYSS",LISTE!B144="HENNION",LISTE!B144="BENARD",LISTE!I144="X",LISTE!I144="A",LISTE!B144="HUMBERT",LISTE!B144="BARRET",LISTE!B144="AUZAN",LISTE!B144="BOURDEAU"),"",LISTE!J144)</f>
        <v/>
      </c>
      <c r="F144" s="71" t="str">
        <f>IF(OR(LISTE!B144="",LISTE!B144="MADORRE",LISTE!B144="ROBIN",LISTE!B144="FREYSS",LISTE!B144="HENNION",LISTE!B144="BENARD",LISTE!I144="X",LISTE!I144="A",LISTE!B144="HUMBERT",LISTE!B144="BARRET",LISTE!B144="AUZAN",LISTE!B144="BOURDEAU"),"",LISTE!K144)</f>
        <v/>
      </c>
      <c r="G144" s="71"/>
      <c r="H144" s="72" t="str">
        <f>IF(OR(LISTE!B144="",LISTE!B144="MADORRE",LISTE!B144="ROBIN",LISTE!B144="FREYSS",LISTE!B144="HENNION",LISTE!B144="BENARD",LISTE!I144="X",LISTE!I144="A",LISTE!B144="HUMBERT",LISTE!B144="BARRET",LISTE!B144="AUZAN",LISTE!B144="BOURDEAU"),"",LISTE!AF144)</f>
        <v/>
      </c>
      <c r="I144" s="72" t="str">
        <f>IF(OR(LISTE!B144="",LISTE!B144="MADORRE",LISTE!B144="ROBIN",LISTE!B144="FREYSS",LISTE!B144="HENNION",LISTE!B144="BENARD",LISTE!I144="X",LISTE!I144="A",LISTE!B144="HUMBERT",LISTE!B144="BARRET",LISTE!B144="AUZAN",LISTE!B144="BOURDEAU"),"",LISTE!AG144)</f>
        <v/>
      </c>
      <c r="J144" s="72" t="str">
        <f>IF(OR(LISTE!B144="",LISTE!B144="MADORRE",LISTE!B144="ROBIN",LISTE!B144="FREYSS",LISTE!B144="HENNION",LISTE!B144="BENARD",LISTE!I144="X",LISTE!I144="A",LISTE!B144="HUMBERT",LISTE!B144="BARRET",LISTE!B144="AUZAN",LISTE!B144="BOURDEAU"),"",LISTE!AH144)</f>
        <v/>
      </c>
      <c r="K144" s="72" t="str">
        <f>IF(OR(LISTE!B144="",LISTE!B144="MADORRE",LISTE!B144="ROBIN",LISTE!B144="FREYSS",LISTE!B144="HENNION",LISTE!B144="BENARD",LISTE!I144="X",LISTE!I144="A",LISTE!B144="HUMBERT",LISTE!B144="BARRET",LISTE!B144="AUZAN",LISTE!B144="BOURDEAU"),"",LISTE!AI144)</f>
        <v/>
      </c>
      <c r="L144" s="72" t="str">
        <f>IF(OR(LISTE!B144="",LISTE!B144="MADORRE",LISTE!B144="ROBIN",LISTE!B144="FREYSS",LISTE!B144="HENNION",LISTE!B144="BENARD",LISTE!I144="X",LISTE!I144="A",LISTE!B144="HUMBERT",LISTE!B144="BARRET",LISTE!B144="AUZAN",LISTE!B144="BOURDEAU"),"",LISTE!AJ144)</f>
        <v/>
      </c>
      <c r="M144" s="72" t="str">
        <f>IF(OR(LISTE!B144="",LISTE!B144="MADORRE",LISTE!B144="ROBIN",LISTE!B144="FREYSS",LISTE!B144="HENNION",LISTE!B144="BENARD",LISTE!I144="X",LISTE!I144="A",LISTE!B144="HUMBERT",LISTE!B144="BARRET",LISTE!B144="AUZAN",LISTE!B144="BOURDEAU"),"",LISTE!AK144)</f>
        <v/>
      </c>
      <c r="N144" s="72" t="str">
        <f>IF(OR(LISTE!B144="",LISTE!B144="MADORRE",LISTE!B144="ROBIN",LISTE!B144="FREYSS",LISTE!B144="HENNION",LISTE!B144="BENARD",LISTE!I144="X",LISTE!I144="A",LISTE!B144="HUMBERT",LISTE!B144="BARRET",LISTE!B144="AUZAN",LISTE!B144="BOURDEAU"),"",LISTE!AL144)</f>
        <v/>
      </c>
      <c r="O144" s="72" t="str">
        <f>IF(OR(LISTE!B144="",LISTE!B144="MADORRE",LISTE!B144="ROBIN",LISTE!B144="FREYSS",LISTE!B144="HENNION",LISTE!B144="BENARD",LISTE!I144="X",LISTE!I144="A",LISTE!B144="HUMBERT",LISTE!B144="BARRET",LISTE!B144="AUZAN",LISTE!B144="BOURDEAU"),"",LISTE!AM144)</f>
        <v/>
      </c>
      <c r="P144" s="72" t="str">
        <f>IF(OR(LISTE!B144="",LISTE!B144="MADORRE",LISTE!B144="ROBIN",LISTE!B144="FREYSS",LISTE!B144="HENNION",LISTE!B144="BENARD",LISTE!I144="X",LISTE!I144="A",LISTE!B144="HUMBERT",LISTE!B144="BARRET",LISTE!B144="AUZAN",LISTE!B144="BOURDEAU"),"",LISTE!AN144)</f>
        <v/>
      </c>
      <c r="Q144" s="72" t="str">
        <f>IF(OR(LISTE!B144="",LISTE!B144="MADORRE",LISTE!B144="ROBIN",LISTE!B144="FREYSS",LISTE!B144="HENNION",LISTE!B144="BENARD",LISTE!I144="X",LISTE!I144="A",LISTE!B144="HUMBERT",LISTE!B144="BARRET",LISTE!B144="AUZAN",LISTE!B144="BOURDEAU"),"",LISTE!AO144)</f>
        <v/>
      </c>
      <c r="R144" s="72" t="str">
        <f>IF(OR(LISTE!B144="",LISTE!B144="MADORRE",LISTE!B144="ROBIN",LISTE!B144="FREYSS",LISTE!B144="HENNION",LISTE!B144="BENARD",LISTE!I144="X",LISTE!I144="A",LISTE!B144="HUMBERT",LISTE!B144="BARRET",LISTE!B144="AUZAN",LISTE!B144="BOURDEAU"),"",LISTE!AP144)</f>
        <v/>
      </c>
      <c r="S144" s="72" t="str">
        <f>IF(OR(LISTE!B144="",LISTE!B144="MADORRE",LISTE!B144="ROBIN",LISTE!B144="FREYSS",LISTE!B144="HENNION",LISTE!B144="BENARD",LISTE!I144="X",LISTE!I144="A",LISTE!B144="HUMBERT",LISTE!B144="BARRET",LISTE!B144="AUZAN",LISTE!B144="BOURDEAU"),"",LISTE!AQ144)</f>
        <v/>
      </c>
    </row>
    <row r="145" spans="1:19" ht="13.05" customHeight="1" x14ac:dyDescent="0.3">
      <c r="A145" s="56" t="str">
        <f>IF(OR(LISTE!B145="",LISTE!B145="MADORRE",LISTE!B145="ROBIN",LISTE!B145="FREYSS",LISTE!B145="HENNION",LISTE!B145="BENARD",LISTE!I145="X",LISTE!I145="A",LISTE!B145="HUMBERT",LISTE!B145="BARRET",LISTE!B145="AUZAN",LISTE!B145="BOURDEAU"),"",LISTE!A145)</f>
        <v/>
      </c>
      <c r="B145" s="70" t="str">
        <f>IF(OR(LISTE!B145="",LISTE!B145="MADORRE",LISTE!B145="ROBIN",LISTE!B145="FREYSS",LISTE!B145="HENNION",LISTE!B145="BENARD",LISTE!I145="X",LISTE!I145="A",LISTE!B145="HUMBERT",LISTE!B145="BARRET",LISTE!B145="AUZAN",LISTE!B145="BOURDEAU"),"",LISTE!B145)</f>
        <v/>
      </c>
      <c r="C145" s="70" t="str">
        <f>IF(OR(LISTE!B145="",LISTE!B145="MADORRE",LISTE!B145="ROBIN",LISTE!B145="FREYSS",LISTE!B145="HENNION",LISTE!B145="BENARD",LISTE!I145="X",LISTE!I145="A",LISTE!B145="HUMBERT",LISTE!B145="BARRET",LISTE!B145="AUZAN",LISTE!B145="BOURDEAU"),"",LISTE!C145)</f>
        <v/>
      </c>
      <c r="D145" s="70"/>
      <c r="E145" s="71" t="str">
        <f>IF(OR(LISTE!B145="",LISTE!B145="MADORRE",LISTE!B145="ROBIN",LISTE!B145="FREYSS",LISTE!B145="HENNION",LISTE!B145="BENARD",LISTE!I145="X",LISTE!I145="A",LISTE!B145="HUMBERT",LISTE!B145="BARRET",LISTE!B145="AUZAN",LISTE!B145="BOURDEAU"),"",LISTE!J145)</f>
        <v/>
      </c>
      <c r="F145" s="71" t="str">
        <f>IF(OR(LISTE!B145="",LISTE!B145="MADORRE",LISTE!B145="ROBIN",LISTE!B145="FREYSS",LISTE!B145="HENNION",LISTE!B145="BENARD",LISTE!I145="X",LISTE!I145="A",LISTE!B145="HUMBERT",LISTE!B145="BARRET",LISTE!B145="AUZAN",LISTE!B145="BOURDEAU"),"",LISTE!K145)</f>
        <v/>
      </c>
      <c r="G145" s="71"/>
      <c r="H145" s="72" t="str">
        <f>IF(OR(LISTE!B145="",LISTE!B145="MADORRE",LISTE!B145="ROBIN",LISTE!B145="FREYSS",LISTE!B145="HENNION",LISTE!B145="BENARD",LISTE!I145="X",LISTE!I145="A",LISTE!B145="HUMBERT",LISTE!B145="BARRET",LISTE!B145="AUZAN",LISTE!B145="BOURDEAU"),"",LISTE!AF145)</f>
        <v/>
      </c>
      <c r="I145" s="72" t="str">
        <f>IF(OR(LISTE!B145="",LISTE!B145="MADORRE",LISTE!B145="ROBIN",LISTE!B145="FREYSS",LISTE!B145="HENNION",LISTE!B145="BENARD",LISTE!I145="X",LISTE!I145="A",LISTE!B145="HUMBERT",LISTE!B145="BARRET",LISTE!B145="AUZAN",LISTE!B145="BOURDEAU"),"",LISTE!AG145)</f>
        <v/>
      </c>
      <c r="J145" s="72" t="str">
        <f>IF(OR(LISTE!B145="",LISTE!B145="MADORRE",LISTE!B145="ROBIN",LISTE!B145="FREYSS",LISTE!B145="HENNION",LISTE!B145="BENARD",LISTE!I145="X",LISTE!I145="A",LISTE!B145="HUMBERT",LISTE!B145="BARRET",LISTE!B145="AUZAN",LISTE!B145="BOURDEAU"),"",LISTE!AH145)</f>
        <v/>
      </c>
      <c r="K145" s="72" t="str">
        <f>IF(OR(LISTE!B145="",LISTE!B145="MADORRE",LISTE!B145="ROBIN",LISTE!B145="FREYSS",LISTE!B145="HENNION",LISTE!B145="BENARD",LISTE!I145="X",LISTE!I145="A",LISTE!B145="HUMBERT",LISTE!B145="BARRET",LISTE!B145="AUZAN",LISTE!B145="BOURDEAU"),"",LISTE!AI145)</f>
        <v/>
      </c>
      <c r="L145" s="72" t="str">
        <f>IF(OR(LISTE!B145="",LISTE!B145="MADORRE",LISTE!B145="ROBIN",LISTE!B145="FREYSS",LISTE!B145="HENNION",LISTE!B145="BENARD",LISTE!I145="X",LISTE!I145="A",LISTE!B145="HUMBERT",LISTE!B145="BARRET",LISTE!B145="AUZAN",LISTE!B145="BOURDEAU"),"",LISTE!AJ145)</f>
        <v/>
      </c>
      <c r="M145" s="72" t="str">
        <f>IF(OR(LISTE!B145="",LISTE!B145="MADORRE",LISTE!B145="ROBIN",LISTE!B145="FREYSS",LISTE!B145="HENNION",LISTE!B145="BENARD",LISTE!I145="X",LISTE!I145="A",LISTE!B145="HUMBERT",LISTE!B145="BARRET",LISTE!B145="AUZAN",LISTE!B145="BOURDEAU"),"",LISTE!AK145)</f>
        <v/>
      </c>
      <c r="N145" s="72" t="str">
        <f>IF(OR(LISTE!B145="",LISTE!B145="MADORRE",LISTE!B145="ROBIN",LISTE!B145="FREYSS",LISTE!B145="HENNION",LISTE!B145="BENARD",LISTE!I145="X",LISTE!I145="A",LISTE!B145="HUMBERT",LISTE!B145="BARRET",LISTE!B145="AUZAN",LISTE!B145="BOURDEAU"),"",LISTE!AL145)</f>
        <v/>
      </c>
      <c r="O145" s="72" t="str">
        <f>IF(OR(LISTE!B145="",LISTE!B145="MADORRE",LISTE!B145="ROBIN",LISTE!B145="FREYSS",LISTE!B145="HENNION",LISTE!B145="BENARD",LISTE!I145="X",LISTE!I145="A",LISTE!B145="HUMBERT",LISTE!B145="BARRET",LISTE!B145="AUZAN",LISTE!B145="BOURDEAU"),"",LISTE!AM145)</f>
        <v/>
      </c>
      <c r="P145" s="72" t="str">
        <f>IF(OR(LISTE!B145="",LISTE!B145="MADORRE",LISTE!B145="ROBIN",LISTE!B145="FREYSS",LISTE!B145="HENNION",LISTE!B145="BENARD",LISTE!I145="X",LISTE!I145="A",LISTE!B145="HUMBERT",LISTE!B145="BARRET",LISTE!B145="AUZAN",LISTE!B145="BOURDEAU"),"",LISTE!AN145)</f>
        <v/>
      </c>
      <c r="Q145" s="72" t="str">
        <f>IF(OR(LISTE!B145="",LISTE!B145="MADORRE",LISTE!B145="ROBIN",LISTE!B145="FREYSS",LISTE!B145="HENNION",LISTE!B145="BENARD",LISTE!I145="X",LISTE!I145="A",LISTE!B145="HUMBERT",LISTE!B145="BARRET",LISTE!B145="AUZAN",LISTE!B145="BOURDEAU"),"",LISTE!AO145)</f>
        <v/>
      </c>
      <c r="R145" s="72" t="str">
        <f>IF(OR(LISTE!B145="",LISTE!B145="MADORRE",LISTE!B145="ROBIN",LISTE!B145="FREYSS",LISTE!B145="HENNION",LISTE!B145="BENARD",LISTE!I145="X",LISTE!I145="A",LISTE!B145="HUMBERT",LISTE!B145="BARRET",LISTE!B145="AUZAN",LISTE!B145="BOURDEAU"),"",LISTE!AP145)</f>
        <v/>
      </c>
      <c r="S145" s="72" t="str">
        <f>IF(OR(LISTE!B145="",LISTE!B145="MADORRE",LISTE!B145="ROBIN",LISTE!B145="FREYSS",LISTE!B145="HENNION",LISTE!B145="BENARD",LISTE!I145="X",LISTE!I145="A",LISTE!B145="HUMBERT",LISTE!B145="BARRET",LISTE!B145="AUZAN",LISTE!B145="BOURDEAU"),"",LISTE!AQ145)</f>
        <v/>
      </c>
    </row>
    <row r="146" spans="1:19" ht="13.05" customHeight="1" x14ac:dyDescent="0.3">
      <c r="A146" s="56" t="str">
        <f>IF(OR(LISTE!B146="",LISTE!B146="MADORRE",LISTE!B146="ROBIN",LISTE!B146="FREYSS",LISTE!B146="HENNION",LISTE!B146="BENARD",LISTE!I146="X",LISTE!I146="A",LISTE!B146="HUMBERT",LISTE!B146="BARRET",LISTE!B146="AUZAN",LISTE!B146="BOURDEAU"),"",LISTE!A146)</f>
        <v/>
      </c>
      <c r="B146" s="70" t="str">
        <f>IF(OR(LISTE!B146="",LISTE!B146="MADORRE",LISTE!B146="ROBIN",LISTE!B146="FREYSS",LISTE!B146="HENNION",LISTE!B146="BENARD",LISTE!I146="X",LISTE!I146="A",LISTE!B146="HUMBERT",LISTE!B146="BARRET",LISTE!B146="AUZAN",LISTE!B146="BOURDEAU"),"",LISTE!B146)</f>
        <v/>
      </c>
      <c r="C146" s="70" t="str">
        <f>IF(OR(LISTE!B146="",LISTE!B146="MADORRE",LISTE!B146="ROBIN",LISTE!B146="FREYSS",LISTE!B146="HENNION",LISTE!B146="BENARD",LISTE!I146="X",LISTE!I146="A",LISTE!B146="HUMBERT",LISTE!B146="BARRET",LISTE!B146="AUZAN",LISTE!B146="BOURDEAU"),"",LISTE!C146)</f>
        <v/>
      </c>
      <c r="D146" s="70"/>
      <c r="E146" s="71" t="str">
        <f>IF(OR(LISTE!B146="",LISTE!B146="MADORRE",LISTE!B146="ROBIN",LISTE!B146="FREYSS",LISTE!B146="HENNION",LISTE!B146="BENARD",LISTE!I146="X",LISTE!I146="A",LISTE!B146="HUMBERT",LISTE!B146="BARRET",LISTE!B146="AUZAN",LISTE!B146="BOURDEAU"),"",LISTE!J146)</f>
        <v/>
      </c>
      <c r="F146" s="71" t="str">
        <f>IF(OR(LISTE!B146="",LISTE!B146="MADORRE",LISTE!B146="ROBIN",LISTE!B146="FREYSS",LISTE!B146="HENNION",LISTE!B146="BENARD",LISTE!I146="X",LISTE!I146="A",LISTE!B146="HUMBERT",LISTE!B146="BARRET",LISTE!B146="AUZAN",LISTE!B146="BOURDEAU"),"",LISTE!K146)</f>
        <v/>
      </c>
      <c r="G146" s="71"/>
      <c r="H146" s="72" t="str">
        <f>IF(OR(LISTE!B146="",LISTE!B146="MADORRE",LISTE!B146="ROBIN",LISTE!B146="FREYSS",LISTE!B146="HENNION",LISTE!B146="BENARD",LISTE!I146="X",LISTE!I146="A",LISTE!B146="HUMBERT",LISTE!B146="BARRET",LISTE!B146="AUZAN",LISTE!B146="BOURDEAU"),"",LISTE!AF146)</f>
        <v/>
      </c>
      <c r="I146" s="72" t="str">
        <f>IF(OR(LISTE!B146="",LISTE!B146="MADORRE",LISTE!B146="ROBIN",LISTE!B146="FREYSS",LISTE!B146="HENNION",LISTE!B146="BENARD",LISTE!I146="X",LISTE!I146="A",LISTE!B146="HUMBERT",LISTE!B146="BARRET",LISTE!B146="AUZAN",LISTE!B146="BOURDEAU"),"",LISTE!AG146)</f>
        <v/>
      </c>
      <c r="J146" s="72" t="str">
        <f>IF(OR(LISTE!B146="",LISTE!B146="MADORRE",LISTE!B146="ROBIN",LISTE!B146="FREYSS",LISTE!B146="HENNION",LISTE!B146="BENARD",LISTE!I146="X",LISTE!I146="A",LISTE!B146="HUMBERT",LISTE!B146="BARRET",LISTE!B146="AUZAN",LISTE!B146="BOURDEAU"),"",LISTE!AH146)</f>
        <v/>
      </c>
      <c r="K146" s="72" t="str">
        <f>IF(OR(LISTE!B146="",LISTE!B146="MADORRE",LISTE!B146="ROBIN",LISTE!B146="FREYSS",LISTE!B146="HENNION",LISTE!B146="BENARD",LISTE!I146="X",LISTE!I146="A",LISTE!B146="HUMBERT",LISTE!B146="BARRET",LISTE!B146="AUZAN",LISTE!B146="BOURDEAU"),"",LISTE!AI146)</f>
        <v/>
      </c>
      <c r="L146" s="72" t="str">
        <f>IF(OR(LISTE!B146="",LISTE!B146="MADORRE",LISTE!B146="ROBIN",LISTE!B146="FREYSS",LISTE!B146="HENNION",LISTE!B146="BENARD",LISTE!I146="X",LISTE!I146="A",LISTE!B146="HUMBERT",LISTE!B146="BARRET",LISTE!B146="AUZAN",LISTE!B146="BOURDEAU"),"",LISTE!AJ146)</f>
        <v/>
      </c>
      <c r="M146" s="72" t="str">
        <f>IF(OR(LISTE!B146="",LISTE!B146="MADORRE",LISTE!B146="ROBIN",LISTE!B146="FREYSS",LISTE!B146="HENNION",LISTE!B146="BENARD",LISTE!I146="X",LISTE!I146="A",LISTE!B146="HUMBERT",LISTE!B146="BARRET",LISTE!B146="AUZAN",LISTE!B146="BOURDEAU"),"",LISTE!AK146)</f>
        <v/>
      </c>
      <c r="N146" s="72" t="str">
        <f>IF(OR(LISTE!B146="",LISTE!B146="MADORRE",LISTE!B146="ROBIN",LISTE!B146="FREYSS",LISTE!B146="HENNION",LISTE!B146="BENARD",LISTE!I146="X",LISTE!I146="A",LISTE!B146="HUMBERT",LISTE!B146="BARRET",LISTE!B146="AUZAN",LISTE!B146="BOURDEAU"),"",LISTE!AL146)</f>
        <v/>
      </c>
      <c r="O146" s="72" t="str">
        <f>IF(OR(LISTE!B146="",LISTE!B146="MADORRE",LISTE!B146="ROBIN",LISTE!B146="FREYSS",LISTE!B146="HENNION",LISTE!B146="BENARD",LISTE!I146="X",LISTE!I146="A",LISTE!B146="HUMBERT",LISTE!B146="BARRET",LISTE!B146="AUZAN",LISTE!B146="BOURDEAU"),"",LISTE!AM146)</f>
        <v/>
      </c>
      <c r="P146" s="72" t="str">
        <f>IF(OR(LISTE!B146="",LISTE!B146="MADORRE",LISTE!B146="ROBIN",LISTE!B146="FREYSS",LISTE!B146="HENNION",LISTE!B146="BENARD",LISTE!I146="X",LISTE!I146="A",LISTE!B146="HUMBERT",LISTE!B146="BARRET",LISTE!B146="AUZAN",LISTE!B146="BOURDEAU"),"",LISTE!AN146)</f>
        <v/>
      </c>
      <c r="Q146" s="72" t="str">
        <f>IF(OR(LISTE!B146="",LISTE!B146="MADORRE",LISTE!B146="ROBIN",LISTE!B146="FREYSS",LISTE!B146="HENNION",LISTE!B146="BENARD",LISTE!I146="X",LISTE!I146="A",LISTE!B146="HUMBERT",LISTE!B146="BARRET",LISTE!B146="AUZAN",LISTE!B146="BOURDEAU"),"",LISTE!AO146)</f>
        <v/>
      </c>
      <c r="R146" s="72" t="str">
        <f>IF(OR(LISTE!B146="",LISTE!B146="MADORRE",LISTE!B146="ROBIN",LISTE!B146="FREYSS",LISTE!B146="HENNION",LISTE!B146="BENARD",LISTE!I146="X",LISTE!I146="A",LISTE!B146="HUMBERT",LISTE!B146="BARRET",LISTE!B146="AUZAN",LISTE!B146="BOURDEAU"),"",LISTE!AP146)</f>
        <v/>
      </c>
      <c r="S146" s="72" t="str">
        <f>IF(OR(LISTE!B146="",LISTE!B146="MADORRE",LISTE!B146="ROBIN",LISTE!B146="FREYSS",LISTE!B146="HENNION",LISTE!B146="BENARD",LISTE!I146="X",LISTE!I146="A",LISTE!B146="HUMBERT",LISTE!B146="BARRET",LISTE!B146="AUZAN",LISTE!B146="BOURDEAU"),"",LISTE!AQ146)</f>
        <v/>
      </c>
    </row>
    <row r="147" spans="1:19" ht="13.05" customHeight="1" x14ac:dyDescent="0.3">
      <c r="A147" s="56" t="str">
        <f>IF(OR(LISTE!B147="",LISTE!B147="MADORRE",LISTE!B147="ROBIN",LISTE!B147="FREYSS",LISTE!B147="HENNION",LISTE!B147="BENARD",LISTE!I147="X",LISTE!I147="A",LISTE!B147="HUMBERT",LISTE!B147="BARRET",LISTE!B147="AUZAN",LISTE!B147="BOURDEAU"),"",LISTE!A147)</f>
        <v/>
      </c>
      <c r="B147" s="70" t="str">
        <f>IF(OR(LISTE!B147="",LISTE!B147="MADORRE",LISTE!B147="ROBIN",LISTE!B147="FREYSS",LISTE!B147="HENNION",LISTE!B147="BENARD",LISTE!I147="X",LISTE!I147="A",LISTE!B147="HUMBERT",LISTE!B147="BARRET",LISTE!B147="AUZAN",LISTE!B147="BOURDEAU"),"",LISTE!B147)</f>
        <v/>
      </c>
      <c r="C147" s="70" t="str">
        <f>IF(OR(LISTE!B147="",LISTE!B147="MADORRE",LISTE!B147="ROBIN",LISTE!B147="FREYSS",LISTE!B147="HENNION",LISTE!B147="BENARD",LISTE!I147="X",LISTE!I147="A",LISTE!B147="HUMBERT",LISTE!B147="BARRET",LISTE!B147="AUZAN",LISTE!B147="BOURDEAU"),"",LISTE!C147)</f>
        <v/>
      </c>
      <c r="D147" s="70"/>
      <c r="E147" s="71" t="str">
        <f>IF(OR(LISTE!B147="",LISTE!B147="MADORRE",LISTE!B147="ROBIN",LISTE!B147="FREYSS",LISTE!B147="HENNION",LISTE!B147="BENARD",LISTE!I147="X",LISTE!I147="A",LISTE!B147="HUMBERT",LISTE!B147="BARRET",LISTE!B147="AUZAN",LISTE!B147="BOURDEAU"),"",LISTE!J147)</f>
        <v/>
      </c>
      <c r="F147" s="71" t="str">
        <f>IF(OR(LISTE!B147="",LISTE!B147="MADORRE",LISTE!B147="ROBIN",LISTE!B147="FREYSS",LISTE!B147="HENNION",LISTE!B147="BENARD",LISTE!I147="X",LISTE!I147="A",LISTE!B147="HUMBERT",LISTE!B147="BARRET",LISTE!B147="AUZAN",LISTE!B147="BOURDEAU"),"",LISTE!K147)</f>
        <v/>
      </c>
      <c r="G147" s="71"/>
      <c r="H147" s="72" t="str">
        <f>IF(OR(LISTE!B147="",LISTE!B147="MADORRE",LISTE!B147="ROBIN",LISTE!B147="FREYSS",LISTE!B147="HENNION",LISTE!B147="BENARD",LISTE!I147="X",LISTE!I147="A",LISTE!B147="HUMBERT",LISTE!B147="BARRET",LISTE!B147="AUZAN",LISTE!B147="BOURDEAU"),"",LISTE!AF147)</f>
        <v/>
      </c>
      <c r="I147" s="72" t="str">
        <f>IF(OR(LISTE!B147="",LISTE!B147="MADORRE",LISTE!B147="ROBIN",LISTE!B147="FREYSS",LISTE!B147="HENNION",LISTE!B147="BENARD",LISTE!I147="X",LISTE!I147="A",LISTE!B147="HUMBERT",LISTE!B147="BARRET",LISTE!B147="AUZAN",LISTE!B147="BOURDEAU"),"",LISTE!AG147)</f>
        <v/>
      </c>
      <c r="J147" s="72" t="str">
        <f>IF(OR(LISTE!B147="",LISTE!B147="MADORRE",LISTE!B147="ROBIN",LISTE!B147="FREYSS",LISTE!B147="HENNION",LISTE!B147="BENARD",LISTE!I147="X",LISTE!I147="A",LISTE!B147="HUMBERT",LISTE!B147="BARRET",LISTE!B147="AUZAN",LISTE!B147="BOURDEAU"),"",LISTE!AH147)</f>
        <v/>
      </c>
      <c r="K147" s="72" t="str">
        <f>IF(OR(LISTE!B147="",LISTE!B147="MADORRE",LISTE!B147="ROBIN",LISTE!B147="FREYSS",LISTE!B147="HENNION",LISTE!B147="BENARD",LISTE!I147="X",LISTE!I147="A",LISTE!B147="HUMBERT",LISTE!B147="BARRET",LISTE!B147="AUZAN",LISTE!B147="BOURDEAU"),"",LISTE!AI147)</f>
        <v/>
      </c>
      <c r="L147" s="72" t="str">
        <f>IF(OR(LISTE!B147="",LISTE!B147="MADORRE",LISTE!B147="ROBIN",LISTE!B147="FREYSS",LISTE!B147="HENNION",LISTE!B147="BENARD",LISTE!I147="X",LISTE!I147="A",LISTE!B147="HUMBERT",LISTE!B147="BARRET",LISTE!B147="AUZAN",LISTE!B147="BOURDEAU"),"",LISTE!AJ147)</f>
        <v/>
      </c>
      <c r="M147" s="72" t="str">
        <f>IF(OR(LISTE!B147="",LISTE!B147="MADORRE",LISTE!B147="ROBIN",LISTE!B147="FREYSS",LISTE!B147="HENNION",LISTE!B147="BENARD",LISTE!I147="X",LISTE!I147="A",LISTE!B147="HUMBERT",LISTE!B147="BARRET",LISTE!B147="AUZAN",LISTE!B147="BOURDEAU"),"",LISTE!AK147)</f>
        <v/>
      </c>
      <c r="N147" s="72" t="str">
        <f>IF(OR(LISTE!B147="",LISTE!B147="MADORRE",LISTE!B147="ROBIN",LISTE!B147="FREYSS",LISTE!B147="HENNION",LISTE!B147="BENARD",LISTE!I147="X",LISTE!I147="A",LISTE!B147="HUMBERT",LISTE!B147="BARRET",LISTE!B147="AUZAN",LISTE!B147="BOURDEAU"),"",LISTE!AL147)</f>
        <v/>
      </c>
      <c r="O147" s="72" t="str">
        <f>IF(OR(LISTE!B147="",LISTE!B147="MADORRE",LISTE!B147="ROBIN",LISTE!B147="FREYSS",LISTE!B147="HENNION",LISTE!B147="BENARD",LISTE!I147="X",LISTE!I147="A",LISTE!B147="HUMBERT",LISTE!B147="BARRET",LISTE!B147="AUZAN",LISTE!B147="BOURDEAU"),"",LISTE!AM147)</f>
        <v/>
      </c>
      <c r="P147" s="72" t="str">
        <f>IF(OR(LISTE!B147="",LISTE!B147="MADORRE",LISTE!B147="ROBIN",LISTE!B147="FREYSS",LISTE!B147="HENNION",LISTE!B147="BENARD",LISTE!I147="X",LISTE!I147="A",LISTE!B147="HUMBERT",LISTE!B147="BARRET",LISTE!B147="AUZAN",LISTE!B147="BOURDEAU"),"",LISTE!AN147)</f>
        <v/>
      </c>
      <c r="Q147" s="72" t="str">
        <f>IF(OR(LISTE!B147="",LISTE!B147="MADORRE",LISTE!B147="ROBIN",LISTE!B147="FREYSS",LISTE!B147="HENNION",LISTE!B147="BENARD",LISTE!I147="X",LISTE!I147="A",LISTE!B147="HUMBERT",LISTE!B147="BARRET",LISTE!B147="AUZAN",LISTE!B147="BOURDEAU"),"",LISTE!AO147)</f>
        <v/>
      </c>
      <c r="R147" s="72" t="str">
        <f>IF(OR(LISTE!B147="",LISTE!B147="MADORRE",LISTE!B147="ROBIN",LISTE!B147="FREYSS",LISTE!B147="HENNION",LISTE!B147="BENARD",LISTE!I147="X",LISTE!I147="A",LISTE!B147="HUMBERT",LISTE!B147="BARRET",LISTE!B147="AUZAN",LISTE!B147="BOURDEAU"),"",LISTE!AP147)</f>
        <v/>
      </c>
      <c r="S147" s="72" t="str">
        <f>IF(OR(LISTE!B147="",LISTE!B147="MADORRE",LISTE!B147="ROBIN",LISTE!B147="FREYSS",LISTE!B147="HENNION",LISTE!B147="BENARD",LISTE!I147="X",LISTE!I147="A",LISTE!B147="HUMBERT",LISTE!B147="BARRET",LISTE!B147="AUZAN",LISTE!B147="BOURDEAU"),"",LISTE!AQ147)</f>
        <v/>
      </c>
    </row>
    <row r="148" spans="1:19" ht="13.05" customHeight="1" x14ac:dyDescent="0.3">
      <c r="A148" s="56" t="str">
        <f>IF(OR(LISTE!B148="",LISTE!B148="MADORRE",LISTE!B148="ROBIN",LISTE!B148="FREYSS",LISTE!B148="HENNION",LISTE!B148="BENARD",LISTE!I148="X",LISTE!I148="A",LISTE!B148="HUMBERT",LISTE!B148="BARRET",LISTE!B148="AUZAN",LISTE!B148="BOURDEAU"),"",LISTE!A148)</f>
        <v/>
      </c>
      <c r="B148" s="70" t="str">
        <f>IF(OR(LISTE!B148="",LISTE!B148="MADORRE",LISTE!B148="ROBIN",LISTE!B148="FREYSS",LISTE!B148="HENNION",LISTE!B148="BENARD",LISTE!I148="X",LISTE!I148="A",LISTE!B148="HUMBERT",LISTE!B148="BARRET",LISTE!B148="AUZAN",LISTE!B148="BOURDEAU"),"",LISTE!B148)</f>
        <v/>
      </c>
      <c r="C148" s="70" t="str">
        <f>IF(OR(LISTE!B148="",LISTE!B148="MADORRE",LISTE!B148="ROBIN",LISTE!B148="FREYSS",LISTE!B148="HENNION",LISTE!B148="BENARD",LISTE!I148="X",LISTE!I148="A",LISTE!B148="HUMBERT",LISTE!B148="BARRET",LISTE!B148="AUZAN",LISTE!B148="BOURDEAU"),"",LISTE!C148)</f>
        <v/>
      </c>
      <c r="D148" s="70"/>
      <c r="E148" s="71" t="str">
        <f>IF(OR(LISTE!B148="",LISTE!B148="MADORRE",LISTE!B148="ROBIN",LISTE!B148="FREYSS",LISTE!B148="HENNION",LISTE!B148="BENARD",LISTE!I148="X",LISTE!I148="A",LISTE!B148="HUMBERT",LISTE!B148="BARRET",LISTE!B148="AUZAN",LISTE!B148="BOURDEAU"),"",LISTE!J148)</f>
        <v/>
      </c>
      <c r="F148" s="71" t="str">
        <f>IF(OR(LISTE!B148="",LISTE!B148="MADORRE",LISTE!B148="ROBIN",LISTE!B148="FREYSS",LISTE!B148="HENNION",LISTE!B148="BENARD",LISTE!I148="X",LISTE!I148="A",LISTE!B148="HUMBERT",LISTE!B148="BARRET",LISTE!B148="AUZAN",LISTE!B148="BOURDEAU"),"",LISTE!K148)</f>
        <v/>
      </c>
      <c r="G148" s="71"/>
      <c r="H148" s="72" t="str">
        <f>IF(OR(LISTE!B148="",LISTE!B148="MADORRE",LISTE!B148="ROBIN",LISTE!B148="FREYSS",LISTE!B148="HENNION",LISTE!B148="BENARD",LISTE!I148="X",LISTE!I148="A",LISTE!B148="HUMBERT",LISTE!B148="BARRET",LISTE!B148="AUZAN",LISTE!B148="BOURDEAU"),"",LISTE!AF148)</f>
        <v/>
      </c>
      <c r="I148" s="72" t="str">
        <f>IF(OR(LISTE!B148="",LISTE!B148="MADORRE",LISTE!B148="ROBIN",LISTE!B148="FREYSS",LISTE!B148="HENNION",LISTE!B148="BENARD",LISTE!I148="X",LISTE!I148="A",LISTE!B148="HUMBERT",LISTE!B148="BARRET",LISTE!B148="AUZAN",LISTE!B148="BOURDEAU"),"",LISTE!AG148)</f>
        <v/>
      </c>
      <c r="J148" s="72" t="str">
        <f>IF(OR(LISTE!B148="",LISTE!B148="MADORRE",LISTE!B148="ROBIN",LISTE!B148="FREYSS",LISTE!B148="HENNION",LISTE!B148="BENARD",LISTE!I148="X",LISTE!I148="A",LISTE!B148="HUMBERT",LISTE!B148="BARRET",LISTE!B148="AUZAN",LISTE!B148="BOURDEAU"),"",LISTE!AH148)</f>
        <v/>
      </c>
      <c r="K148" s="72" t="str">
        <f>IF(OR(LISTE!B148="",LISTE!B148="MADORRE",LISTE!B148="ROBIN",LISTE!B148="FREYSS",LISTE!B148="HENNION",LISTE!B148="BENARD",LISTE!I148="X",LISTE!I148="A",LISTE!B148="HUMBERT",LISTE!B148="BARRET",LISTE!B148="AUZAN",LISTE!B148="BOURDEAU"),"",LISTE!AI148)</f>
        <v/>
      </c>
      <c r="L148" s="72" t="str">
        <f>IF(OR(LISTE!B148="",LISTE!B148="MADORRE",LISTE!B148="ROBIN",LISTE!B148="FREYSS",LISTE!B148="HENNION",LISTE!B148="BENARD",LISTE!I148="X",LISTE!I148="A",LISTE!B148="HUMBERT",LISTE!B148="BARRET",LISTE!B148="AUZAN",LISTE!B148="BOURDEAU"),"",LISTE!AJ148)</f>
        <v/>
      </c>
      <c r="M148" s="72" t="str">
        <f>IF(OR(LISTE!B148="",LISTE!B148="MADORRE",LISTE!B148="ROBIN",LISTE!B148="FREYSS",LISTE!B148="HENNION",LISTE!B148="BENARD",LISTE!I148="X",LISTE!I148="A",LISTE!B148="HUMBERT",LISTE!B148="BARRET",LISTE!B148="AUZAN",LISTE!B148="BOURDEAU"),"",LISTE!AK148)</f>
        <v/>
      </c>
      <c r="N148" s="72" t="str">
        <f>IF(OR(LISTE!B148="",LISTE!B148="MADORRE",LISTE!B148="ROBIN",LISTE!B148="FREYSS",LISTE!B148="HENNION",LISTE!B148="BENARD",LISTE!I148="X",LISTE!I148="A",LISTE!B148="HUMBERT",LISTE!B148="BARRET",LISTE!B148="AUZAN",LISTE!B148="BOURDEAU"),"",LISTE!AL148)</f>
        <v/>
      </c>
      <c r="O148" s="72" t="str">
        <f>IF(OR(LISTE!B148="",LISTE!B148="MADORRE",LISTE!B148="ROBIN",LISTE!B148="FREYSS",LISTE!B148="HENNION",LISTE!B148="BENARD",LISTE!I148="X",LISTE!I148="A",LISTE!B148="HUMBERT",LISTE!B148="BARRET",LISTE!B148="AUZAN",LISTE!B148="BOURDEAU"),"",LISTE!AM148)</f>
        <v/>
      </c>
      <c r="P148" s="72" t="str">
        <f>IF(OR(LISTE!B148="",LISTE!B148="MADORRE",LISTE!B148="ROBIN",LISTE!B148="FREYSS",LISTE!B148="HENNION",LISTE!B148="BENARD",LISTE!I148="X",LISTE!I148="A",LISTE!B148="HUMBERT",LISTE!B148="BARRET",LISTE!B148="AUZAN",LISTE!B148="BOURDEAU"),"",LISTE!AN148)</f>
        <v/>
      </c>
      <c r="Q148" s="72" t="str">
        <f>IF(OR(LISTE!B148="",LISTE!B148="MADORRE",LISTE!B148="ROBIN",LISTE!B148="FREYSS",LISTE!B148="HENNION",LISTE!B148="BENARD",LISTE!I148="X",LISTE!I148="A",LISTE!B148="HUMBERT",LISTE!B148="BARRET",LISTE!B148="AUZAN",LISTE!B148="BOURDEAU"),"",LISTE!AO148)</f>
        <v/>
      </c>
      <c r="R148" s="72" t="str">
        <f>IF(OR(LISTE!B148="",LISTE!B148="MADORRE",LISTE!B148="ROBIN",LISTE!B148="FREYSS",LISTE!B148="HENNION",LISTE!B148="BENARD",LISTE!I148="X",LISTE!I148="A",LISTE!B148="HUMBERT",LISTE!B148="BARRET",LISTE!B148="AUZAN",LISTE!B148="BOURDEAU"),"",LISTE!AP148)</f>
        <v/>
      </c>
      <c r="S148" s="72" t="str">
        <f>IF(OR(LISTE!B148="",LISTE!B148="MADORRE",LISTE!B148="ROBIN",LISTE!B148="FREYSS",LISTE!B148="HENNION",LISTE!B148="BENARD",LISTE!I148="X",LISTE!I148="A",LISTE!B148="HUMBERT",LISTE!B148="BARRET",LISTE!B148="AUZAN",LISTE!B148="BOURDEAU"),"",LISTE!AQ148)</f>
        <v/>
      </c>
    </row>
    <row r="149" spans="1:19" ht="13.05" customHeight="1" x14ac:dyDescent="0.3">
      <c r="A149" s="56" t="str">
        <f>IF(OR(LISTE!B149="",LISTE!B149="MADORRE",LISTE!B149="ROBIN",LISTE!B149="FREYSS",LISTE!B149="HENNION",LISTE!B149="BENARD",LISTE!I149="X",LISTE!I149="A",LISTE!B149="HUMBERT",LISTE!B149="BARRET",LISTE!B149="AUZAN",LISTE!B149="BOURDEAU"),"",LISTE!A149)</f>
        <v/>
      </c>
      <c r="B149" s="70" t="str">
        <f>IF(OR(LISTE!B149="",LISTE!B149="MADORRE",LISTE!B149="ROBIN",LISTE!B149="FREYSS",LISTE!B149="HENNION",LISTE!B149="BENARD",LISTE!I149="X",LISTE!I149="A",LISTE!B149="HUMBERT",LISTE!B149="BARRET",LISTE!B149="AUZAN",LISTE!B149="BOURDEAU"),"",LISTE!B149)</f>
        <v/>
      </c>
      <c r="C149" s="70" t="str">
        <f>IF(OR(LISTE!B149="",LISTE!B149="MADORRE",LISTE!B149="ROBIN",LISTE!B149="FREYSS",LISTE!B149="HENNION",LISTE!B149="BENARD",LISTE!I149="X",LISTE!I149="A",LISTE!B149="HUMBERT",LISTE!B149="BARRET",LISTE!B149="AUZAN",LISTE!B149="BOURDEAU"),"",LISTE!C149)</f>
        <v/>
      </c>
      <c r="D149" s="70"/>
      <c r="E149" s="71" t="str">
        <f>IF(OR(LISTE!B149="",LISTE!B149="MADORRE",LISTE!B149="ROBIN",LISTE!B149="FREYSS",LISTE!B149="HENNION",LISTE!B149="BENARD",LISTE!I149="X",LISTE!I149="A",LISTE!B149="HUMBERT",LISTE!B149="BARRET",LISTE!B149="AUZAN",LISTE!B149="BOURDEAU"),"",LISTE!J149)</f>
        <v/>
      </c>
      <c r="F149" s="71" t="str">
        <f>IF(OR(LISTE!B149="",LISTE!B149="MADORRE",LISTE!B149="ROBIN",LISTE!B149="FREYSS",LISTE!B149="HENNION",LISTE!B149="BENARD",LISTE!I149="X",LISTE!I149="A",LISTE!B149="HUMBERT",LISTE!B149="BARRET",LISTE!B149="AUZAN",LISTE!B149="BOURDEAU"),"",LISTE!K149)</f>
        <v/>
      </c>
      <c r="G149" s="71"/>
      <c r="H149" s="72" t="str">
        <f>IF(OR(LISTE!B149="",LISTE!B149="MADORRE",LISTE!B149="ROBIN",LISTE!B149="FREYSS",LISTE!B149="HENNION",LISTE!B149="BENARD",LISTE!I149="X",LISTE!I149="A",LISTE!B149="HUMBERT",LISTE!B149="BARRET",LISTE!B149="AUZAN",LISTE!B149="BOURDEAU"),"",LISTE!AF149)</f>
        <v/>
      </c>
      <c r="I149" s="72" t="str">
        <f>IF(OR(LISTE!B149="",LISTE!B149="MADORRE",LISTE!B149="ROBIN",LISTE!B149="FREYSS",LISTE!B149="HENNION",LISTE!B149="BENARD",LISTE!I149="X",LISTE!I149="A",LISTE!B149="HUMBERT",LISTE!B149="BARRET",LISTE!B149="AUZAN",LISTE!B149="BOURDEAU"),"",LISTE!AG149)</f>
        <v/>
      </c>
      <c r="J149" s="72" t="str">
        <f>IF(OR(LISTE!B149="",LISTE!B149="MADORRE",LISTE!B149="ROBIN",LISTE!B149="FREYSS",LISTE!B149="HENNION",LISTE!B149="BENARD",LISTE!I149="X",LISTE!I149="A",LISTE!B149="HUMBERT",LISTE!B149="BARRET",LISTE!B149="AUZAN",LISTE!B149="BOURDEAU"),"",LISTE!AH149)</f>
        <v/>
      </c>
      <c r="K149" s="72" t="str">
        <f>IF(OR(LISTE!B149="",LISTE!B149="MADORRE",LISTE!B149="ROBIN",LISTE!B149="FREYSS",LISTE!B149="HENNION",LISTE!B149="BENARD",LISTE!I149="X",LISTE!I149="A",LISTE!B149="HUMBERT",LISTE!B149="BARRET",LISTE!B149="AUZAN",LISTE!B149="BOURDEAU"),"",LISTE!AI149)</f>
        <v/>
      </c>
      <c r="L149" s="72" t="str">
        <f>IF(OR(LISTE!B149="",LISTE!B149="MADORRE",LISTE!B149="ROBIN",LISTE!B149="FREYSS",LISTE!B149="HENNION",LISTE!B149="BENARD",LISTE!I149="X",LISTE!I149="A",LISTE!B149="HUMBERT",LISTE!B149="BARRET",LISTE!B149="AUZAN",LISTE!B149="BOURDEAU"),"",LISTE!AJ149)</f>
        <v/>
      </c>
      <c r="M149" s="72" t="str">
        <f>IF(OR(LISTE!B149="",LISTE!B149="MADORRE",LISTE!B149="ROBIN",LISTE!B149="FREYSS",LISTE!B149="HENNION",LISTE!B149="BENARD",LISTE!I149="X",LISTE!I149="A",LISTE!B149="HUMBERT",LISTE!B149="BARRET",LISTE!B149="AUZAN",LISTE!B149="BOURDEAU"),"",LISTE!AK149)</f>
        <v/>
      </c>
      <c r="N149" s="72" t="str">
        <f>IF(OR(LISTE!B149="",LISTE!B149="MADORRE",LISTE!B149="ROBIN",LISTE!B149="FREYSS",LISTE!B149="HENNION",LISTE!B149="BENARD",LISTE!I149="X",LISTE!I149="A",LISTE!B149="HUMBERT",LISTE!B149="BARRET",LISTE!B149="AUZAN",LISTE!B149="BOURDEAU"),"",LISTE!AL149)</f>
        <v/>
      </c>
      <c r="O149" s="72" t="str">
        <f>IF(OR(LISTE!B149="",LISTE!B149="MADORRE",LISTE!B149="ROBIN",LISTE!B149="FREYSS",LISTE!B149="HENNION",LISTE!B149="BENARD",LISTE!I149="X",LISTE!I149="A",LISTE!B149="HUMBERT",LISTE!B149="BARRET",LISTE!B149="AUZAN",LISTE!B149="BOURDEAU"),"",LISTE!AM149)</f>
        <v/>
      </c>
      <c r="P149" s="72" t="str">
        <f>IF(OR(LISTE!B149="",LISTE!B149="MADORRE",LISTE!B149="ROBIN",LISTE!B149="FREYSS",LISTE!B149="HENNION",LISTE!B149="BENARD",LISTE!I149="X",LISTE!I149="A",LISTE!B149="HUMBERT",LISTE!B149="BARRET",LISTE!B149="AUZAN",LISTE!B149="BOURDEAU"),"",LISTE!AN149)</f>
        <v/>
      </c>
      <c r="Q149" s="72" t="str">
        <f>IF(OR(LISTE!B149="",LISTE!B149="MADORRE",LISTE!B149="ROBIN",LISTE!B149="FREYSS",LISTE!B149="HENNION",LISTE!B149="BENARD",LISTE!I149="X",LISTE!I149="A",LISTE!B149="HUMBERT",LISTE!B149="BARRET",LISTE!B149="AUZAN",LISTE!B149="BOURDEAU"),"",LISTE!AO149)</f>
        <v/>
      </c>
      <c r="R149" s="72" t="str">
        <f>IF(OR(LISTE!B149="",LISTE!B149="MADORRE",LISTE!B149="ROBIN",LISTE!B149="FREYSS",LISTE!B149="HENNION",LISTE!B149="BENARD",LISTE!I149="X",LISTE!I149="A",LISTE!B149="HUMBERT",LISTE!B149="BARRET",LISTE!B149="AUZAN",LISTE!B149="BOURDEAU"),"",LISTE!AP149)</f>
        <v/>
      </c>
      <c r="S149" s="72" t="str">
        <f>IF(OR(LISTE!B149="",LISTE!B149="MADORRE",LISTE!B149="ROBIN",LISTE!B149="FREYSS",LISTE!B149="HENNION",LISTE!B149="BENARD",LISTE!I149="X",LISTE!I149="A",LISTE!B149="HUMBERT",LISTE!B149="BARRET",LISTE!B149="AUZAN",LISTE!B149="BOURDEAU"),"",LISTE!AQ149)</f>
        <v/>
      </c>
    </row>
    <row r="150" spans="1:19" ht="13.05" customHeight="1" x14ac:dyDescent="0.3">
      <c r="A150" s="56" t="str">
        <f>IF(OR(LISTE!B150="",LISTE!B150="MADORRE",LISTE!B150="ROBIN",LISTE!B150="FREYSS",LISTE!B150="HENNION",LISTE!B150="BENARD",LISTE!I150="X",LISTE!I150="A",LISTE!B150="HUMBERT",LISTE!B150="BARRET",LISTE!B150="AUZAN",LISTE!B150="BOURDEAU"),"",LISTE!A150)</f>
        <v/>
      </c>
      <c r="B150" s="70" t="str">
        <f>IF(OR(LISTE!B150="",LISTE!B150="MADORRE",LISTE!B150="ROBIN",LISTE!B150="FREYSS",LISTE!B150="HENNION",LISTE!B150="BENARD",LISTE!I150="X",LISTE!I150="A",LISTE!B150="HUMBERT",LISTE!B150="BARRET",LISTE!B150="AUZAN",LISTE!B150="BOURDEAU"),"",LISTE!B150)</f>
        <v/>
      </c>
      <c r="C150" s="70" t="str">
        <f>IF(OR(LISTE!B150="",LISTE!B150="MADORRE",LISTE!B150="ROBIN",LISTE!B150="FREYSS",LISTE!B150="HENNION",LISTE!B150="BENARD",LISTE!I150="X",LISTE!I150="A",LISTE!B150="HUMBERT",LISTE!B150="BARRET",LISTE!B150="AUZAN",LISTE!B150="BOURDEAU"),"",LISTE!C150)</f>
        <v/>
      </c>
      <c r="D150" s="70"/>
      <c r="E150" s="71" t="str">
        <f>IF(OR(LISTE!B150="",LISTE!B150="MADORRE",LISTE!B150="ROBIN",LISTE!B150="FREYSS",LISTE!B150="HENNION",LISTE!B150="BENARD",LISTE!I150="X",LISTE!I150="A",LISTE!B150="HUMBERT",LISTE!B150="BARRET",LISTE!B150="AUZAN",LISTE!B150="BOURDEAU"),"",LISTE!J150)</f>
        <v/>
      </c>
      <c r="F150" s="71" t="str">
        <f>IF(OR(LISTE!B150="",LISTE!B150="MADORRE",LISTE!B150="ROBIN",LISTE!B150="FREYSS",LISTE!B150="HENNION",LISTE!B150="BENARD",LISTE!I150="X",LISTE!I150="A",LISTE!B150="HUMBERT",LISTE!B150="BARRET",LISTE!B150="AUZAN",LISTE!B150="BOURDEAU"),"",LISTE!K150)</f>
        <v/>
      </c>
      <c r="G150" s="71"/>
      <c r="H150" s="72" t="str">
        <f>IF(OR(LISTE!B150="",LISTE!B150="MADORRE",LISTE!B150="ROBIN",LISTE!B150="FREYSS",LISTE!B150="HENNION",LISTE!B150="BENARD",LISTE!I150="X",LISTE!I150="A",LISTE!B150="HUMBERT",LISTE!B150="BARRET",LISTE!B150="AUZAN",LISTE!B150="BOURDEAU"),"",LISTE!AF150)</f>
        <v/>
      </c>
      <c r="I150" s="72" t="str">
        <f>IF(OR(LISTE!B150="",LISTE!B150="MADORRE",LISTE!B150="ROBIN",LISTE!B150="FREYSS",LISTE!B150="HENNION",LISTE!B150="BENARD",LISTE!I150="X",LISTE!I150="A",LISTE!B150="HUMBERT",LISTE!B150="BARRET",LISTE!B150="AUZAN",LISTE!B150="BOURDEAU"),"",LISTE!AG150)</f>
        <v/>
      </c>
      <c r="J150" s="72" t="str">
        <f>IF(OR(LISTE!B150="",LISTE!B150="MADORRE",LISTE!B150="ROBIN",LISTE!B150="FREYSS",LISTE!B150="HENNION",LISTE!B150="BENARD",LISTE!I150="X",LISTE!I150="A",LISTE!B150="HUMBERT",LISTE!B150="BARRET",LISTE!B150="AUZAN",LISTE!B150="BOURDEAU"),"",LISTE!AH150)</f>
        <v/>
      </c>
      <c r="K150" s="72" t="str">
        <f>IF(OR(LISTE!B150="",LISTE!B150="MADORRE",LISTE!B150="ROBIN",LISTE!B150="FREYSS",LISTE!B150="HENNION",LISTE!B150="BENARD",LISTE!I150="X",LISTE!I150="A",LISTE!B150="HUMBERT",LISTE!B150="BARRET",LISTE!B150="AUZAN",LISTE!B150="BOURDEAU"),"",LISTE!AI150)</f>
        <v/>
      </c>
      <c r="L150" s="72" t="str">
        <f>IF(OR(LISTE!B150="",LISTE!B150="MADORRE",LISTE!B150="ROBIN",LISTE!B150="FREYSS",LISTE!B150="HENNION",LISTE!B150="BENARD",LISTE!I150="X",LISTE!I150="A",LISTE!B150="HUMBERT",LISTE!B150="BARRET",LISTE!B150="AUZAN",LISTE!B150="BOURDEAU"),"",LISTE!AJ150)</f>
        <v/>
      </c>
      <c r="M150" s="72" t="str">
        <f>IF(OR(LISTE!B150="",LISTE!B150="MADORRE",LISTE!B150="ROBIN",LISTE!B150="FREYSS",LISTE!B150="HENNION",LISTE!B150="BENARD",LISTE!I150="X",LISTE!I150="A",LISTE!B150="HUMBERT",LISTE!B150="BARRET",LISTE!B150="AUZAN",LISTE!B150="BOURDEAU"),"",LISTE!AK150)</f>
        <v/>
      </c>
      <c r="N150" s="72" t="str">
        <f>IF(OR(LISTE!B150="",LISTE!B150="MADORRE",LISTE!B150="ROBIN",LISTE!B150="FREYSS",LISTE!B150="HENNION",LISTE!B150="BENARD",LISTE!I150="X",LISTE!I150="A",LISTE!B150="HUMBERT",LISTE!B150="BARRET",LISTE!B150="AUZAN",LISTE!B150="BOURDEAU"),"",LISTE!AL150)</f>
        <v/>
      </c>
      <c r="O150" s="72" t="str">
        <f>IF(OR(LISTE!B150="",LISTE!B150="MADORRE",LISTE!B150="ROBIN",LISTE!B150="FREYSS",LISTE!B150="HENNION",LISTE!B150="BENARD",LISTE!I150="X",LISTE!I150="A",LISTE!B150="HUMBERT",LISTE!B150="BARRET",LISTE!B150="AUZAN",LISTE!B150="BOURDEAU"),"",LISTE!AM150)</f>
        <v/>
      </c>
      <c r="P150" s="72" t="str">
        <f>IF(OR(LISTE!B150="",LISTE!B150="MADORRE",LISTE!B150="ROBIN",LISTE!B150="FREYSS",LISTE!B150="HENNION",LISTE!B150="BENARD",LISTE!I150="X",LISTE!I150="A",LISTE!B150="HUMBERT",LISTE!B150="BARRET",LISTE!B150="AUZAN",LISTE!B150="BOURDEAU"),"",LISTE!AN150)</f>
        <v/>
      </c>
      <c r="Q150" s="72" t="str">
        <f>IF(OR(LISTE!B150="",LISTE!B150="MADORRE",LISTE!B150="ROBIN",LISTE!B150="FREYSS",LISTE!B150="HENNION",LISTE!B150="BENARD",LISTE!I150="X",LISTE!I150="A",LISTE!B150="HUMBERT",LISTE!B150="BARRET",LISTE!B150="AUZAN",LISTE!B150="BOURDEAU"),"",LISTE!AO150)</f>
        <v/>
      </c>
      <c r="R150" s="72" t="str">
        <f>IF(OR(LISTE!B150="",LISTE!B150="MADORRE",LISTE!B150="ROBIN",LISTE!B150="FREYSS",LISTE!B150="HENNION",LISTE!B150="BENARD",LISTE!I150="X",LISTE!I150="A",LISTE!B150="HUMBERT",LISTE!B150="BARRET",LISTE!B150="AUZAN",LISTE!B150="BOURDEAU"),"",LISTE!AP150)</f>
        <v/>
      </c>
      <c r="S150" s="72" t="str">
        <f>IF(OR(LISTE!B150="",LISTE!B150="MADORRE",LISTE!B150="ROBIN",LISTE!B150="FREYSS",LISTE!B150="HENNION",LISTE!B150="BENARD",LISTE!I150="X",LISTE!I150="A",LISTE!B150="HUMBERT",LISTE!B150="BARRET",LISTE!B150="AUZAN",LISTE!B150="BOURDEAU"),"",LISTE!AQ150)</f>
        <v/>
      </c>
    </row>
    <row r="151" spans="1:19" ht="13.05" customHeight="1" x14ac:dyDescent="0.3">
      <c r="A151" s="56" t="str">
        <f>IF(OR(LISTE!B151="",LISTE!B151="MADORRE",LISTE!B151="ROBIN",LISTE!B151="FREYSS",LISTE!B151="HENNION",LISTE!B151="BENARD",LISTE!I151="X",LISTE!I151="A",LISTE!B151="HUMBERT",LISTE!B151="BARRET",LISTE!B151="AUZAN",LISTE!B151="BOURDEAU"),"",LISTE!A151)</f>
        <v/>
      </c>
      <c r="B151" s="70" t="str">
        <f>IF(OR(LISTE!B151="",LISTE!B151="MADORRE",LISTE!B151="ROBIN",LISTE!B151="FREYSS",LISTE!B151="HENNION",LISTE!B151="BENARD",LISTE!I151="X",LISTE!I151="A",LISTE!B151="HUMBERT",LISTE!B151="BARRET",LISTE!B151="AUZAN",LISTE!B151="BOURDEAU"),"",LISTE!B151)</f>
        <v/>
      </c>
      <c r="C151" s="70" t="str">
        <f>IF(OR(LISTE!B151="",LISTE!B151="MADORRE",LISTE!B151="ROBIN",LISTE!B151="FREYSS",LISTE!B151="HENNION",LISTE!B151="BENARD",LISTE!I151="X",LISTE!I151="A",LISTE!B151="HUMBERT",LISTE!B151="BARRET",LISTE!B151="AUZAN",LISTE!B151="BOURDEAU"),"",LISTE!C151)</f>
        <v/>
      </c>
      <c r="D151" s="70"/>
      <c r="E151" s="71" t="str">
        <f>IF(OR(LISTE!B151="",LISTE!B151="MADORRE",LISTE!B151="ROBIN",LISTE!B151="FREYSS",LISTE!B151="HENNION",LISTE!B151="BENARD",LISTE!I151="X",LISTE!I151="A",LISTE!B151="HUMBERT",LISTE!B151="BARRET",LISTE!B151="AUZAN",LISTE!B151="BOURDEAU"),"",LISTE!J151)</f>
        <v/>
      </c>
      <c r="F151" s="71" t="str">
        <f>IF(OR(LISTE!B151="",LISTE!B151="MADORRE",LISTE!B151="ROBIN",LISTE!B151="FREYSS",LISTE!B151="HENNION",LISTE!B151="BENARD",LISTE!I151="X",LISTE!I151="A",LISTE!B151="HUMBERT",LISTE!B151="BARRET",LISTE!B151="AUZAN",LISTE!B151="BOURDEAU"),"",LISTE!K151)</f>
        <v/>
      </c>
      <c r="G151" s="71"/>
      <c r="H151" s="72" t="str">
        <f>IF(OR(LISTE!B151="",LISTE!B151="MADORRE",LISTE!B151="ROBIN",LISTE!B151="FREYSS",LISTE!B151="HENNION",LISTE!B151="BENARD",LISTE!I151="X",LISTE!I151="A",LISTE!B151="HUMBERT",LISTE!B151="BARRET",LISTE!B151="AUZAN",LISTE!B151="BOURDEAU"),"",LISTE!AF151)</f>
        <v/>
      </c>
      <c r="I151" s="72" t="str">
        <f>IF(OR(LISTE!B151="",LISTE!B151="MADORRE",LISTE!B151="ROBIN",LISTE!B151="FREYSS",LISTE!B151="HENNION",LISTE!B151="BENARD",LISTE!I151="X",LISTE!I151="A",LISTE!B151="HUMBERT",LISTE!B151="BARRET",LISTE!B151="AUZAN",LISTE!B151="BOURDEAU"),"",LISTE!AG151)</f>
        <v/>
      </c>
      <c r="J151" s="72" t="str">
        <f>IF(OR(LISTE!B151="",LISTE!B151="MADORRE",LISTE!B151="ROBIN",LISTE!B151="FREYSS",LISTE!B151="HENNION",LISTE!B151="BENARD",LISTE!I151="X",LISTE!I151="A",LISTE!B151="HUMBERT",LISTE!B151="BARRET",LISTE!B151="AUZAN",LISTE!B151="BOURDEAU"),"",LISTE!AH151)</f>
        <v/>
      </c>
      <c r="K151" s="72" t="str">
        <f>IF(OR(LISTE!B151="",LISTE!B151="MADORRE",LISTE!B151="ROBIN",LISTE!B151="FREYSS",LISTE!B151="HENNION",LISTE!B151="BENARD",LISTE!I151="X",LISTE!I151="A",LISTE!B151="HUMBERT",LISTE!B151="BARRET",LISTE!B151="AUZAN",LISTE!B151="BOURDEAU"),"",LISTE!AI151)</f>
        <v/>
      </c>
      <c r="L151" s="72" t="str">
        <f>IF(OR(LISTE!B151="",LISTE!B151="MADORRE",LISTE!B151="ROBIN",LISTE!B151="FREYSS",LISTE!B151="HENNION",LISTE!B151="BENARD",LISTE!I151="X",LISTE!I151="A",LISTE!B151="HUMBERT",LISTE!B151="BARRET",LISTE!B151="AUZAN",LISTE!B151="BOURDEAU"),"",LISTE!AJ151)</f>
        <v/>
      </c>
      <c r="M151" s="72" t="str">
        <f>IF(OR(LISTE!B151="",LISTE!B151="MADORRE",LISTE!B151="ROBIN",LISTE!B151="FREYSS",LISTE!B151="HENNION",LISTE!B151="BENARD",LISTE!I151="X",LISTE!I151="A",LISTE!B151="HUMBERT",LISTE!B151="BARRET",LISTE!B151="AUZAN",LISTE!B151="BOURDEAU"),"",LISTE!AK151)</f>
        <v/>
      </c>
      <c r="N151" s="72" t="str">
        <f>IF(OR(LISTE!B151="",LISTE!B151="MADORRE",LISTE!B151="ROBIN",LISTE!B151="FREYSS",LISTE!B151="HENNION",LISTE!B151="BENARD",LISTE!I151="X",LISTE!I151="A",LISTE!B151="HUMBERT",LISTE!B151="BARRET",LISTE!B151="AUZAN",LISTE!B151="BOURDEAU"),"",LISTE!AL151)</f>
        <v/>
      </c>
      <c r="O151" s="72" t="str">
        <f>IF(OR(LISTE!B151="",LISTE!B151="MADORRE",LISTE!B151="ROBIN",LISTE!B151="FREYSS",LISTE!B151="HENNION",LISTE!B151="BENARD",LISTE!I151="X",LISTE!I151="A",LISTE!B151="HUMBERT",LISTE!B151="BARRET",LISTE!B151="AUZAN",LISTE!B151="BOURDEAU"),"",LISTE!AM151)</f>
        <v/>
      </c>
      <c r="P151" s="72" t="str">
        <f>IF(OR(LISTE!B151="",LISTE!B151="MADORRE",LISTE!B151="ROBIN",LISTE!B151="FREYSS",LISTE!B151="HENNION",LISTE!B151="BENARD",LISTE!I151="X",LISTE!I151="A",LISTE!B151="HUMBERT",LISTE!B151="BARRET",LISTE!B151="AUZAN",LISTE!B151="BOURDEAU"),"",LISTE!AN151)</f>
        <v/>
      </c>
      <c r="Q151" s="72" t="str">
        <f>IF(OR(LISTE!B151="",LISTE!B151="MADORRE",LISTE!B151="ROBIN",LISTE!B151="FREYSS",LISTE!B151="HENNION",LISTE!B151="BENARD",LISTE!I151="X",LISTE!I151="A",LISTE!B151="HUMBERT",LISTE!B151="BARRET",LISTE!B151="AUZAN",LISTE!B151="BOURDEAU"),"",LISTE!AO151)</f>
        <v/>
      </c>
      <c r="R151" s="72" t="str">
        <f>IF(OR(LISTE!B151="",LISTE!B151="MADORRE",LISTE!B151="ROBIN",LISTE!B151="FREYSS",LISTE!B151="HENNION",LISTE!B151="BENARD",LISTE!I151="X",LISTE!I151="A",LISTE!B151="HUMBERT",LISTE!B151="BARRET",LISTE!B151="AUZAN",LISTE!B151="BOURDEAU"),"",LISTE!AP151)</f>
        <v/>
      </c>
      <c r="S151" s="72" t="str">
        <f>IF(OR(LISTE!B151="",LISTE!B151="MADORRE",LISTE!B151="ROBIN",LISTE!B151="FREYSS",LISTE!B151="HENNION",LISTE!B151="BENARD",LISTE!I151="X",LISTE!I151="A",LISTE!B151="HUMBERT",LISTE!B151="BARRET",LISTE!B151="AUZAN",LISTE!B151="BOURDEAU"),"",LISTE!AQ151)</f>
        <v/>
      </c>
    </row>
    <row r="152" spans="1:19" ht="13.05" customHeight="1" x14ac:dyDescent="0.3">
      <c r="A152" s="56" t="str">
        <f>IF(OR(LISTE!B152="",LISTE!B152="MADORRE",LISTE!B152="ROBIN",LISTE!B152="FREYSS",LISTE!B152="HENNION",LISTE!B152="BENARD",LISTE!I152="X",LISTE!I152="A",LISTE!B152="HUMBERT",LISTE!B152="BARRET",LISTE!B152="AUZAN",LISTE!B152="BOURDEAU"),"",LISTE!A152)</f>
        <v/>
      </c>
      <c r="B152" s="70" t="str">
        <f>IF(OR(LISTE!B152="",LISTE!B152="MADORRE",LISTE!B152="ROBIN",LISTE!B152="FREYSS",LISTE!B152="HENNION",LISTE!B152="BENARD",LISTE!I152="X",LISTE!I152="A",LISTE!B152="HUMBERT",LISTE!B152="BARRET",LISTE!B152="AUZAN",LISTE!B152="BOURDEAU"),"",LISTE!B152)</f>
        <v/>
      </c>
      <c r="C152" s="70" t="str">
        <f>IF(OR(LISTE!B152="",LISTE!B152="MADORRE",LISTE!B152="ROBIN",LISTE!B152="FREYSS",LISTE!B152="HENNION",LISTE!B152="BENARD",LISTE!I152="X",LISTE!I152="A",LISTE!B152="HUMBERT",LISTE!B152="BARRET",LISTE!B152="AUZAN",LISTE!B152="BOURDEAU"),"",LISTE!C152)</f>
        <v/>
      </c>
      <c r="D152" s="70"/>
      <c r="E152" s="71" t="str">
        <f>IF(OR(LISTE!B152="",LISTE!B152="MADORRE",LISTE!B152="ROBIN",LISTE!B152="FREYSS",LISTE!B152="HENNION",LISTE!B152="BENARD",LISTE!I152="X",LISTE!I152="A",LISTE!B152="HUMBERT",LISTE!B152="BARRET",LISTE!B152="AUZAN",LISTE!B152="BOURDEAU"),"",LISTE!J152)</f>
        <v/>
      </c>
      <c r="F152" s="71" t="str">
        <f>IF(OR(LISTE!B152="",LISTE!B152="MADORRE",LISTE!B152="ROBIN",LISTE!B152="FREYSS",LISTE!B152="HENNION",LISTE!B152="BENARD",LISTE!I152="X",LISTE!I152="A",LISTE!B152="HUMBERT",LISTE!B152="BARRET",LISTE!B152="AUZAN",LISTE!B152="BOURDEAU"),"",LISTE!K152)</f>
        <v/>
      </c>
      <c r="G152" s="71"/>
      <c r="H152" s="72" t="str">
        <f>IF(OR(LISTE!B152="",LISTE!B152="MADORRE",LISTE!B152="ROBIN",LISTE!B152="FREYSS",LISTE!B152="HENNION",LISTE!B152="BENARD",LISTE!I152="X",LISTE!I152="A",LISTE!B152="HUMBERT",LISTE!B152="BARRET",LISTE!B152="AUZAN",LISTE!B152="BOURDEAU"),"",LISTE!AF152)</f>
        <v/>
      </c>
      <c r="I152" s="72" t="str">
        <f>IF(OR(LISTE!B152="",LISTE!B152="MADORRE",LISTE!B152="ROBIN",LISTE!B152="FREYSS",LISTE!B152="HENNION",LISTE!B152="BENARD",LISTE!I152="X",LISTE!I152="A",LISTE!B152="HUMBERT",LISTE!B152="BARRET",LISTE!B152="AUZAN",LISTE!B152="BOURDEAU"),"",LISTE!AG152)</f>
        <v/>
      </c>
      <c r="J152" s="72" t="str">
        <f>IF(OR(LISTE!B152="",LISTE!B152="MADORRE",LISTE!B152="ROBIN",LISTE!B152="FREYSS",LISTE!B152="HENNION",LISTE!B152="BENARD",LISTE!I152="X",LISTE!I152="A",LISTE!B152="HUMBERT",LISTE!B152="BARRET",LISTE!B152="AUZAN",LISTE!B152="BOURDEAU"),"",LISTE!AH152)</f>
        <v/>
      </c>
      <c r="K152" s="72" t="str">
        <f>IF(OR(LISTE!B152="",LISTE!B152="MADORRE",LISTE!B152="ROBIN",LISTE!B152="FREYSS",LISTE!B152="HENNION",LISTE!B152="BENARD",LISTE!I152="X",LISTE!I152="A",LISTE!B152="HUMBERT",LISTE!B152="BARRET",LISTE!B152="AUZAN",LISTE!B152="BOURDEAU"),"",LISTE!AI152)</f>
        <v/>
      </c>
      <c r="L152" s="72" t="str">
        <f>IF(OR(LISTE!B152="",LISTE!B152="MADORRE",LISTE!B152="ROBIN",LISTE!B152="FREYSS",LISTE!B152="HENNION",LISTE!B152="BENARD",LISTE!I152="X",LISTE!I152="A",LISTE!B152="HUMBERT",LISTE!B152="BARRET",LISTE!B152="AUZAN",LISTE!B152="BOURDEAU"),"",LISTE!AJ152)</f>
        <v/>
      </c>
      <c r="M152" s="72" t="str">
        <f>IF(OR(LISTE!B152="",LISTE!B152="MADORRE",LISTE!B152="ROBIN",LISTE!B152="FREYSS",LISTE!B152="HENNION",LISTE!B152="BENARD",LISTE!I152="X",LISTE!I152="A",LISTE!B152="HUMBERT",LISTE!B152="BARRET",LISTE!B152="AUZAN",LISTE!B152="BOURDEAU"),"",LISTE!AK152)</f>
        <v/>
      </c>
      <c r="N152" s="72" t="str">
        <f>IF(OR(LISTE!B152="",LISTE!B152="MADORRE",LISTE!B152="ROBIN",LISTE!B152="FREYSS",LISTE!B152="HENNION",LISTE!B152="BENARD",LISTE!I152="X",LISTE!I152="A",LISTE!B152="HUMBERT",LISTE!B152="BARRET",LISTE!B152="AUZAN",LISTE!B152="BOURDEAU"),"",LISTE!AL152)</f>
        <v/>
      </c>
      <c r="O152" s="72" t="str">
        <f>IF(OR(LISTE!B152="",LISTE!B152="MADORRE",LISTE!B152="ROBIN",LISTE!B152="FREYSS",LISTE!B152="HENNION",LISTE!B152="BENARD",LISTE!I152="X",LISTE!I152="A",LISTE!B152="HUMBERT",LISTE!B152="BARRET",LISTE!B152="AUZAN",LISTE!B152="BOURDEAU"),"",LISTE!AM152)</f>
        <v/>
      </c>
      <c r="P152" s="72" t="str">
        <f>IF(OR(LISTE!B152="",LISTE!B152="MADORRE",LISTE!B152="ROBIN",LISTE!B152="FREYSS",LISTE!B152="HENNION",LISTE!B152="BENARD",LISTE!I152="X",LISTE!I152="A",LISTE!B152="HUMBERT",LISTE!B152="BARRET",LISTE!B152="AUZAN",LISTE!B152="BOURDEAU"),"",LISTE!AN152)</f>
        <v/>
      </c>
      <c r="Q152" s="72" t="str">
        <f>IF(OR(LISTE!B152="",LISTE!B152="MADORRE",LISTE!B152="ROBIN",LISTE!B152="FREYSS",LISTE!B152="HENNION",LISTE!B152="BENARD",LISTE!I152="X",LISTE!I152="A",LISTE!B152="HUMBERT",LISTE!B152="BARRET",LISTE!B152="AUZAN",LISTE!B152="BOURDEAU"),"",LISTE!AO152)</f>
        <v/>
      </c>
      <c r="R152" s="72" t="str">
        <f>IF(OR(LISTE!B152="",LISTE!B152="MADORRE",LISTE!B152="ROBIN",LISTE!B152="FREYSS",LISTE!B152="HENNION",LISTE!B152="BENARD",LISTE!I152="X",LISTE!I152="A",LISTE!B152="HUMBERT",LISTE!B152="BARRET",LISTE!B152="AUZAN",LISTE!B152="BOURDEAU"),"",LISTE!AP152)</f>
        <v/>
      </c>
      <c r="S152" s="72" t="str">
        <f>IF(OR(LISTE!B152="",LISTE!B152="MADORRE",LISTE!B152="ROBIN",LISTE!B152="FREYSS",LISTE!B152="HENNION",LISTE!B152="BENARD",LISTE!I152="X",LISTE!I152="A",LISTE!B152="HUMBERT",LISTE!B152="BARRET",LISTE!B152="AUZAN",LISTE!B152="BOURDEAU"),"",LISTE!AQ152)</f>
        <v/>
      </c>
    </row>
    <row r="153" spans="1:19" ht="13.05" customHeight="1" x14ac:dyDescent="0.3">
      <c r="A153" s="56" t="str">
        <f>IF(OR(LISTE!B153="",LISTE!B153="MADORRE",LISTE!B153="ROBIN",LISTE!B153="FREYSS",LISTE!B153="HENNION",LISTE!B153="BENARD",LISTE!I153="X",LISTE!I153="A",LISTE!B153="HUMBERT",LISTE!B153="BARRET",LISTE!B153="AUZAN",LISTE!B153="BOURDEAU"),"",LISTE!A153)</f>
        <v/>
      </c>
      <c r="B153" s="70" t="str">
        <f>IF(OR(LISTE!B153="",LISTE!B153="MADORRE",LISTE!B153="ROBIN",LISTE!B153="FREYSS",LISTE!B153="HENNION",LISTE!B153="BENARD",LISTE!I153="X",LISTE!I153="A",LISTE!B153="HUMBERT",LISTE!B153="BARRET",LISTE!B153="AUZAN",LISTE!B153="BOURDEAU"),"",LISTE!B153)</f>
        <v/>
      </c>
      <c r="C153" s="70" t="str">
        <f>IF(OR(LISTE!B153="",LISTE!B153="MADORRE",LISTE!B153="ROBIN",LISTE!B153="FREYSS",LISTE!B153="HENNION",LISTE!B153="BENARD",LISTE!I153="X",LISTE!I153="A",LISTE!B153="HUMBERT",LISTE!B153="BARRET",LISTE!B153="AUZAN",LISTE!B153="BOURDEAU"),"",LISTE!C153)</f>
        <v/>
      </c>
      <c r="D153" s="70"/>
      <c r="E153" s="71" t="str">
        <f>IF(OR(LISTE!B153="",LISTE!B153="MADORRE",LISTE!B153="ROBIN",LISTE!B153="FREYSS",LISTE!B153="HENNION",LISTE!B153="BENARD",LISTE!I153="X",LISTE!I153="A",LISTE!B153="HUMBERT",LISTE!B153="BARRET",LISTE!B153="AUZAN",LISTE!B153="BOURDEAU"),"",LISTE!J153)</f>
        <v/>
      </c>
      <c r="F153" s="71" t="str">
        <f>IF(OR(LISTE!B153="",LISTE!B153="MADORRE",LISTE!B153="ROBIN",LISTE!B153="FREYSS",LISTE!B153="HENNION",LISTE!B153="BENARD",LISTE!I153="X",LISTE!I153="A",LISTE!B153="HUMBERT",LISTE!B153="BARRET",LISTE!B153="AUZAN",LISTE!B153="BOURDEAU"),"",LISTE!K153)</f>
        <v/>
      </c>
      <c r="G153" s="71"/>
      <c r="H153" s="72" t="str">
        <f>IF(OR(LISTE!B153="",LISTE!B153="MADORRE",LISTE!B153="ROBIN",LISTE!B153="FREYSS",LISTE!B153="HENNION",LISTE!B153="BENARD",LISTE!I153="X",LISTE!I153="A",LISTE!B153="HUMBERT",LISTE!B153="BARRET",LISTE!B153="AUZAN",LISTE!B153="BOURDEAU"),"",LISTE!AF153)</f>
        <v/>
      </c>
      <c r="I153" s="72" t="str">
        <f>IF(OR(LISTE!B153="",LISTE!B153="MADORRE",LISTE!B153="ROBIN",LISTE!B153="FREYSS",LISTE!B153="HENNION",LISTE!B153="BENARD",LISTE!I153="X",LISTE!I153="A",LISTE!B153="HUMBERT",LISTE!B153="BARRET",LISTE!B153="AUZAN",LISTE!B153="BOURDEAU"),"",LISTE!AG153)</f>
        <v/>
      </c>
      <c r="J153" s="72" t="str">
        <f>IF(OR(LISTE!B153="",LISTE!B153="MADORRE",LISTE!B153="ROBIN",LISTE!B153="FREYSS",LISTE!B153="HENNION",LISTE!B153="BENARD",LISTE!I153="X",LISTE!I153="A",LISTE!B153="HUMBERT",LISTE!B153="BARRET",LISTE!B153="AUZAN",LISTE!B153="BOURDEAU"),"",LISTE!AH153)</f>
        <v/>
      </c>
      <c r="K153" s="72" t="str">
        <f>IF(OR(LISTE!B153="",LISTE!B153="MADORRE",LISTE!B153="ROBIN",LISTE!B153="FREYSS",LISTE!B153="HENNION",LISTE!B153="BENARD",LISTE!I153="X",LISTE!I153="A",LISTE!B153="HUMBERT",LISTE!B153="BARRET",LISTE!B153="AUZAN",LISTE!B153="BOURDEAU"),"",LISTE!AI153)</f>
        <v/>
      </c>
      <c r="L153" s="72" t="str">
        <f>IF(OR(LISTE!B153="",LISTE!B153="MADORRE",LISTE!B153="ROBIN",LISTE!B153="FREYSS",LISTE!B153="HENNION",LISTE!B153="BENARD",LISTE!I153="X",LISTE!I153="A",LISTE!B153="HUMBERT",LISTE!B153="BARRET",LISTE!B153="AUZAN",LISTE!B153="BOURDEAU"),"",LISTE!AJ153)</f>
        <v/>
      </c>
      <c r="M153" s="72" t="str">
        <f>IF(OR(LISTE!B153="",LISTE!B153="MADORRE",LISTE!B153="ROBIN",LISTE!B153="FREYSS",LISTE!B153="HENNION",LISTE!B153="BENARD",LISTE!I153="X",LISTE!I153="A",LISTE!B153="HUMBERT",LISTE!B153="BARRET",LISTE!B153="AUZAN",LISTE!B153="BOURDEAU"),"",LISTE!AK153)</f>
        <v/>
      </c>
      <c r="N153" s="72" t="str">
        <f>IF(OR(LISTE!B153="",LISTE!B153="MADORRE",LISTE!B153="ROBIN",LISTE!B153="FREYSS",LISTE!B153="HENNION",LISTE!B153="BENARD",LISTE!I153="X",LISTE!I153="A",LISTE!B153="HUMBERT",LISTE!B153="BARRET",LISTE!B153="AUZAN",LISTE!B153="BOURDEAU"),"",LISTE!AL153)</f>
        <v/>
      </c>
      <c r="O153" s="72" t="str">
        <f>IF(OR(LISTE!B153="",LISTE!B153="MADORRE",LISTE!B153="ROBIN",LISTE!B153="FREYSS",LISTE!B153="HENNION",LISTE!B153="BENARD",LISTE!I153="X",LISTE!I153="A",LISTE!B153="HUMBERT",LISTE!B153="BARRET",LISTE!B153="AUZAN",LISTE!B153="BOURDEAU"),"",LISTE!AM153)</f>
        <v/>
      </c>
      <c r="P153" s="72" t="str">
        <f>IF(OR(LISTE!B153="",LISTE!B153="MADORRE",LISTE!B153="ROBIN",LISTE!B153="FREYSS",LISTE!B153="HENNION",LISTE!B153="BENARD",LISTE!I153="X",LISTE!I153="A",LISTE!B153="HUMBERT",LISTE!B153="BARRET",LISTE!B153="AUZAN",LISTE!B153="BOURDEAU"),"",LISTE!AN153)</f>
        <v/>
      </c>
      <c r="Q153" s="72" t="str">
        <f>IF(OR(LISTE!B153="",LISTE!B153="MADORRE",LISTE!B153="ROBIN",LISTE!B153="FREYSS",LISTE!B153="HENNION",LISTE!B153="BENARD",LISTE!I153="X",LISTE!I153="A",LISTE!B153="HUMBERT",LISTE!B153="BARRET",LISTE!B153="AUZAN",LISTE!B153="BOURDEAU"),"",LISTE!AO153)</f>
        <v/>
      </c>
      <c r="R153" s="72" t="str">
        <f>IF(OR(LISTE!B153="",LISTE!B153="MADORRE",LISTE!B153="ROBIN",LISTE!B153="FREYSS",LISTE!B153="HENNION",LISTE!B153="BENARD",LISTE!I153="X",LISTE!I153="A",LISTE!B153="HUMBERT",LISTE!B153="BARRET",LISTE!B153="AUZAN",LISTE!B153="BOURDEAU"),"",LISTE!AP153)</f>
        <v/>
      </c>
      <c r="S153" s="72" t="str">
        <f>IF(OR(LISTE!B153="",LISTE!B153="MADORRE",LISTE!B153="ROBIN",LISTE!B153="FREYSS",LISTE!B153="HENNION",LISTE!B153="BENARD",LISTE!I153="X",LISTE!I153="A",LISTE!B153="HUMBERT",LISTE!B153="BARRET",LISTE!B153="AUZAN",LISTE!B153="BOURDEAU"),"",LISTE!AQ153)</f>
        <v/>
      </c>
    </row>
    <row r="154" spans="1:19" ht="13.05" customHeight="1" x14ac:dyDescent="0.3">
      <c r="A154" s="56" t="str">
        <f>IF(OR(LISTE!B154="",LISTE!B154="MADORRE",LISTE!B154="ROBIN",LISTE!B154="FREYSS",LISTE!B154="HENNION",LISTE!B154="BENARD",LISTE!I154="X",LISTE!I154="A",LISTE!B154="HUMBERT",LISTE!B154="BARRET",LISTE!B154="AUZAN",LISTE!B154="BOURDEAU"),"",LISTE!A154)</f>
        <v/>
      </c>
      <c r="B154" s="70" t="str">
        <f>IF(OR(LISTE!B154="",LISTE!B154="MADORRE",LISTE!B154="ROBIN",LISTE!B154="FREYSS",LISTE!B154="HENNION",LISTE!B154="BENARD",LISTE!I154="X",LISTE!I154="A",LISTE!B154="HUMBERT",LISTE!B154="BARRET",LISTE!B154="AUZAN",LISTE!B154="BOURDEAU"),"",LISTE!B154)</f>
        <v/>
      </c>
      <c r="C154" s="70" t="str">
        <f>IF(OR(LISTE!B154="",LISTE!B154="MADORRE",LISTE!B154="ROBIN",LISTE!B154="FREYSS",LISTE!B154="HENNION",LISTE!B154="BENARD",LISTE!I154="X",LISTE!I154="A",LISTE!B154="HUMBERT",LISTE!B154="BARRET",LISTE!B154="AUZAN",LISTE!B154="BOURDEAU"),"",LISTE!C154)</f>
        <v/>
      </c>
      <c r="D154" s="70"/>
      <c r="E154" s="71" t="str">
        <f>IF(OR(LISTE!B154="",LISTE!B154="MADORRE",LISTE!B154="ROBIN",LISTE!B154="FREYSS",LISTE!B154="HENNION",LISTE!B154="BENARD",LISTE!I154="X",LISTE!I154="A",LISTE!B154="HUMBERT",LISTE!B154="BARRET",LISTE!B154="AUZAN",LISTE!B154="BOURDEAU"),"",LISTE!J154)</f>
        <v/>
      </c>
      <c r="F154" s="71" t="str">
        <f>IF(OR(LISTE!B154="",LISTE!B154="MADORRE",LISTE!B154="ROBIN",LISTE!B154="FREYSS",LISTE!B154="HENNION",LISTE!B154="BENARD",LISTE!I154="X",LISTE!I154="A",LISTE!B154="HUMBERT",LISTE!B154="BARRET",LISTE!B154="AUZAN",LISTE!B154="BOURDEAU"),"",LISTE!K154)</f>
        <v/>
      </c>
      <c r="G154" s="71"/>
      <c r="H154" s="72" t="str">
        <f>IF(OR(LISTE!B154="",LISTE!B154="MADORRE",LISTE!B154="ROBIN",LISTE!B154="FREYSS",LISTE!B154="HENNION",LISTE!B154="BENARD",LISTE!I154="X",LISTE!I154="A",LISTE!B154="HUMBERT",LISTE!B154="BARRET",LISTE!B154="AUZAN",LISTE!B154="BOURDEAU"),"",LISTE!AF154)</f>
        <v/>
      </c>
      <c r="I154" s="72" t="str">
        <f>IF(OR(LISTE!B154="",LISTE!B154="MADORRE",LISTE!B154="ROBIN",LISTE!B154="FREYSS",LISTE!B154="HENNION",LISTE!B154="BENARD",LISTE!I154="X",LISTE!I154="A",LISTE!B154="HUMBERT",LISTE!B154="BARRET",LISTE!B154="AUZAN",LISTE!B154="BOURDEAU"),"",LISTE!AG154)</f>
        <v/>
      </c>
      <c r="J154" s="72" t="str">
        <f>IF(OR(LISTE!B154="",LISTE!B154="MADORRE",LISTE!B154="ROBIN",LISTE!B154="FREYSS",LISTE!B154="HENNION",LISTE!B154="BENARD",LISTE!I154="X",LISTE!I154="A",LISTE!B154="HUMBERT",LISTE!B154="BARRET",LISTE!B154="AUZAN",LISTE!B154="BOURDEAU"),"",LISTE!AH154)</f>
        <v/>
      </c>
      <c r="K154" s="72" t="str">
        <f>IF(OR(LISTE!B154="",LISTE!B154="MADORRE",LISTE!B154="ROBIN",LISTE!B154="FREYSS",LISTE!B154="HENNION",LISTE!B154="BENARD",LISTE!I154="X",LISTE!I154="A",LISTE!B154="HUMBERT",LISTE!B154="BARRET",LISTE!B154="AUZAN",LISTE!B154="BOURDEAU"),"",LISTE!AI154)</f>
        <v/>
      </c>
      <c r="L154" s="72" t="str">
        <f>IF(OR(LISTE!B154="",LISTE!B154="MADORRE",LISTE!B154="ROBIN",LISTE!B154="FREYSS",LISTE!B154="HENNION",LISTE!B154="BENARD",LISTE!I154="X",LISTE!I154="A",LISTE!B154="HUMBERT",LISTE!B154="BARRET",LISTE!B154="AUZAN",LISTE!B154="BOURDEAU"),"",LISTE!AJ154)</f>
        <v/>
      </c>
      <c r="M154" s="72" t="str">
        <f>IF(OR(LISTE!B154="",LISTE!B154="MADORRE",LISTE!B154="ROBIN",LISTE!B154="FREYSS",LISTE!B154="HENNION",LISTE!B154="BENARD",LISTE!I154="X",LISTE!I154="A",LISTE!B154="HUMBERT",LISTE!B154="BARRET",LISTE!B154="AUZAN",LISTE!B154="BOURDEAU"),"",LISTE!AK154)</f>
        <v/>
      </c>
      <c r="N154" s="72" t="str">
        <f>IF(OR(LISTE!B154="",LISTE!B154="MADORRE",LISTE!B154="ROBIN",LISTE!B154="FREYSS",LISTE!B154="HENNION",LISTE!B154="BENARD",LISTE!I154="X",LISTE!I154="A",LISTE!B154="HUMBERT",LISTE!B154="BARRET",LISTE!B154="AUZAN",LISTE!B154="BOURDEAU"),"",LISTE!AL154)</f>
        <v/>
      </c>
      <c r="O154" s="72" t="str">
        <f>IF(OR(LISTE!B154="",LISTE!B154="MADORRE",LISTE!B154="ROBIN",LISTE!B154="FREYSS",LISTE!B154="HENNION",LISTE!B154="BENARD",LISTE!I154="X",LISTE!I154="A",LISTE!B154="HUMBERT",LISTE!B154="BARRET",LISTE!B154="AUZAN",LISTE!B154="BOURDEAU"),"",LISTE!AM154)</f>
        <v/>
      </c>
      <c r="P154" s="72" t="str">
        <f>IF(OR(LISTE!B154="",LISTE!B154="MADORRE",LISTE!B154="ROBIN",LISTE!B154="FREYSS",LISTE!B154="HENNION",LISTE!B154="BENARD",LISTE!I154="X",LISTE!I154="A",LISTE!B154="HUMBERT",LISTE!B154="BARRET",LISTE!B154="AUZAN",LISTE!B154="BOURDEAU"),"",LISTE!AN154)</f>
        <v/>
      </c>
      <c r="Q154" s="72" t="str">
        <f>IF(OR(LISTE!B154="",LISTE!B154="MADORRE",LISTE!B154="ROBIN",LISTE!B154="FREYSS",LISTE!B154="HENNION",LISTE!B154="BENARD",LISTE!I154="X",LISTE!I154="A",LISTE!B154="HUMBERT",LISTE!B154="BARRET",LISTE!B154="AUZAN",LISTE!B154="BOURDEAU"),"",LISTE!AO154)</f>
        <v/>
      </c>
      <c r="R154" s="72" t="str">
        <f>IF(OR(LISTE!B154="",LISTE!B154="MADORRE",LISTE!B154="ROBIN",LISTE!B154="FREYSS",LISTE!B154="HENNION",LISTE!B154="BENARD",LISTE!I154="X",LISTE!I154="A",LISTE!B154="HUMBERT",LISTE!B154="BARRET",LISTE!B154="AUZAN",LISTE!B154="BOURDEAU"),"",LISTE!AP154)</f>
        <v/>
      </c>
      <c r="S154" s="72" t="str">
        <f>IF(OR(LISTE!B154="",LISTE!B154="MADORRE",LISTE!B154="ROBIN",LISTE!B154="FREYSS",LISTE!B154="HENNION",LISTE!B154="BENARD",LISTE!I154="X",LISTE!I154="A",LISTE!B154="HUMBERT",LISTE!B154="BARRET",LISTE!B154="AUZAN",LISTE!B154="BOURDEAU"),"",LISTE!AQ154)</f>
        <v/>
      </c>
    </row>
    <row r="155" spans="1:19" ht="13.05" customHeight="1" x14ac:dyDescent="0.3">
      <c r="A155" s="56" t="str">
        <f>IF(OR(LISTE!B155="",LISTE!B155="MADORRE",LISTE!B155="ROBIN",LISTE!B155="FREYSS",LISTE!B155="HENNION",LISTE!B155="BENARD",LISTE!I155="X",LISTE!I155="A",LISTE!B155="HUMBERT",LISTE!B155="BARRET",LISTE!B155="AUZAN",LISTE!B155="BOURDEAU"),"",LISTE!A155)</f>
        <v/>
      </c>
      <c r="B155" s="70" t="str">
        <f>IF(OR(LISTE!B155="",LISTE!B155="MADORRE",LISTE!B155="ROBIN",LISTE!B155="FREYSS",LISTE!B155="HENNION",LISTE!B155="BENARD",LISTE!I155="X",LISTE!I155="A",LISTE!B155="HUMBERT",LISTE!B155="BARRET",LISTE!B155="AUZAN",LISTE!B155="BOURDEAU"),"",LISTE!B155)</f>
        <v/>
      </c>
      <c r="C155" s="70" t="str">
        <f>IF(OR(LISTE!B155="",LISTE!B155="MADORRE",LISTE!B155="ROBIN",LISTE!B155="FREYSS",LISTE!B155="HENNION",LISTE!B155="BENARD",LISTE!I155="X",LISTE!I155="A",LISTE!B155="HUMBERT",LISTE!B155="BARRET",LISTE!B155="AUZAN",LISTE!B155="BOURDEAU"),"",LISTE!C155)</f>
        <v/>
      </c>
      <c r="D155" s="70"/>
      <c r="E155" s="71" t="str">
        <f>IF(OR(LISTE!B155="",LISTE!B155="MADORRE",LISTE!B155="ROBIN",LISTE!B155="FREYSS",LISTE!B155="HENNION",LISTE!B155="BENARD",LISTE!I155="X",LISTE!I155="A",LISTE!B155="HUMBERT",LISTE!B155="BARRET",LISTE!B155="AUZAN",LISTE!B155="BOURDEAU"),"",LISTE!J155)</f>
        <v/>
      </c>
      <c r="F155" s="71" t="str">
        <f>IF(OR(LISTE!B155="",LISTE!B155="MADORRE",LISTE!B155="ROBIN",LISTE!B155="FREYSS",LISTE!B155="HENNION",LISTE!B155="BENARD",LISTE!I155="X",LISTE!I155="A",LISTE!B155="HUMBERT",LISTE!B155="BARRET",LISTE!B155="AUZAN",LISTE!B155="BOURDEAU"),"",LISTE!K155)</f>
        <v/>
      </c>
      <c r="G155" s="71"/>
      <c r="H155" s="72" t="str">
        <f>IF(OR(LISTE!B155="",LISTE!B155="MADORRE",LISTE!B155="ROBIN",LISTE!B155="FREYSS",LISTE!B155="HENNION",LISTE!B155="BENARD",LISTE!I155="X",LISTE!I155="A",LISTE!B155="HUMBERT",LISTE!B155="BARRET",LISTE!B155="AUZAN",LISTE!B155="BOURDEAU"),"",LISTE!AF155)</f>
        <v/>
      </c>
      <c r="I155" s="72" t="str">
        <f>IF(OR(LISTE!B155="",LISTE!B155="MADORRE",LISTE!B155="ROBIN",LISTE!B155="FREYSS",LISTE!B155="HENNION",LISTE!B155="BENARD",LISTE!I155="X",LISTE!I155="A",LISTE!B155="HUMBERT",LISTE!B155="BARRET",LISTE!B155="AUZAN",LISTE!B155="BOURDEAU"),"",LISTE!AG155)</f>
        <v/>
      </c>
      <c r="J155" s="72" t="str">
        <f>IF(OR(LISTE!B155="",LISTE!B155="MADORRE",LISTE!B155="ROBIN",LISTE!B155="FREYSS",LISTE!B155="HENNION",LISTE!B155="BENARD",LISTE!I155="X",LISTE!I155="A",LISTE!B155="HUMBERT",LISTE!B155="BARRET",LISTE!B155="AUZAN",LISTE!B155="BOURDEAU"),"",LISTE!AH155)</f>
        <v/>
      </c>
      <c r="K155" s="72" t="str">
        <f>IF(OR(LISTE!B155="",LISTE!B155="MADORRE",LISTE!B155="ROBIN",LISTE!B155="FREYSS",LISTE!B155="HENNION",LISTE!B155="BENARD",LISTE!I155="X",LISTE!I155="A",LISTE!B155="HUMBERT",LISTE!B155="BARRET",LISTE!B155="AUZAN",LISTE!B155="BOURDEAU"),"",LISTE!AI155)</f>
        <v/>
      </c>
      <c r="L155" s="72" t="str">
        <f>IF(OR(LISTE!B155="",LISTE!B155="MADORRE",LISTE!B155="ROBIN",LISTE!B155="FREYSS",LISTE!B155="HENNION",LISTE!B155="BENARD",LISTE!I155="X",LISTE!I155="A",LISTE!B155="HUMBERT",LISTE!B155="BARRET",LISTE!B155="AUZAN",LISTE!B155="BOURDEAU"),"",LISTE!AJ155)</f>
        <v/>
      </c>
      <c r="M155" s="72" t="str">
        <f>IF(OR(LISTE!B155="",LISTE!B155="MADORRE",LISTE!B155="ROBIN",LISTE!B155="FREYSS",LISTE!B155="HENNION",LISTE!B155="BENARD",LISTE!I155="X",LISTE!I155="A",LISTE!B155="HUMBERT",LISTE!B155="BARRET",LISTE!B155="AUZAN",LISTE!B155="BOURDEAU"),"",LISTE!AK155)</f>
        <v/>
      </c>
      <c r="N155" s="72" t="str">
        <f>IF(OR(LISTE!B155="",LISTE!B155="MADORRE",LISTE!B155="ROBIN",LISTE!B155="FREYSS",LISTE!B155="HENNION",LISTE!B155="BENARD",LISTE!I155="X",LISTE!I155="A",LISTE!B155="HUMBERT",LISTE!B155="BARRET",LISTE!B155="AUZAN",LISTE!B155="BOURDEAU"),"",LISTE!AL155)</f>
        <v/>
      </c>
      <c r="O155" s="72" t="str">
        <f>IF(OR(LISTE!B155="",LISTE!B155="MADORRE",LISTE!B155="ROBIN",LISTE!B155="FREYSS",LISTE!B155="HENNION",LISTE!B155="BENARD",LISTE!I155="X",LISTE!I155="A",LISTE!B155="HUMBERT",LISTE!B155="BARRET",LISTE!B155="AUZAN",LISTE!B155="BOURDEAU"),"",LISTE!AM155)</f>
        <v/>
      </c>
      <c r="P155" s="72" t="str">
        <f>IF(OR(LISTE!B155="",LISTE!B155="MADORRE",LISTE!B155="ROBIN",LISTE!B155="FREYSS",LISTE!B155="HENNION",LISTE!B155="BENARD",LISTE!I155="X",LISTE!I155="A",LISTE!B155="HUMBERT",LISTE!B155="BARRET",LISTE!B155="AUZAN",LISTE!B155="BOURDEAU"),"",LISTE!AN155)</f>
        <v/>
      </c>
      <c r="Q155" s="72" t="str">
        <f>IF(OR(LISTE!B155="",LISTE!B155="MADORRE",LISTE!B155="ROBIN",LISTE!B155="FREYSS",LISTE!B155="HENNION",LISTE!B155="BENARD",LISTE!I155="X",LISTE!I155="A",LISTE!B155="HUMBERT",LISTE!B155="BARRET",LISTE!B155="AUZAN",LISTE!B155="BOURDEAU"),"",LISTE!AO155)</f>
        <v/>
      </c>
      <c r="R155" s="72" t="str">
        <f>IF(OR(LISTE!B155="",LISTE!B155="MADORRE",LISTE!B155="ROBIN",LISTE!B155="FREYSS",LISTE!B155="HENNION",LISTE!B155="BENARD",LISTE!I155="X",LISTE!I155="A",LISTE!B155="HUMBERT",LISTE!B155="BARRET",LISTE!B155="AUZAN",LISTE!B155="BOURDEAU"),"",LISTE!AP155)</f>
        <v/>
      </c>
      <c r="S155" s="72" t="str">
        <f>IF(OR(LISTE!B155="",LISTE!B155="MADORRE",LISTE!B155="ROBIN",LISTE!B155="FREYSS",LISTE!B155="HENNION",LISTE!B155="BENARD",LISTE!I155="X",LISTE!I155="A",LISTE!B155="HUMBERT",LISTE!B155="BARRET",LISTE!B155="AUZAN",LISTE!B155="BOURDEAU"),"",LISTE!AQ155)</f>
        <v/>
      </c>
    </row>
    <row r="156" spans="1:19" ht="13.05" customHeight="1" x14ac:dyDescent="0.3">
      <c r="A156" s="56" t="str">
        <f>IF(OR(LISTE!B156="",LISTE!B156="MADORRE",LISTE!B156="ROBIN",LISTE!B156="FREYSS",LISTE!B156="HENNION",LISTE!B156="BENARD",LISTE!I156="X",LISTE!I156="A",LISTE!B156="HUMBERT",LISTE!B156="BARRET",LISTE!B156="AUZAN",LISTE!B156="BOURDEAU"),"",LISTE!A156)</f>
        <v/>
      </c>
      <c r="B156" s="70" t="str">
        <f>IF(OR(LISTE!B156="",LISTE!B156="MADORRE",LISTE!B156="ROBIN",LISTE!B156="FREYSS",LISTE!B156="HENNION",LISTE!B156="BENARD",LISTE!I156="X",LISTE!I156="A",LISTE!B156="HUMBERT",LISTE!B156="BARRET",LISTE!B156="AUZAN",LISTE!B156="BOURDEAU"),"",LISTE!B156)</f>
        <v/>
      </c>
      <c r="C156" s="70" t="str">
        <f>IF(OR(LISTE!B156="",LISTE!B156="MADORRE",LISTE!B156="ROBIN",LISTE!B156="FREYSS",LISTE!B156="HENNION",LISTE!B156="BENARD",LISTE!I156="X",LISTE!I156="A",LISTE!B156="HUMBERT",LISTE!B156="BARRET",LISTE!B156="AUZAN",LISTE!B156="BOURDEAU"),"",LISTE!C156)</f>
        <v/>
      </c>
      <c r="D156" s="70"/>
      <c r="E156" s="71" t="str">
        <f>IF(OR(LISTE!B156="",LISTE!B156="MADORRE",LISTE!B156="ROBIN",LISTE!B156="FREYSS",LISTE!B156="HENNION",LISTE!B156="BENARD",LISTE!I156="X",LISTE!I156="A",LISTE!B156="HUMBERT",LISTE!B156="BARRET",LISTE!B156="AUZAN",LISTE!B156="BOURDEAU"),"",LISTE!J156)</f>
        <v/>
      </c>
      <c r="F156" s="71" t="str">
        <f>IF(OR(LISTE!B156="",LISTE!B156="MADORRE",LISTE!B156="ROBIN",LISTE!B156="FREYSS",LISTE!B156="HENNION",LISTE!B156="BENARD",LISTE!I156="X",LISTE!I156="A",LISTE!B156="HUMBERT",LISTE!B156="BARRET",LISTE!B156="AUZAN",LISTE!B156="BOURDEAU"),"",LISTE!K156)</f>
        <v/>
      </c>
      <c r="G156" s="71"/>
      <c r="H156" s="72" t="str">
        <f>IF(OR(LISTE!B156="",LISTE!B156="MADORRE",LISTE!B156="ROBIN",LISTE!B156="FREYSS",LISTE!B156="HENNION",LISTE!B156="BENARD",LISTE!I156="X",LISTE!I156="A",LISTE!B156="HUMBERT",LISTE!B156="BARRET",LISTE!B156="AUZAN",LISTE!B156="BOURDEAU"),"",LISTE!AF156)</f>
        <v/>
      </c>
      <c r="I156" s="72" t="str">
        <f>IF(OR(LISTE!B156="",LISTE!B156="MADORRE",LISTE!B156="ROBIN",LISTE!B156="FREYSS",LISTE!B156="HENNION",LISTE!B156="BENARD",LISTE!I156="X",LISTE!I156="A",LISTE!B156="HUMBERT",LISTE!B156="BARRET",LISTE!B156="AUZAN",LISTE!B156="BOURDEAU"),"",LISTE!AG156)</f>
        <v/>
      </c>
      <c r="J156" s="72" t="str">
        <f>IF(OR(LISTE!B156="",LISTE!B156="MADORRE",LISTE!B156="ROBIN",LISTE!B156="FREYSS",LISTE!B156="HENNION",LISTE!B156="BENARD",LISTE!I156="X",LISTE!I156="A",LISTE!B156="HUMBERT",LISTE!B156="BARRET",LISTE!B156="AUZAN",LISTE!B156="BOURDEAU"),"",LISTE!AH156)</f>
        <v/>
      </c>
      <c r="K156" s="72" t="str">
        <f>IF(OR(LISTE!B156="",LISTE!B156="MADORRE",LISTE!B156="ROBIN",LISTE!B156="FREYSS",LISTE!B156="HENNION",LISTE!B156="BENARD",LISTE!I156="X",LISTE!I156="A",LISTE!B156="HUMBERT",LISTE!B156="BARRET",LISTE!B156="AUZAN",LISTE!B156="BOURDEAU"),"",LISTE!AI156)</f>
        <v/>
      </c>
      <c r="L156" s="72" t="str">
        <f>IF(OR(LISTE!B156="",LISTE!B156="MADORRE",LISTE!B156="ROBIN",LISTE!B156="FREYSS",LISTE!B156="HENNION",LISTE!B156="BENARD",LISTE!I156="X",LISTE!I156="A",LISTE!B156="HUMBERT",LISTE!B156="BARRET",LISTE!B156="AUZAN",LISTE!B156="BOURDEAU"),"",LISTE!AJ156)</f>
        <v/>
      </c>
      <c r="M156" s="72" t="str">
        <f>IF(OR(LISTE!B156="",LISTE!B156="MADORRE",LISTE!B156="ROBIN",LISTE!B156="FREYSS",LISTE!B156="HENNION",LISTE!B156="BENARD",LISTE!I156="X",LISTE!I156="A",LISTE!B156="HUMBERT",LISTE!B156="BARRET",LISTE!B156="AUZAN",LISTE!B156="BOURDEAU"),"",LISTE!AK156)</f>
        <v/>
      </c>
      <c r="N156" s="72" t="str">
        <f>IF(OR(LISTE!B156="",LISTE!B156="MADORRE",LISTE!B156="ROBIN",LISTE!B156="FREYSS",LISTE!B156="HENNION",LISTE!B156="BENARD",LISTE!I156="X",LISTE!I156="A",LISTE!B156="HUMBERT",LISTE!B156="BARRET",LISTE!B156="AUZAN",LISTE!B156="BOURDEAU"),"",LISTE!AL156)</f>
        <v/>
      </c>
      <c r="O156" s="72" t="str">
        <f>IF(OR(LISTE!B156="",LISTE!B156="MADORRE",LISTE!B156="ROBIN",LISTE!B156="FREYSS",LISTE!B156="HENNION",LISTE!B156="BENARD",LISTE!I156="X",LISTE!I156="A",LISTE!B156="HUMBERT",LISTE!B156="BARRET",LISTE!B156="AUZAN",LISTE!B156="BOURDEAU"),"",LISTE!AM156)</f>
        <v/>
      </c>
      <c r="P156" s="72" t="str">
        <f>IF(OR(LISTE!B156="",LISTE!B156="MADORRE",LISTE!B156="ROBIN",LISTE!B156="FREYSS",LISTE!B156="HENNION",LISTE!B156="BENARD",LISTE!I156="X",LISTE!I156="A",LISTE!B156="HUMBERT",LISTE!B156="BARRET",LISTE!B156="AUZAN",LISTE!B156="BOURDEAU"),"",LISTE!AN156)</f>
        <v/>
      </c>
      <c r="Q156" s="72" t="str">
        <f>IF(OR(LISTE!B156="",LISTE!B156="MADORRE",LISTE!B156="ROBIN",LISTE!B156="FREYSS",LISTE!B156="HENNION",LISTE!B156="BENARD",LISTE!I156="X",LISTE!I156="A",LISTE!B156="HUMBERT",LISTE!B156="BARRET",LISTE!B156="AUZAN",LISTE!B156="BOURDEAU"),"",LISTE!AO156)</f>
        <v/>
      </c>
      <c r="R156" s="72" t="str">
        <f>IF(OR(LISTE!B156="",LISTE!B156="MADORRE",LISTE!B156="ROBIN",LISTE!B156="FREYSS",LISTE!B156="HENNION",LISTE!B156="BENARD",LISTE!I156="X",LISTE!I156="A",LISTE!B156="HUMBERT",LISTE!B156="BARRET",LISTE!B156="AUZAN",LISTE!B156="BOURDEAU"),"",LISTE!AP156)</f>
        <v/>
      </c>
      <c r="S156" s="72" t="str">
        <f>IF(OR(LISTE!B156="",LISTE!B156="MADORRE",LISTE!B156="ROBIN",LISTE!B156="FREYSS",LISTE!B156="HENNION",LISTE!B156="BENARD",LISTE!I156="X",LISTE!I156="A",LISTE!B156="HUMBERT",LISTE!B156="BARRET",LISTE!B156="AUZAN",LISTE!B156="BOURDEAU"),"",LISTE!AQ156)</f>
        <v/>
      </c>
    </row>
    <row r="157" spans="1:19" ht="13.05" customHeight="1" x14ac:dyDescent="0.3">
      <c r="A157" s="56" t="str">
        <f>IF(OR(LISTE!B157="",LISTE!B157="MADORRE",LISTE!B157="ROBIN",LISTE!B157="FREYSS",LISTE!B157="HENNION",LISTE!B157="BENARD",LISTE!I157="X",LISTE!I157="A",LISTE!B157="HUMBERT",LISTE!B157="BARRET",LISTE!B157="AUZAN",LISTE!B157="BOURDEAU"),"",LISTE!A157)</f>
        <v/>
      </c>
      <c r="B157" s="70" t="str">
        <f>IF(OR(LISTE!B157="",LISTE!B157="MADORRE",LISTE!B157="ROBIN",LISTE!B157="FREYSS",LISTE!B157="HENNION",LISTE!B157="BENARD",LISTE!I157="X",LISTE!I157="A",LISTE!B157="HUMBERT",LISTE!B157="BARRET",LISTE!B157="AUZAN",LISTE!B157="BOURDEAU"),"",LISTE!B157)</f>
        <v/>
      </c>
      <c r="C157" s="70" t="str">
        <f>IF(OR(LISTE!B157="",LISTE!B157="MADORRE",LISTE!B157="ROBIN",LISTE!B157="FREYSS",LISTE!B157="HENNION",LISTE!B157="BENARD",LISTE!I157="X",LISTE!I157="A",LISTE!B157="HUMBERT",LISTE!B157="BARRET",LISTE!B157="AUZAN",LISTE!B157="BOURDEAU"),"",LISTE!C157)</f>
        <v/>
      </c>
      <c r="D157" s="70"/>
      <c r="E157" s="71" t="str">
        <f>IF(OR(LISTE!B157="",LISTE!B157="MADORRE",LISTE!B157="ROBIN",LISTE!B157="FREYSS",LISTE!B157="HENNION",LISTE!B157="BENARD",LISTE!I157="X",LISTE!I157="A",LISTE!B157="HUMBERT",LISTE!B157="BARRET",LISTE!B157="AUZAN",LISTE!B157="BOURDEAU"),"",LISTE!J157)</f>
        <v/>
      </c>
      <c r="F157" s="71" t="str">
        <f>IF(OR(LISTE!B157="",LISTE!B157="MADORRE",LISTE!B157="ROBIN",LISTE!B157="FREYSS",LISTE!B157="HENNION",LISTE!B157="BENARD",LISTE!I157="X",LISTE!I157="A",LISTE!B157="HUMBERT",LISTE!B157="BARRET",LISTE!B157="AUZAN",LISTE!B157="BOURDEAU"),"",LISTE!K157)</f>
        <v/>
      </c>
      <c r="G157" s="71"/>
      <c r="H157" s="72" t="str">
        <f>IF(OR(LISTE!B157="",LISTE!B157="MADORRE",LISTE!B157="ROBIN",LISTE!B157="FREYSS",LISTE!B157="HENNION",LISTE!B157="BENARD",LISTE!I157="X",LISTE!I157="A",LISTE!B157="HUMBERT",LISTE!B157="BARRET",LISTE!B157="AUZAN",LISTE!B157="BOURDEAU"),"",LISTE!AF157)</f>
        <v/>
      </c>
      <c r="I157" s="72" t="str">
        <f>IF(OR(LISTE!B157="",LISTE!B157="MADORRE",LISTE!B157="ROBIN",LISTE!B157="FREYSS",LISTE!B157="HENNION",LISTE!B157="BENARD",LISTE!I157="X",LISTE!I157="A",LISTE!B157="HUMBERT",LISTE!B157="BARRET",LISTE!B157="AUZAN",LISTE!B157="BOURDEAU"),"",LISTE!AG157)</f>
        <v/>
      </c>
      <c r="J157" s="72" t="str">
        <f>IF(OR(LISTE!B157="",LISTE!B157="MADORRE",LISTE!B157="ROBIN",LISTE!B157="FREYSS",LISTE!B157="HENNION",LISTE!B157="BENARD",LISTE!I157="X",LISTE!I157="A",LISTE!B157="HUMBERT",LISTE!B157="BARRET",LISTE!B157="AUZAN",LISTE!B157="BOURDEAU"),"",LISTE!AH157)</f>
        <v/>
      </c>
      <c r="K157" s="72" t="str">
        <f>IF(OR(LISTE!B157="",LISTE!B157="MADORRE",LISTE!B157="ROBIN",LISTE!B157="FREYSS",LISTE!B157="HENNION",LISTE!B157="BENARD",LISTE!I157="X",LISTE!I157="A",LISTE!B157="HUMBERT",LISTE!B157="BARRET",LISTE!B157="AUZAN",LISTE!B157="BOURDEAU"),"",LISTE!AI157)</f>
        <v/>
      </c>
      <c r="L157" s="72" t="str">
        <f>IF(OR(LISTE!B157="",LISTE!B157="MADORRE",LISTE!B157="ROBIN",LISTE!B157="FREYSS",LISTE!B157="HENNION",LISTE!B157="BENARD",LISTE!I157="X",LISTE!I157="A",LISTE!B157="HUMBERT",LISTE!B157="BARRET",LISTE!B157="AUZAN",LISTE!B157="BOURDEAU"),"",LISTE!AJ157)</f>
        <v/>
      </c>
      <c r="M157" s="72" t="str">
        <f>IF(OR(LISTE!B157="",LISTE!B157="MADORRE",LISTE!B157="ROBIN",LISTE!B157="FREYSS",LISTE!B157="HENNION",LISTE!B157="BENARD",LISTE!I157="X",LISTE!I157="A",LISTE!B157="HUMBERT",LISTE!B157="BARRET",LISTE!B157="AUZAN",LISTE!B157="BOURDEAU"),"",LISTE!AK157)</f>
        <v/>
      </c>
      <c r="N157" s="72" t="str">
        <f>IF(OR(LISTE!B157="",LISTE!B157="MADORRE",LISTE!B157="ROBIN",LISTE!B157="FREYSS",LISTE!B157="HENNION",LISTE!B157="BENARD",LISTE!I157="X",LISTE!I157="A",LISTE!B157="HUMBERT",LISTE!B157="BARRET",LISTE!B157="AUZAN",LISTE!B157="BOURDEAU"),"",LISTE!AL157)</f>
        <v/>
      </c>
      <c r="O157" s="72" t="str">
        <f>IF(OR(LISTE!B157="",LISTE!B157="MADORRE",LISTE!B157="ROBIN",LISTE!B157="FREYSS",LISTE!B157="HENNION",LISTE!B157="BENARD",LISTE!I157="X",LISTE!I157="A",LISTE!B157="HUMBERT",LISTE!B157="BARRET",LISTE!B157="AUZAN",LISTE!B157="BOURDEAU"),"",LISTE!AM157)</f>
        <v/>
      </c>
      <c r="P157" s="72" t="str">
        <f>IF(OR(LISTE!B157="",LISTE!B157="MADORRE",LISTE!B157="ROBIN",LISTE!B157="FREYSS",LISTE!B157="HENNION",LISTE!B157="BENARD",LISTE!I157="X",LISTE!I157="A",LISTE!B157="HUMBERT",LISTE!B157="BARRET",LISTE!B157="AUZAN",LISTE!B157="BOURDEAU"),"",LISTE!AN157)</f>
        <v/>
      </c>
      <c r="Q157" s="72" t="str">
        <f>IF(OR(LISTE!B157="",LISTE!B157="MADORRE",LISTE!B157="ROBIN",LISTE!B157="FREYSS",LISTE!B157="HENNION",LISTE!B157="BENARD",LISTE!I157="X",LISTE!I157="A",LISTE!B157="HUMBERT",LISTE!B157="BARRET",LISTE!B157="AUZAN",LISTE!B157="BOURDEAU"),"",LISTE!AO157)</f>
        <v/>
      </c>
      <c r="R157" s="72" t="str">
        <f>IF(OR(LISTE!B157="",LISTE!B157="MADORRE",LISTE!B157="ROBIN",LISTE!B157="FREYSS",LISTE!B157="HENNION",LISTE!B157="BENARD",LISTE!I157="X",LISTE!I157="A",LISTE!B157="HUMBERT",LISTE!B157="BARRET",LISTE!B157="AUZAN",LISTE!B157="BOURDEAU"),"",LISTE!AP157)</f>
        <v/>
      </c>
      <c r="S157" s="72" t="str">
        <f>IF(OR(LISTE!B157="",LISTE!B157="MADORRE",LISTE!B157="ROBIN",LISTE!B157="FREYSS",LISTE!B157="HENNION",LISTE!B157="BENARD",LISTE!I157="X",LISTE!I157="A",LISTE!B157="HUMBERT",LISTE!B157="BARRET",LISTE!B157="AUZAN",LISTE!B157="BOURDEAU"),"",LISTE!AQ157)</f>
        <v/>
      </c>
    </row>
    <row r="158" spans="1:19" ht="13.05" customHeight="1" x14ac:dyDescent="0.3">
      <c r="A158" s="56" t="str">
        <f>IF(OR(LISTE!B158="",LISTE!B158="MADORRE",LISTE!B158="ROBIN",LISTE!B158="FREYSS",LISTE!B158="HENNION",LISTE!B158="BENARD",LISTE!I158="X",LISTE!I158="A",LISTE!B158="HUMBERT",LISTE!B158="BARRET",LISTE!B158="AUZAN",LISTE!B158="BOURDEAU"),"",LISTE!A158)</f>
        <v/>
      </c>
      <c r="B158" s="70" t="str">
        <f>IF(OR(LISTE!B158="",LISTE!B158="MADORRE",LISTE!B158="ROBIN",LISTE!B158="FREYSS",LISTE!B158="HENNION",LISTE!B158="BENARD",LISTE!I158="X",LISTE!I158="A",LISTE!B158="HUMBERT",LISTE!B158="BARRET",LISTE!B158="AUZAN",LISTE!B158="BOURDEAU"),"",LISTE!B158)</f>
        <v/>
      </c>
      <c r="C158" s="70" t="str">
        <f>IF(OR(LISTE!B158="",LISTE!B158="MADORRE",LISTE!B158="ROBIN",LISTE!B158="FREYSS",LISTE!B158="HENNION",LISTE!B158="BENARD",LISTE!I158="X",LISTE!I158="A",LISTE!B158="HUMBERT",LISTE!B158="BARRET",LISTE!B158="AUZAN",LISTE!B158="BOURDEAU"),"",LISTE!C158)</f>
        <v/>
      </c>
      <c r="D158" s="70"/>
      <c r="E158" s="71" t="str">
        <f>IF(OR(LISTE!B158="",LISTE!B158="MADORRE",LISTE!B158="ROBIN",LISTE!B158="FREYSS",LISTE!B158="HENNION",LISTE!B158="BENARD",LISTE!I158="X",LISTE!I158="A",LISTE!B158="HUMBERT",LISTE!B158="BARRET",LISTE!B158="AUZAN",LISTE!B158="BOURDEAU"),"",LISTE!J158)</f>
        <v/>
      </c>
      <c r="F158" s="71" t="str">
        <f>IF(OR(LISTE!B158="",LISTE!B158="MADORRE",LISTE!B158="ROBIN",LISTE!B158="FREYSS",LISTE!B158="HENNION",LISTE!B158="BENARD",LISTE!I158="X",LISTE!I158="A",LISTE!B158="HUMBERT",LISTE!B158="BARRET",LISTE!B158="AUZAN",LISTE!B158="BOURDEAU"),"",LISTE!K158)</f>
        <v/>
      </c>
      <c r="G158" s="71"/>
      <c r="H158" s="72" t="str">
        <f>IF(OR(LISTE!B158="",LISTE!B158="MADORRE",LISTE!B158="ROBIN",LISTE!B158="FREYSS",LISTE!B158="HENNION",LISTE!B158="BENARD",LISTE!I158="X",LISTE!I158="A",LISTE!B158="HUMBERT",LISTE!B158="BARRET",LISTE!B158="AUZAN",LISTE!B158="BOURDEAU"),"",LISTE!AF158)</f>
        <v/>
      </c>
      <c r="I158" s="72" t="str">
        <f>IF(OR(LISTE!B158="",LISTE!B158="MADORRE",LISTE!B158="ROBIN",LISTE!B158="FREYSS",LISTE!B158="HENNION",LISTE!B158="BENARD",LISTE!I158="X",LISTE!I158="A",LISTE!B158="HUMBERT",LISTE!B158="BARRET",LISTE!B158="AUZAN",LISTE!B158="BOURDEAU"),"",LISTE!AG158)</f>
        <v/>
      </c>
      <c r="J158" s="72" t="str">
        <f>IF(OR(LISTE!B158="",LISTE!B158="MADORRE",LISTE!B158="ROBIN",LISTE!B158="FREYSS",LISTE!B158="HENNION",LISTE!B158="BENARD",LISTE!I158="X",LISTE!I158="A",LISTE!B158="HUMBERT",LISTE!B158="BARRET",LISTE!B158="AUZAN",LISTE!B158="BOURDEAU"),"",LISTE!AH158)</f>
        <v/>
      </c>
      <c r="K158" s="72" t="str">
        <f>IF(OR(LISTE!B158="",LISTE!B158="MADORRE",LISTE!B158="ROBIN",LISTE!B158="FREYSS",LISTE!B158="HENNION",LISTE!B158="BENARD",LISTE!I158="X",LISTE!I158="A",LISTE!B158="HUMBERT",LISTE!B158="BARRET",LISTE!B158="AUZAN",LISTE!B158="BOURDEAU"),"",LISTE!AI158)</f>
        <v/>
      </c>
      <c r="L158" s="72" t="str">
        <f>IF(OR(LISTE!B158="",LISTE!B158="MADORRE",LISTE!B158="ROBIN",LISTE!B158="FREYSS",LISTE!B158="HENNION",LISTE!B158="BENARD",LISTE!I158="X",LISTE!I158="A",LISTE!B158="HUMBERT",LISTE!B158="BARRET",LISTE!B158="AUZAN",LISTE!B158="BOURDEAU"),"",LISTE!AJ158)</f>
        <v/>
      </c>
      <c r="M158" s="72" t="str">
        <f>IF(OR(LISTE!B158="",LISTE!B158="MADORRE",LISTE!B158="ROBIN",LISTE!B158="FREYSS",LISTE!B158="HENNION",LISTE!B158="BENARD",LISTE!I158="X",LISTE!I158="A",LISTE!B158="HUMBERT",LISTE!B158="BARRET",LISTE!B158="AUZAN",LISTE!B158="BOURDEAU"),"",LISTE!AK158)</f>
        <v/>
      </c>
      <c r="N158" s="72" t="str">
        <f>IF(OR(LISTE!B158="",LISTE!B158="MADORRE",LISTE!B158="ROBIN",LISTE!B158="FREYSS",LISTE!B158="HENNION",LISTE!B158="BENARD",LISTE!I158="X",LISTE!I158="A",LISTE!B158="HUMBERT",LISTE!B158="BARRET",LISTE!B158="AUZAN",LISTE!B158="BOURDEAU"),"",LISTE!AL158)</f>
        <v/>
      </c>
      <c r="O158" s="72" t="str">
        <f>IF(OR(LISTE!B158="",LISTE!B158="MADORRE",LISTE!B158="ROBIN",LISTE!B158="FREYSS",LISTE!B158="HENNION",LISTE!B158="BENARD",LISTE!I158="X",LISTE!I158="A",LISTE!B158="HUMBERT",LISTE!B158="BARRET",LISTE!B158="AUZAN",LISTE!B158="BOURDEAU"),"",LISTE!AM158)</f>
        <v/>
      </c>
      <c r="P158" s="72" t="str">
        <f>IF(OR(LISTE!B158="",LISTE!B158="MADORRE",LISTE!B158="ROBIN",LISTE!B158="FREYSS",LISTE!B158="HENNION",LISTE!B158="BENARD",LISTE!I158="X",LISTE!I158="A",LISTE!B158="HUMBERT",LISTE!B158="BARRET",LISTE!B158="AUZAN",LISTE!B158="BOURDEAU"),"",LISTE!AN158)</f>
        <v/>
      </c>
      <c r="Q158" s="72" t="str">
        <f>IF(OR(LISTE!B158="",LISTE!B158="MADORRE",LISTE!B158="ROBIN",LISTE!B158="FREYSS",LISTE!B158="HENNION",LISTE!B158="BENARD",LISTE!I158="X",LISTE!I158="A",LISTE!B158="HUMBERT",LISTE!B158="BARRET",LISTE!B158="AUZAN",LISTE!B158="BOURDEAU"),"",LISTE!AO158)</f>
        <v/>
      </c>
      <c r="R158" s="72" t="str">
        <f>IF(OR(LISTE!B158="",LISTE!B158="MADORRE",LISTE!B158="ROBIN",LISTE!B158="FREYSS",LISTE!B158="HENNION",LISTE!B158="BENARD",LISTE!I158="X",LISTE!I158="A",LISTE!B158="HUMBERT",LISTE!B158="BARRET",LISTE!B158="AUZAN",LISTE!B158="BOURDEAU"),"",LISTE!AP158)</f>
        <v/>
      </c>
      <c r="S158" s="72" t="str">
        <f>IF(OR(LISTE!B158="",LISTE!B158="MADORRE",LISTE!B158="ROBIN",LISTE!B158="FREYSS",LISTE!B158="HENNION",LISTE!B158="BENARD",LISTE!I158="X",LISTE!I158="A",LISTE!B158="HUMBERT",LISTE!B158="BARRET",LISTE!B158="AUZAN",LISTE!B158="BOURDEAU"),"",LISTE!AQ158)</f>
        <v/>
      </c>
    </row>
    <row r="159" spans="1:19" ht="13.05" customHeight="1" x14ac:dyDescent="0.3">
      <c r="A159" s="56" t="str">
        <f>IF(OR(LISTE!B159="",LISTE!B159="MADORRE",LISTE!B159="ROBIN",LISTE!B159="FREYSS",LISTE!B159="HENNION",LISTE!B159="BENARD",LISTE!I159="X",LISTE!I159="A",LISTE!B159="HUMBERT",LISTE!B159="BARRET",LISTE!B159="AUZAN",LISTE!B159="BOURDEAU"),"",LISTE!A159)</f>
        <v/>
      </c>
      <c r="B159" s="70" t="str">
        <f>IF(OR(LISTE!B159="",LISTE!B159="MADORRE",LISTE!B159="ROBIN",LISTE!B159="FREYSS",LISTE!B159="HENNION",LISTE!B159="BENARD",LISTE!I159="X",LISTE!I159="A",LISTE!B159="HUMBERT",LISTE!B159="BARRET",LISTE!B159="AUZAN",LISTE!B159="BOURDEAU"),"",LISTE!B159)</f>
        <v/>
      </c>
      <c r="C159" s="70" t="str">
        <f>IF(OR(LISTE!B159="",LISTE!B159="MADORRE",LISTE!B159="ROBIN",LISTE!B159="FREYSS",LISTE!B159="HENNION",LISTE!B159="BENARD",LISTE!I159="X",LISTE!I159="A",LISTE!B159="HUMBERT",LISTE!B159="BARRET",LISTE!B159="AUZAN",LISTE!B159="BOURDEAU"),"",LISTE!C159)</f>
        <v/>
      </c>
      <c r="D159" s="70"/>
      <c r="E159" s="71" t="str">
        <f>IF(OR(LISTE!B159="",LISTE!B159="MADORRE",LISTE!B159="ROBIN",LISTE!B159="FREYSS",LISTE!B159="HENNION",LISTE!B159="BENARD",LISTE!I159="X",LISTE!I159="A",LISTE!B159="HUMBERT",LISTE!B159="BARRET",LISTE!B159="AUZAN",LISTE!B159="BOURDEAU"),"",LISTE!J159)</f>
        <v/>
      </c>
      <c r="F159" s="71" t="str">
        <f>IF(OR(LISTE!B159="",LISTE!B159="MADORRE",LISTE!B159="ROBIN",LISTE!B159="FREYSS",LISTE!B159="HENNION",LISTE!B159="BENARD",LISTE!I159="X",LISTE!I159="A",LISTE!B159="HUMBERT",LISTE!B159="BARRET",LISTE!B159="AUZAN",LISTE!B159="BOURDEAU"),"",LISTE!K159)</f>
        <v/>
      </c>
      <c r="G159" s="71"/>
      <c r="H159" s="72" t="str">
        <f>IF(OR(LISTE!B159="",LISTE!B159="MADORRE",LISTE!B159="ROBIN",LISTE!B159="FREYSS",LISTE!B159="HENNION",LISTE!B159="BENARD",LISTE!I159="X",LISTE!I159="A",LISTE!B159="HUMBERT",LISTE!B159="BARRET",LISTE!B159="AUZAN",LISTE!B159="BOURDEAU"),"",LISTE!AF159)</f>
        <v/>
      </c>
      <c r="I159" s="72" t="str">
        <f>IF(OR(LISTE!B159="",LISTE!B159="MADORRE",LISTE!B159="ROBIN",LISTE!B159="FREYSS",LISTE!B159="HENNION",LISTE!B159="BENARD",LISTE!I159="X",LISTE!I159="A",LISTE!B159="HUMBERT",LISTE!B159="BARRET",LISTE!B159="AUZAN",LISTE!B159="BOURDEAU"),"",LISTE!AG159)</f>
        <v/>
      </c>
      <c r="J159" s="72" t="str">
        <f>IF(OR(LISTE!B159="",LISTE!B159="MADORRE",LISTE!B159="ROBIN",LISTE!B159="FREYSS",LISTE!B159="HENNION",LISTE!B159="BENARD",LISTE!I159="X",LISTE!I159="A",LISTE!B159="HUMBERT",LISTE!B159="BARRET",LISTE!B159="AUZAN",LISTE!B159="BOURDEAU"),"",LISTE!AH159)</f>
        <v/>
      </c>
      <c r="K159" s="72" t="str">
        <f>IF(OR(LISTE!B159="",LISTE!B159="MADORRE",LISTE!B159="ROBIN",LISTE!B159="FREYSS",LISTE!B159="HENNION",LISTE!B159="BENARD",LISTE!I159="X",LISTE!I159="A",LISTE!B159="HUMBERT",LISTE!B159="BARRET",LISTE!B159="AUZAN",LISTE!B159="BOURDEAU"),"",LISTE!AI159)</f>
        <v/>
      </c>
      <c r="L159" s="72" t="str">
        <f>IF(OR(LISTE!B159="",LISTE!B159="MADORRE",LISTE!B159="ROBIN",LISTE!B159="FREYSS",LISTE!B159="HENNION",LISTE!B159="BENARD",LISTE!I159="X",LISTE!I159="A",LISTE!B159="HUMBERT",LISTE!B159="BARRET",LISTE!B159="AUZAN",LISTE!B159="BOURDEAU"),"",LISTE!AJ159)</f>
        <v/>
      </c>
      <c r="M159" s="72" t="str">
        <f>IF(OR(LISTE!B159="",LISTE!B159="MADORRE",LISTE!B159="ROBIN",LISTE!B159="FREYSS",LISTE!B159="HENNION",LISTE!B159="BENARD",LISTE!I159="X",LISTE!I159="A",LISTE!B159="HUMBERT",LISTE!B159="BARRET",LISTE!B159="AUZAN",LISTE!B159="BOURDEAU"),"",LISTE!AK159)</f>
        <v/>
      </c>
      <c r="N159" s="72" t="str">
        <f>IF(OR(LISTE!B159="",LISTE!B159="MADORRE",LISTE!B159="ROBIN",LISTE!B159="FREYSS",LISTE!B159="HENNION",LISTE!B159="BENARD",LISTE!I159="X",LISTE!I159="A",LISTE!B159="HUMBERT",LISTE!B159="BARRET",LISTE!B159="AUZAN",LISTE!B159="BOURDEAU"),"",LISTE!AL159)</f>
        <v/>
      </c>
      <c r="O159" s="72" t="str">
        <f>IF(OR(LISTE!B159="",LISTE!B159="MADORRE",LISTE!B159="ROBIN",LISTE!B159="FREYSS",LISTE!B159="HENNION",LISTE!B159="BENARD",LISTE!I159="X",LISTE!I159="A",LISTE!B159="HUMBERT",LISTE!B159="BARRET",LISTE!B159="AUZAN",LISTE!B159="BOURDEAU"),"",LISTE!AM159)</f>
        <v/>
      </c>
      <c r="P159" s="72" t="str">
        <f>IF(OR(LISTE!B159="",LISTE!B159="MADORRE",LISTE!B159="ROBIN",LISTE!B159="FREYSS",LISTE!B159="HENNION",LISTE!B159="BENARD",LISTE!I159="X",LISTE!I159="A",LISTE!B159="HUMBERT",LISTE!B159="BARRET",LISTE!B159="AUZAN",LISTE!B159="BOURDEAU"),"",LISTE!AN159)</f>
        <v/>
      </c>
      <c r="Q159" s="72" t="str">
        <f>IF(OR(LISTE!B159="",LISTE!B159="MADORRE",LISTE!B159="ROBIN",LISTE!B159="FREYSS",LISTE!B159="HENNION",LISTE!B159="BENARD",LISTE!I159="X",LISTE!I159="A",LISTE!B159="HUMBERT",LISTE!B159="BARRET",LISTE!B159="AUZAN",LISTE!B159="BOURDEAU"),"",LISTE!AO159)</f>
        <v/>
      </c>
      <c r="R159" s="72" t="str">
        <f>IF(OR(LISTE!B159="",LISTE!B159="MADORRE",LISTE!B159="ROBIN",LISTE!B159="FREYSS",LISTE!B159="HENNION",LISTE!B159="BENARD",LISTE!I159="X",LISTE!I159="A",LISTE!B159="HUMBERT",LISTE!B159="BARRET",LISTE!B159="AUZAN",LISTE!B159="BOURDEAU"),"",LISTE!AP159)</f>
        <v/>
      </c>
      <c r="S159" s="72" t="str">
        <f>IF(OR(LISTE!B159="",LISTE!B159="MADORRE",LISTE!B159="ROBIN",LISTE!B159="FREYSS",LISTE!B159="HENNION",LISTE!B159="BENARD",LISTE!I159="X",LISTE!I159="A",LISTE!B159="HUMBERT",LISTE!B159="BARRET",LISTE!B159="AUZAN",LISTE!B159="BOURDEAU"),"",LISTE!AQ159)</f>
        <v/>
      </c>
    </row>
    <row r="160" spans="1:19" ht="13.05" customHeight="1" x14ac:dyDescent="0.3">
      <c r="A160" s="56" t="str">
        <f>IF(OR(LISTE!B160="",LISTE!B160="MADORRE",LISTE!B160="ROBIN",LISTE!B160="FREYSS",LISTE!B160="HENNION",LISTE!B160="BENARD",LISTE!I160="X",LISTE!I160="A",LISTE!B160="HUMBERT",LISTE!B160="BARRET",LISTE!B160="AUZAN",LISTE!B160="BOURDEAU"),"",LISTE!A160)</f>
        <v/>
      </c>
      <c r="B160" s="70" t="str">
        <f>IF(OR(LISTE!B160="",LISTE!B160="MADORRE",LISTE!B160="ROBIN",LISTE!B160="FREYSS",LISTE!B160="HENNION",LISTE!B160="BENARD",LISTE!I160="X",LISTE!I160="A",LISTE!B160="HUMBERT",LISTE!B160="BARRET",LISTE!B160="AUZAN",LISTE!B160="BOURDEAU"),"",LISTE!B160)</f>
        <v/>
      </c>
      <c r="C160" s="70" t="str">
        <f>IF(OR(LISTE!B160="",LISTE!B160="MADORRE",LISTE!B160="ROBIN",LISTE!B160="FREYSS",LISTE!B160="HENNION",LISTE!B160="BENARD",LISTE!I160="X",LISTE!I160="A",LISTE!B160="HUMBERT",LISTE!B160="BARRET",LISTE!B160="AUZAN",LISTE!B160="BOURDEAU"),"",LISTE!C160)</f>
        <v/>
      </c>
      <c r="D160" s="70"/>
      <c r="E160" s="71" t="str">
        <f>IF(OR(LISTE!B160="",LISTE!B160="MADORRE",LISTE!B160="ROBIN",LISTE!B160="FREYSS",LISTE!B160="HENNION",LISTE!B160="BENARD",LISTE!I160="X",LISTE!I160="A",LISTE!B160="HUMBERT",LISTE!B160="BARRET",LISTE!B160="AUZAN",LISTE!B160="BOURDEAU"),"",LISTE!J160)</f>
        <v/>
      </c>
      <c r="F160" s="71" t="str">
        <f>IF(OR(LISTE!B160="",LISTE!B160="MADORRE",LISTE!B160="ROBIN",LISTE!B160="FREYSS",LISTE!B160="HENNION",LISTE!B160="BENARD",LISTE!I160="X",LISTE!I160="A",LISTE!B160="HUMBERT",LISTE!B160="BARRET",LISTE!B160="AUZAN",LISTE!B160="BOURDEAU"),"",LISTE!K160)</f>
        <v/>
      </c>
      <c r="G160" s="71"/>
      <c r="H160" s="72" t="str">
        <f>IF(OR(LISTE!B160="",LISTE!B160="MADORRE",LISTE!B160="ROBIN",LISTE!B160="FREYSS",LISTE!B160="HENNION",LISTE!B160="BENARD",LISTE!I160="X",LISTE!I160="A",LISTE!B160="HUMBERT",LISTE!B160="BARRET",LISTE!B160="AUZAN",LISTE!B160="BOURDEAU"),"",LISTE!AF160)</f>
        <v/>
      </c>
      <c r="I160" s="72" t="str">
        <f>IF(OR(LISTE!B160="",LISTE!B160="MADORRE",LISTE!B160="ROBIN",LISTE!B160="FREYSS",LISTE!B160="HENNION",LISTE!B160="BENARD",LISTE!I160="X",LISTE!I160="A",LISTE!B160="HUMBERT",LISTE!B160="BARRET",LISTE!B160="AUZAN",LISTE!B160="BOURDEAU"),"",LISTE!AG160)</f>
        <v/>
      </c>
      <c r="J160" s="72" t="str">
        <f>IF(OR(LISTE!B160="",LISTE!B160="MADORRE",LISTE!B160="ROBIN",LISTE!B160="FREYSS",LISTE!B160="HENNION",LISTE!B160="BENARD",LISTE!I160="X",LISTE!I160="A",LISTE!B160="HUMBERT",LISTE!B160="BARRET",LISTE!B160="AUZAN",LISTE!B160="BOURDEAU"),"",LISTE!AH160)</f>
        <v/>
      </c>
      <c r="K160" s="72" t="str">
        <f>IF(OR(LISTE!B160="",LISTE!B160="MADORRE",LISTE!B160="ROBIN",LISTE!B160="FREYSS",LISTE!B160="HENNION",LISTE!B160="BENARD",LISTE!I160="X",LISTE!I160="A",LISTE!B160="HUMBERT",LISTE!B160="BARRET",LISTE!B160="AUZAN",LISTE!B160="BOURDEAU"),"",LISTE!AI160)</f>
        <v/>
      </c>
      <c r="L160" s="72" t="str">
        <f>IF(OR(LISTE!B160="",LISTE!B160="MADORRE",LISTE!B160="ROBIN",LISTE!B160="FREYSS",LISTE!B160="HENNION",LISTE!B160="BENARD",LISTE!I160="X",LISTE!I160="A",LISTE!B160="HUMBERT",LISTE!B160="BARRET",LISTE!B160="AUZAN",LISTE!B160="BOURDEAU"),"",LISTE!AJ160)</f>
        <v/>
      </c>
      <c r="M160" s="72" t="str">
        <f>IF(OR(LISTE!B160="",LISTE!B160="MADORRE",LISTE!B160="ROBIN",LISTE!B160="FREYSS",LISTE!B160="HENNION",LISTE!B160="BENARD",LISTE!I160="X",LISTE!I160="A",LISTE!B160="HUMBERT",LISTE!B160="BARRET",LISTE!B160="AUZAN",LISTE!B160="BOURDEAU"),"",LISTE!AK160)</f>
        <v/>
      </c>
      <c r="N160" s="72" t="str">
        <f>IF(OR(LISTE!B160="",LISTE!B160="MADORRE",LISTE!B160="ROBIN",LISTE!B160="FREYSS",LISTE!B160="HENNION",LISTE!B160="BENARD",LISTE!I160="X",LISTE!I160="A",LISTE!B160="HUMBERT",LISTE!B160="BARRET",LISTE!B160="AUZAN",LISTE!B160="BOURDEAU"),"",LISTE!AL160)</f>
        <v/>
      </c>
      <c r="O160" s="72" t="str">
        <f>IF(OR(LISTE!B160="",LISTE!B160="MADORRE",LISTE!B160="ROBIN",LISTE!B160="FREYSS",LISTE!B160="HENNION",LISTE!B160="BENARD",LISTE!I160="X",LISTE!I160="A",LISTE!B160="HUMBERT",LISTE!B160="BARRET",LISTE!B160="AUZAN",LISTE!B160="BOURDEAU"),"",LISTE!AM160)</f>
        <v/>
      </c>
      <c r="P160" s="72" t="str">
        <f>IF(OR(LISTE!B160="",LISTE!B160="MADORRE",LISTE!B160="ROBIN",LISTE!B160="FREYSS",LISTE!B160="HENNION",LISTE!B160="BENARD",LISTE!I160="X",LISTE!I160="A",LISTE!B160="HUMBERT",LISTE!B160="BARRET",LISTE!B160="AUZAN",LISTE!B160="BOURDEAU"),"",LISTE!AN160)</f>
        <v/>
      </c>
      <c r="Q160" s="72" t="str">
        <f>IF(OR(LISTE!B160="",LISTE!B160="MADORRE",LISTE!B160="ROBIN",LISTE!B160="FREYSS",LISTE!B160="HENNION",LISTE!B160="BENARD",LISTE!I160="X",LISTE!I160="A",LISTE!B160="HUMBERT",LISTE!B160="BARRET",LISTE!B160="AUZAN",LISTE!B160="BOURDEAU"),"",LISTE!AO160)</f>
        <v/>
      </c>
      <c r="R160" s="72" t="str">
        <f>IF(OR(LISTE!B160="",LISTE!B160="MADORRE",LISTE!B160="ROBIN",LISTE!B160="FREYSS",LISTE!B160="HENNION",LISTE!B160="BENARD",LISTE!I160="X",LISTE!I160="A",LISTE!B160="HUMBERT",LISTE!B160="BARRET",LISTE!B160="AUZAN",LISTE!B160="BOURDEAU"),"",LISTE!AP160)</f>
        <v/>
      </c>
      <c r="S160" s="72" t="str">
        <f>IF(OR(LISTE!B160="",LISTE!B160="MADORRE",LISTE!B160="ROBIN",LISTE!B160="FREYSS",LISTE!B160="HENNION",LISTE!B160="BENARD",LISTE!I160="X",LISTE!I160="A",LISTE!B160="HUMBERT",LISTE!B160="BARRET",LISTE!B160="AUZAN",LISTE!B160="BOURDEAU"),"",LISTE!AQ160)</f>
        <v/>
      </c>
    </row>
    <row r="161" spans="1:19" ht="13.05" customHeight="1" x14ac:dyDescent="0.3">
      <c r="A161" s="56" t="str">
        <f>IF(OR(LISTE!B161="",LISTE!B161="MADORRE",LISTE!B161="ROBIN",LISTE!B161="FREYSS",LISTE!B161="HENNION",LISTE!B161="BENARD",LISTE!I161="X",LISTE!I161="A",LISTE!B161="HUMBERT",LISTE!B161="BARRET",LISTE!B161="AUZAN",LISTE!B161="BOURDEAU"),"",LISTE!A161)</f>
        <v/>
      </c>
      <c r="B161" s="70" t="str">
        <f>IF(OR(LISTE!B161="",LISTE!B161="MADORRE",LISTE!B161="ROBIN",LISTE!B161="FREYSS",LISTE!B161="HENNION",LISTE!B161="BENARD",LISTE!I161="X",LISTE!I161="A",LISTE!B161="HUMBERT",LISTE!B161="BARRET",LISTE!B161="AUZAN",LISTE!B161="BOURDEAU"),"",LISTE!B161)</f>
        <v/>
      </c>
      <c r="C161" s="70" t="str">
        <f>IF(OR(LISTE!B161="",LISTE!B161="MADORRE",LISTE!B161="ROBIN",LISTE!B161="FREYSS",LISTE!B161="HENNION",LISTE!B161="BENARD",LISTE!I161="X",LISTE!I161="A",LISTE!B161="HUMBERT",LISTE!B161="BARRET",LISTE!B161="AUZAN",LISTE!B161="BOURDEAU"),"",LISTE!C161)</f>
        <v/>
      </c>
      <c r="D161" s="70"/>
      <c r="E161" s="71" t="str">
        <f>IF(OR(LISTE!B161="",LISTE!B161="MADORRE",LISTE!B161="ROBIN",LISTE!B161="FREYSS",LISTE!B161="HENNION",LISTE!B161="BENARD",LISTE!I161="X",LISTE!I161="A",LISTE!B161="HUMBERT",LISTE!B161="BARRET",LISTE!B161="AUZAN",LISTE!B161="BOURDEAU"),"",LISTE!J161)</f>
        <v/>
      </c>
      <c r="F161" s="71" t="str">
        <f>IF(OR(LISTE!B161="",LISTE!B161="MADORRE",LISTE!B161="ROBIN",LISTE!B161="FREYSS",LISTE!B161="HENNION",LISTE!B161="BENARD",LISTE!I161="X",LISTE!I161="A",LISTE!B161="HUMBERT",LISTE!B161="BARRET",LISTE!B161="AUZAN",LISTE!B161="BOURDEAU"),"",LISTE!K161)</f>
        <v/>
      </c>
      <c r="G161" s="71"/>
      <c r="H161" s="72" t="str">
        <f>IF(OR(LISTE!B161="",LISTE!B161="MADORRE",LISTE!B161="ROBIN",LISTE!B161="FREYSS",LISTE!B161="HENNION",LISTE!B161="BENARD",LISTE!I161="X",LISTE!I161="A",LISTE!B161="HUMBERT",LISTE!B161="BARRET",LISTE!B161="AUZAN",LISTE!B161="BOURDEAU"),"",LISTE!AF161)</f>
        <v/>
      </c>
      <c r="I161" s="72" t="str">
        <f>IF(OR(LISTE!B161="",LISTE!B161="MADORRE",LISTE!B161="ROBIN",LISTE!B161="FREYSS",LISTE!B161="HENNION",LISTE!B161="BENARD",LISTE!I161="X",LISTE!I161="A",LISTE!B161="HUMBERT",LISTE!B161="BARRET",LISTE!B161="AUZAN",LISTE!B161="BOURDEAU"),"",LISTE!AG161)</f>
        <v/>
      </c>
      <c r="J161" s="72" t="str">
        <f>IF(OR(LISTE!B161="",LISTE!B161="MADORRE",LISTE!B161="ROBIN",LISTE!B161="FREYSS",LISTE!B161="HENNION",LISTE!B161="BENARD",LISTE!I161="X",LISTE!I161="A",LISTE!B161="HUMBERT",LISTE!B161="BARRET",LISTE!B161="AUZAN",LISTE!B161="BOURDEAU"),"",LISTE!AH161)</f>
        <v/>
      </c>
      <c r="K161" s="72" t="str">
        <f>IF(OR(LISTE!B161="",LISTE!B161="MADORRE",LISTE!B161="ROBIN",LISTE!B161="FREYSS",LISTE!B161="HENNION",LISTE!B161="BENARD",LISTE!I161="X",LISTE!I161="A",LISTE!B161="HUMBERT",LISTE!B161="BARRET",LISTE!B161="AUZAN",LISTE!B161="BOURDEAU"),"",LISTE!AI161)</f>
        <v/>
      </c>
      <c r="L161" s="72" t="str">
        <f>IF(OR(LISTE!B161="",LISTE!B161="MADORRE",LISTE!B161="ROBIN",LISTE!B161="FREYSS",LISTE!B161="HENNION",LISTE!B161="BENARD",LISTE!I161="X",LISTE!I161="A",LISTE!B161="HUMBERT",LISTE!B161="BARRET",LISTE!B161="AUZAN",LISTE!B161="BOURDEAU"),"",LISTE!AJ161)</f>
        <v/>
      </c>
      <c r="M161" s="72" t="str">
        <f>IF(OR(LISTE!B161="",LISTE!B161="MADORRE",LISTE!B161="ROBIN",LISTE!B161="FREYSS",LISTE!B161="HENNION",LISTE!B161="BENARD",LISTE!I161="X",LISTE!I161="A",LISTE!B161="HUMBERT",LISTE!B161="BARRET",LISTE!B161="AUZAN",LISTE!B161="BOURDEAU"),"",LISTE!AK161)</f>
        <v/>
      </c>
      <c r="N161" s="72" t="str">
        <f>IF(OR(LISTE!B161="",LISTE!B161="MADORRE",LISTE!B161="ROBIN",LISTE!B161="FREYSS",LISTE!B161="HENNION",LISTE!B161="BENARD",LISTE!I161="X",LISTE!I161="A",LISTE!B161="HUMBERT",LISTE!B161="BARRET",LISTE!B161="AUZAN",LISTE!B161="BOURDEAU"),"",LISTE!AL161)</f>
        <v/>
      </c>
      <c r="O161" s="72" t="str">
        <f>IF(OR(LISTE!B161="",LISTE!B161="MADORRE",LISTE!B161="ROBIN",LISTE!B161="FREYSS",LISTE!B161="HENNION",LISTE!B161="BENARD",LISTE!I161="X",LISTE!I161="A",LISTE!B161="HUMBERT",LISTE!B161="BARRET",LISTE!B161="AUZAN",LISTE!B161="BOURDEAU"),"",LISTE!AM161)</f>
        <v/>
      </c>
      <c r="P161" s="72" t="str">
        <f>IF(OR(LISTE!B161="",LISTE!B161="MADORRE",LISTE!B161="ROBIN",LISTE!B161="FREYSS",LISTE!B161="HENNION",LISTE!B161="BENARD",LISTE!I161="X",LISTE!I161="A",LISTE!B161="HUMBERT",LISTE!B161="BARRET",LISTE!B161="AUZAN",LISTE!B161="BOURDEAU"),"",LISTE!AN161)</f>
        <v/>
      </c>
      <c r="Q161" s="72" t="str">
        <f>IF(OR(LISTE!B161="",LISTE!B161="MADORRE",LISTE!B161="ROBIN",LISTE!B161="FREYSS",LISTE!B161="HENNION",LISTE!B161="BENARD",LISTE!I161="X",LISTE!I161="A",LISTE!B161="HUMBERT",LISTE!B161="BARRET",LISTE!B161="AUZAN",LISTE!B161="BOURDEAU"),"",LISTE!AO161)</f>
        <v/>
      </c>
      <c r="R161" s="72" t="str">
        <f>IF(OR(LISTE!B161="",LISTE!B161="MADORRE",LISTE!B161="ROBIN",LISTE!B161="FREYSS",LISTE!B161="HENNION",LISTE!B161="BENARD",LISTE!I161="X",LISTE!I161="A",LISTE!B161="HUMBERT",LISTE!B161="BARRET",LISTE!B161="AUZAN",LISTE!B161="BOURDEAU"),"",LISTE!AP161)</f>
        <v/>
      </c>
      <c r="S161" s="72" t="str">
        <f>IF(OR(LISTE!B161="",LISTE!B161="MADORRE",LISTE!B161="ROBIN",LISTE!B161="FREYSS",LISTE!B161="HENNION",LISTE!B161="BENARD",LISTE!I161="X",LISTE!I161="A",LISTE!B161="HUMBERT",LISTE!B161="BARRET",LISTE!B161="AUZAN",LISTE!B161="BOURDEAU"),"",LISTE!AQ161)</f>
        <v/>
      </c>
    </row>
    <row r="162" spans="1:19" ht="13.05" customHeight="1" x14ac:dyDescent="0.3">
      <c r="A162" s="56" t="str">
        <f>IF(OR(LISTE!B162="",LISTE!B162="MADORRE",LISTE!B162="ROBIN",LISTE!B162="FREYSS",LISTE!B162="HENNION",LISTE!B162="BENARD",LISTE!I162="X",LISTE!I162="A",LISTE!B162="HUMBERT",LISTE!B162="BARRET",LISTE!B162="AUZAN",LISTE!B162="BOURDEAU"),"",LISTE!A162)</f>
        <v/>
      </c>
      <c r="B162" s="70" t="str">
        <f>IF(OR(LISTE!B162="",LISTE!B162="MADORRE",LISTE!B162="ROBIN",LISTE!B162="FREYSS",LISTE!B162="HENNION",LISTE!B162="BENARD",LISTE!I162="X",LISTE!I162="A",LISTE!B162="HUMBERT",LISTE!B162="BARRET",LISTE!B162="AUZAN",LISTE!B162="BOURDEAU"),"",LISTE!B162)</f>
        <v/>
      </c>
      <c r="C162" s="70" t="str">
        <f>IF(OR(LISTE!B162="",LISTE!B162="MADORRE",LISTE!B162="ROBIN",LISTE!B162="FREYSS",LISTE!B162="HENNION",LISTE!B162="BENARD",LISTE!I162="X",LISTE!I162="A",LISTE!B162="HUMBERT",LISTE!B162="BARRET",LISTE!B162="AUZAN",LISTE!B162="BOURDEAU"),"",LISTE!C162)</f>
        <v/>
      </c>
      <c r="D162" s="70"/>
      <c r="E162" s="71" t="str">
        <f>IF(OR(LISTE!B162="",LISTE!B162="MADORRE",LISTE!B162="ROBIN",LISTE!B162="FREYSS",LISTE!B162="HENNION",LISTE!B162="BENARD",LISTE!I162="X",LISTE!I162="A",LISTE!B162="HUMBERT",LISTE!B162="BARRET",LISTE!B162="AUZAN",LISTE!B162="BOURDEAU"),"",LISTE!J162)</f>
        <v/>
      </c>
      <c r="F162" s="71" t="str">
        <f>IF(OR(LISTE!B162="",LISTE!B162="MADORRE",LISTE!B162="ROBIN",LISTE!B162="FREYSS",LISTE!B162="HENNION",LISTE!B162="BENARD",LISTE!I162="X",LISTE!I162="A",LISTE!B162="HUMBERT",LISTE!B162="BARRET",LISTE!B162="AUZAN",LISTE!B162="BOURDEAU"),"",LISTE!K162)</f>
        <v/>
      </c>
      <c r="G162" s="71"/>
      <c r="H162" s="72" t="str">
        <f>IF(OR(LISTE!B162="",LISTE!B162="MADORRE",LISTE!B162="ROBIN",LISTE!B162="FREYSS",LISTE!B162="HENNION",LISTE!B162="BENARD",LISTE!I162="X",LISTE!I162="A",LISTE!B162="HUMBERT",LISTE!B162="BARRET",LISTE!B162="AUZAN",LISTE!B162="BOURDEAU"),"",LISTE!AF162)</f>
        <v/>
      </c>
      <c r="I162" s="72" t="str">
        <f>IF(OR(LISTE!B162="",LISTE!B162="MADORRE",LISTE!B162="ROBIN",LISTE!B162="FREYSS",LISTE!B162="HENNION",LISTE!B162="BENARD",LISTE!I162="X",LISTE!I162="A",LISTE!B162="HUMBERT",LISTE!B162="BARRET",LISTE!B162="AUZAN",LISTE!B162="BOURDEAU"),"",LISTE!AG162)</f>
        <v/>
      </c>
      <c r="J162" s="72" t="str">
        <f>IF(OR(LISTE!B162="",LISTE!B162="MADORRE",LISTE!B162="ROBIN",LISTE!B162="FREYSS",LISTE!B162="HENNION",LISTE!B162="BENARD",LISTE!I162="X",LISTE!I162="A",LISTE!B162="HUMBERT",LISTE!B162="BARRET",LISTE!B162="AUZAN",LISTE!B162="BOURDEAU"),"",LISTE!AH162)</f>
        <v/>
      </c>
      <c r="K162" s="72" t="str">
        <f>IF(OR(LISTE!B162="",LISTE!B162="MADORRE",LISTE!B162="ROBIN",LISTE!B162="FREYSS",LISTE!B162="HENNION",LISTE!B162="BENARD",LISTE!I162="X",LISTE!I162="A",LISTE!B162="HUMBERT",LISTE!B162="BARRET",LISTE!B162="AUZAN",LISTE!B162="BOURDEAU"),"",LISTE!AI162)</f>
        <v/>
      </c>
      <c r="L162" s="72" t="str">
        <f>IF(OR(LISTE!B162="",LISTE!B162="MADORRE",LISTE!B162="ROBIN",LISTE!B162="FREYSS",LISTE!B162="HENNION",LISTE!B162="BENARD",LISTE!I162="X",LISTE!I162="A",LISTE!B162="HUMBERT",LISTE!B162="BARRET",LISTE!B162="AUZAN",LISTE!B162="BOURDEAU"),"",LISTE!AJ162)</f>
        <v/>
      </c>
      <c r="M162" s="72" t="str">
        <f>IF(OR(LISTE!B162="",LISTE!B162="MADORRE",LISTE!B162="ROBIN",LISTE!B162="FREYSS",LISTE!B162="HENNION",LISTE!B162="BENARD",LISTE!I162="X",LISTE!I162="A",LISTE!B162="HUMBERT",LISTE!B162="BARRET",LISTE!B162="AUZAN",LISTE!B162="BOURDEAU"),"",LISTE!AK162)</f>
        <v/>
      </c>
      <c r="N162" s="72" t="str">
        <f>IF(OR(LISTE!B162="",LISTE!B162="MADORRE",LISTE!B162="ROBIN",LISTE!B162="FREYSS",LISTE!B162="HENNION",LISTE!B162="BENARD",LISTE!I162="X",LISTE!I162="A",LISTE!B162="HUMBERT",LISTE!B162="BARRET",LISTE!B162="AUZAN",LISTE!B162="BOURDEAU"),"",LISTE!AL162)</f>
        <v/>
      </c>
      <c r="O162" s="72" t="str">
        <f>IF(OR(LISTE!B162="",LISTE!B162="MADORRE",LISTE!B162="ROBIN",LISTE!B162="FREYSS",LISTE!B162="HENNION",LISTE!B162="BENARD",LISTE!I162="X",LISTE!I162="A",LISTE!B162="HUMBERT",LISTE!B162="BARRET",LISTE!B162="AUZAN",LISTE!B162="BOURDEAU"),"",LISTE!AM162)</f>
        <v/>
      </c>
      <c r="P162" s="72" t="str">
        <f>IF(OR(LISTE!B162="",LISTE!B162="MADORRE",LISTE!B162="ROBIN",LISTE!B162="FREYSS",LISTE!B162="HENNION",LISTE!B162="BENARD",LISTE!I162="X",LISTE!I162="A",LISTE!B162="HUMBERT",LISTE!B162="BARRET",LISTE!B162="AUZAN",LISTE!B162="BOURDEAU"),"",LISTE!AN162)</f>
        <v/>
      </c>
      <c r="Q162" s="72" t="str">
        <f>IF(OR(LISTE!B162="",LISTE!B162="MADORRE",LISTE!B162="ROBIN",LISTE!B162="FREYSS",LISTE!B162="HENNION",LISTE!B162="BENARD",LISTE!I162="X",LISTE!I162="A",LISTE!B162="HUMBERT",LISTE!B162="BARRET",LISTE!B162="AUZAN",LISTE!B162="BOURDEAU"),"",LISTE!AO162)</f>
        <v/>
      </c>
      <c r="R162" s="72" t="str">
        <f>IF(OR(LISTE!B162="",LISTE!B162="MADORRE",LISTE!B162="ROBIN",LISTE!B162="FREYSS",LISTE!B162="HENNION",LISTE!B162="BENARD",LISTE!I162="X",LISTE!I162="A",LISTE!B162="HUMBERT",LISTE!B162="BARRET",LISTE!B162="AUZAN",LISTE!B162="BOURDEAU"),"",LISTE!AP162)</f>
        <v/>
      </c>
      <c r="S162" s="72" t="str">
        <f>IF(OR(LISTE!B162="",LISTE!B162="MADORRE",LISTE!B162="ROBIN",LISTE!B162="FREYSS",LISTE!B162="HENNION",LISTE!B162="BENARD",LISTE!I162="X",LISTE!I162="A",LISTE!B162="HUMBERT",LISTE!B162="BARRET",LISTE!B162="AUZAN",LISTE!B162="BOURDEAU"),"",LISTE!AQ162)</f>
        <v/>
      </c>
    </row>
    <row r="163" spans="1:19" ht="13.05" customHeight="1" x14ac:dyDescent="0.3">
      <c r="A163" s="56" t="str">
        <f>IF(OR(LISTE!B163="",LISTE!B163="MADORRE",LISTE!B163="ROBIN",LISTE!B163="FREYSS",LISTE!B163="HENNION",LISTE!B163="BENARD",LISTE!I163="X",LISTE!I163="A",LISTE!B163="HUMBERT",LISTE!B163="BARRET",LISTE!B163="AUZAN",LISTE!B163="BOURDEAU"),"",LISTE!A163)</f>
        <v/>
      </c>
      <c r="B163" s="70" t="str">
        <f>IF(OR(LISTE!B163="",LISTE!B163="MADORRE",LISTE!B163="ROBIN",LISTE!B163="FREYSS",LISTE!B163="HENNION",LISTE!B163="BENARD",LISTE!I163="X",LISTE!I163="A",LISTE!B163="HUMBERT",LISTE!B163="BARRET",LISTE!B163="AUZAN",LISTE!B163="BOURDEAU"),"",LISTE!B163)</f>
        <v/>
      </c>
      <c r="C163" s="70" t="str">
        <f>IF(OR(LISTE!B163="",LISTE!B163="MADORRE",LISTE!B163="ROBIN",LISTE!B163="FREYSS",LISTE!B163="HENNION",LISTE!B163="BENARD",LISTE!I163="X",LISTE!I163="A",LISTE!B163="HUMBERT",LISTE!B163="BARRET",LISTE!B163="AUZAN",LISTE!B163="BOURDEAU"),"",LISTE!C163)</f>
        <v/>
      </c>
      <c r="D163" s="70"/>
      <c r="E163" s="71" t="str">
        <f>IF(OR(LISTE!B163="",LISTE!B163="MADORRE",LISTE!B163="ROBIN",LISTE!B163="FREYSS",LISTE!B163="HENNION",LISTE!B163="BENARD",LISTE!I163="X",LISTE!I163="A",LISTE!B163="HUMBERT",LISTE!B163="BARRET",LISTE!B163="AUZAN",LISTE!B163="BOURDEAU"),"",LISTE!J163)</f>
        <v/>
      </c>
      <c r="F163" s="71" t="str">
        <f>IF(OR(LISTE!B163="",LISTE!B163="MADORRE",LISTE!B163="ROBIN",LISTE!B163="FREYSS",LISTE!B163="HENNION",LISTE!B163="BENARD",LISTE!I163="X",LISTE!I163="A",LISTE!B163="HUMBERT",LISTE!B163="BARRET",LISTE!B163="AUZAN",LISTE!B163="BOURDEAU"),"",LISTE!K163)</f>
        <v/>
      </c>
      <c r="G163" s="71"/>
      <c r="H163" s="72" t="str">
        <f>IF(OR(LISTE!B163="",LISTE!B163="MADORRE",LISTE!B163="ROBIN",LISTE!B163="FREYSS",LISTE!B163="HENNION",LISTE!B163="BENARD",LISTE!I163="X",LISTE!I163="A",LISTE!B163="HUMBERT",LISTE!B163="BARRET",LISTE!B163="AUZAN",LISTE!B163="BOURDEAU"),"",LISTE!AF163)</f>
        <v/>
      </c>
      <c r="I163" s="72" t="str">
        <f>IF(OR(LISTE!B163="",LISTE!B163="MADORRE",LISTE!B163="ROBIN",LISTE!B163="FREYSS",LISTE!B163="HENNION",LISTE!B163="BENARD",LISTE!I163="X",LISTE!I163="A",LISTE!B163="HUMBERT",LISTE!B163="BARRET",LISTE!B163="AUZAN",LISTE!B163="BOURDEAU"),"",LISTE!AG163)</f>
        <v/>
      </c>
      <c r="J163" s="72" t="str">
        <f>IF(OR(LISTE!B163="",LISTE!B163="MADORRE",LISTE!B163="ROBIN",LISTE!B163="FREYSS",LISTE!B163="HENNION",LISTE!B163="BENARD",LISTE!I163="X",LISTE!I163="A",LISTE!B163="HUMBERT",LISTE!B163="BARRET",LISTE!B163="AUZAN",LISTE!B163="BOURDEAU"),"",LISTE!AH163)</f>
        <v/>
      </c>
      <c r="K163" s="72" t="str">
        <f>IF(OR(LISTE!B163="",LISTE!B163="MADORRE",LISTE!B163="ROBIN",LISTE!B163="FREYSS",LISTE!B163="HENNION",LISTE!B163="BENARD",LISTE!I163="X",LISTE!I163="A",LISTE!B163="HUMBERT",LISTE!B163="BARRET",LISTE!B163="AUZAN",LISTE!B163="BOURDEAU"),"",LISTE!AI163)</f>
        <v/>
      </c>
      <c r="L163" s="72" t="str">
        <f>IF(OR(LISTE!B163="",LISTE!B163="MADORRE",LISTE!B163="ROBIN",LISTE!B163="FREYSS",LISTE!B163="HENNION",LISTE!B163="BENARD",LISTE!I163="X",LISTE!I163="A",LISTE!B163="HUMBERT",LISTE!B163="BARRET",LISTE!B163="AUZAN",LISTE!B163="BOURDEAU"),"",LISTE!AJ163)</f>
        <v/>
      </c>
      <c r="M163" s="72" t="str">
        <f>IF(OR(LISTE!B163="",LISTE!B163="MADORRE",LISTE!B163="ROBIN",LISTE!B163="FREYSS",LISTE!B163="HENNION",LISTE!B163="BENARD",LISTE!I163="X",LISTE!I163="A",LISTE!B163="HUMBERT",LISTE!B163="BARRET",LISTE!B163="AUZAN",LISTE!B163="BOURDEAU"),"",LISTE!AK163)</f>
        <v/>
      </c>
      <c r="N163" s="72" t="str">
        <f>IF(OR(LISTE!B163="",LISTE!B163="MADORRE",LISTE!B163="ROBIN",LISTE!B163="FREYSS",LISTE!B163="HENNION",LISTE!B163="BENARD",LISTE!I163="X",LISTE!I163="A",LISTE!B163="HUMBERT",LISTE!B163="BARRET",LISTE!B163="AUZAN",LISTE!B163="BOURDEAU"),"",LISTE!AL163)</f>
        <v/>
      </c>
      <c r="O163" s="72" t="str">
        <f>IF(OR(LISTE!B163="",LISTE!B163="MADORRE",LISTE!B163="ROBIN",LISTE!B163="FREYSS",LISTE!B163="HENNION",LISTE!B163="BENARD",LISTE!I163="X",LISTE!I163="A",LISTE!B163="HUMBERT",LISTE!B163="BARRET",LISTE!B163="AUZAN",LISTE!B163="BOURDEAU"),"",LISTE!AM163)</f>
        <v/>
      </c>
      <c r="P163" s="72" t="str">
        <f>IF(OR(LISTE!B163="",LISTE!B163="MADORRE",LISTE!B163="ROBIN",LISTE!B163="FREYSS",LISTE!B163="HENNION",LISTE!B163="BENARD",LISTE!I163="X",LISTE!I163="A",LISTE!B163="HUMBERT",LISTE!B163="BARRET",LISTE!B163="AUZAN",LISTE!B163="BOURDEAU"),"",LISTE!AN163)</f>
        <v/>
      </c>
      <c r="Q163" s="72" t="str">
        <f>IF(OR(LISTE!B163="",LISTE!B163="MADORRE",LISTE!B163="ROBIN",LISTE!B163="FREYSS",LISTE!B163="HENNION",LISTE!B163="BENARD",LISTE!I163="X",LISTE!I163="A",LISTE!B163="HUMBERT",LISTE!B163="BARRET",LISTE!B163="AUZAN",LISTE!B163="BOURDEAU"),"",LISTE!AO163)</f>
        <v/>
      </c>
      <c r="R163" s="72" t="str">
        <f>IF(OR(LISTE!B163="",LISTE!B163="MADORRE",LISTE!B163="ROBIN",LISTE!B163="FREYSS",LISTE!B163="HENNION",LISTE!B163="BENARD",LISTE!I163="X",LISTE!I163="A",LISTE!B163="HUMBERT",LISTE!B163="BARRET",LISTE!B163="AUZAN",LISTE!B163="BOURDEAU"),"",LISTE!AP163)</f>
        <v/>
      </c>
      <c r="S163" s="72" t="str">
        <f>IF(OR(LISTE!B163="",LISTE!B163="MADORRE",LISTE!B163="ROBIN",LISTE!B163="FREYSS",LISTE!B163="HENNION",LISTE!B163="BENARD",LISTE!I163="X",LISTE!I163="A",LISTE!B163="HUMBERT",LISTE!B163="BARRET",LISTE!B163="AUZAN",LISTE!B163="BOURDEAU"),"",LISTE!AQ163)</f>
        <v/>
      </c>
    </row>
    <row r="164" spans="1:19" ht="13.05" customHeight="1" x14ac:dyDescent="0.3">
      <c r="A164" s="56" t="str">
        <f>IF(OR(LISTE!B164="",LISTE!B164="MADORRE",LISTE!B164="ROBIN",LISTE!B164="FREYSS",LISTE!B164="HENNION",LISTE!B164="BENARD",LISTE!I164="X",LISTE!I164="A",LISTE!B164="HUMBERT",LISTE!B164="BARRET",LISTE!B164="AUZAN",LISTE!B164="BOURDEAU"),"",LISTE!A164)</f>
        <v/>
      </c>
      <c r="B164" s="70" t="str">
        <f>IF(OR(LISTE!B164="",LISTE!B164="MADORRE",LISTE!B164="ROBIN",LISTE!B164="FREYSS",LISTE!B164="HENNION",LISTE!B164="BENARD",LISTE!I164="X",LISTE!I164="A",LISTE!B164="HUMBERT",LISTE!B164="BARRET",LISTE!B164="AUZAN",LISTE!B164="BOURDEAU"),"",LISTE!B164)</f>
        <v/>
      </c>
      <c r="C164" s="70" t="str">
        <f>IF(OR(LISTE!B164="",LISTE!B164="MADORRE",LISTE!B164="ROBIN",LISTE!B164="FREYSS",LISTE!B164="HENNION",LISTE!B164="BENARD",LISTE!I164="X",LISTE!I164="A",LISTE!B164="HUMBERT",LISTE!B164="BARRET",LISTE!B164="AUZAN",LISTE!B164="BOURDEAU"),"",LISTE!C164)</f>
        <v/>
      </c>
      <c r="D164" s="70"/>
      <c r="E164" s="71" t="str">
        <f>IF(OR(LISTE!B164="",LISTE!B164="MADORRE",LISTE!B164="ROBIN",LISTE!B164="FREYSS",LISTE!B164="HENNION",LISTE!B164="BENARD",LISTE!I164="X",LISTE!I164="A",LISTE!B164="HUMBERT",LISTE!B164="BARRET",LISTE!B164="AUZAN",LISTE!B164="BOURDEAU"),"",LISTE!J164)</f>
        <v/>
      </c>
      <c r="F164" s="71" t="str">
        <f>IF(OR(LISTE!B164="",LISTE!B164="MADORRE",LISTE!B164="ROBIN",LISTE!B164="FREYSS",LISTE!B164="HENNION",LISTE!B164="BENARD",LISTE!I164="X",LISTE!I164="A",LISTE!B164="HUMBERT",LISTE!B164="BARRET",LISTE!B164="AUZAN",LISTE!B164="BOURDEAU"),"",LISTE!K164)</f>
        <v/>
      </c>
      <c r="G164" s="71"/>
      <c r="H164" s="72" t="str">
        <f>IF(OR(LISTE!B164="",LISTE!B164="MADORRE",LISTE!B164="ROBIN",LISTE!B164="FREYSS",LISTE!B164="HENNION",LISTE!B164="BENARD",LISTE!I164="X",LISTE!I164="A",LISTE!B164="HUMBERT",LISTE!B164="BARRET",LISTE!B164="AUZAN",LISTE!B164="BOURDEAU"),"",LISTE!AF164)</f>
        <v/>
      </c>
      <c r="I164" s="72" t="str">
        <f>IF(OR(LISTE!B164="",LISTE!B164="MADORRE",LISTE!B164="ROBIN",LISTE!B164="FREYSS",LISTE!B164="HENNION",LISTE!B164="BENARD",LISTE!I164="X",LISTE!I164="A",LISTE!B164="HUMBERT",LISTE!B164="BARRET",LISTE!B164="AUZAN",LISTE!B164="BOURDEAU"),"",LISTE!AG164)</f>
        <v/>
      </c>
      <c r="J164" s="72" t="str">
        <f>IF(OR(LISTE!B164="",LISTE!B164="MADORRE",LISTE!B164="ROBIN",LISTE!B164="FREYSS",LISTE!B164="HENNION",LISTE!B164="BENARD",LISTE!I164="X",LISTE!I164="A",LISTE!B164="HUMBERT",LISTE!B164="BARRET",LISTE!B164="AUZAN",LISTE!B164="BOURDEAU"),"",LISTE!AH164)</f>
        <v/>
      </c>
      <c r="K164" s="72" t="str">
        <f>IF(OR(LISTE!B164="",LISTE!B164="MADORRE",LISTE!B164="ROBIN",LISTE!B164="FREYSS",LISTE!B164="HENNION",LISTE!B164="BENARD",LISTE!I164="X",LISTE!I164="A",LISTE!B164="HUMBERT",LISTE!B164="BARRET",LISTE!B164="AUZAN",LISTE!B164="BOURDEAU"),"",LISTE!AI164)</f>
        <v/>
      </c>
      <c r="L164" s="72" t="str">
        <f>IF(OR(LISTE!B164="",LISTE!B164="MADORRE",LISTE!B164="ROBIN",LISTE!B164="FREYSS",LISTE!B164="HENNION",LISTE!B164="BENARD",LISTE!I164="X",LISTE!I164="A",LISTE!B164="HUMBERT",LISTE!B164="BARRET",LISTE!B164="AUZAN",LISTE!B164="BOURDEAU"),"",LISTE!AJ164)</f>
        <v/>
      </c>
      <c r="M164" s="72" t="str">
        <f>IF(OR(LISTE!B164="",LISTE!B164="MADORRE",LISTE!B164="ROBIN",LISTE!B164="FREYSS",LISTE!B164="HENNION",LISTE!B164="BENARD",LISTE!I164="X",LISTE!I164="A",LISTE!B164="HUMBERT",LISTE!B164="BARRET",LISTE!B164="AUZAN",LISTE!B164="BOURDEAU"),"",LISTE!AK164)</f>
        <v/>
      </c>
      <c r="N164" s="72" t="str">
        <f>IF(OR(LISTE!B164="",LISTE!B164="MADORRE",LISTE!B164="ROBIN",LISTE!B164="FREYSS",LISTE!B164="HENNION",LISTE!B164="BENARD",LISTE!I164="X",LISTE!I164="A",LISTE!B164="HUMBERT",LISTE!B164="BARRET",LISTE!B164="AUZAN",LISTE!B164="BOURDEAU"),"",LISTE!AL164)</f>
        <v/>
      </c>
      <c r="O164" s="72" t="str">
        <f>IF(OR(LISTE!B164="",LISTE!B164="MADORRE",LISTE!B164="ROBIN",LISTE!B164="FREYSS",LISTE!B164="HENNION",LISTE!B164="BENARD",LISTE!I164="X",LISTE!I164="A",LISTE!B164="HUMBERT",LISTE!B164="BARRET",LISTE!B164="AUZAN",LISTE!B164="BOURDEAU"),"",LISTE!AM164)</f>
        <v/>
      </c>
      <c r="P164" s="72" t="str">
        <f>IF(OR(LISTE!B164="",LISTE!B164="MADORRE",LISTE!B164="ROBIN",LISTE!B164="FREYSS",LISTE!B164="HENNION",LISTE!B164="BENARD",LISTE!I164="X",LISTE!I164="A",LISTE!B164="HUMBERT",LISTE!B164="BARRET",LISTE!B164="AUZAN",LISTE!B164="BOURDEAU"),"",LISTE!AN164)</f>
        <v/>
      </c>
      <c r="Q164" s="72" t="str">
        <f>IF(OR(LISTE!B164="",LISTE!B164="MADORRE",LISTE!B164="ROBIN",LISTE!B164="FREYSS",LISTE!B164="HENNION",LISTE!B164="BENARD",LISTE!I164="X",LISTE!I164="A",LISTE!B164="HUMBERT",LISTE!B164="BARRET",LISTE!B164="AUZAN",LISTE!B164="BOURDEAU"),"",LISTE!AO164)</f>
        <v/>
      </c>
      <c r="R164" s="72" t="str">
        <f>IF(OR(LISTE!B164="",LISTE!B164="MADORRE",LISTE!B164="ROBIN",LISTE!B164="FREYSS",LISTE!B164="HENNION",LISTE!B164="BENARD",LISTE!I164="X",LISTE!I164="A",LISTE!B164="HUMBERT",LISTE!B164="BARRET",LISTE!B164="AUZAN",LISTE!B164="BOURDEAU"),"",LISTE!AP164)</f>
        <v/>
      </c>
      <c r="S164" s="72" t="str">
        <f>IF(OR(LISTE!B164="",LISTE!B164="MADORRE",LISTE!B164="ROBIN",LISTE!B164="FREYSS",LISTE!B164="HENNION",LISTE!B164="BENARD",LISTE!I164="X",LISTE!I164="A",LISTE!B164="HUMBERT",LISTE!B164="BARRET",LISTE!B164="AUZAN",LISTE!B164="BOURDEAU"),"",LISTE!AQ164)</f>
        <v/>
      </c>
    </row>
    <row r="165" spans="1:19" ht="13.05" customHeight="1" x14ac:dyDescent="0.3">
      <c r="A165" s="56" t="str">
        <f>IF(OR(LISTE!B165="",LISTE!B165="MADORRE",LISTE!B165="ROBIN",LISTE!B165="FREYSS",LISTE!B165="HENNION",LISTE!B165="BENARD",LISTE!I165="X",LISTE!I165="A",LISTE!B165="HUMBERT",LISTE!B165="BARRET",LISTE!B165="AUZAN",LISTE!B165="BOURDEAU"),"",LISTE!A165)</f>
        <v/>
      </c>
      <c r="B165" s="70" t="str">
        <f>IF(OR(LISTE!B165="",LISTE!B165="MADORRE",LISTE!B165="ROBIN",LISTE!B165="FREYSS",LISTE!B165="HENNION",LISTE!B165="BENARD",LISTE!I165="X",LISTE!I165="A",LISTE!B165="HUMBERT",LISTE!B165="BARRET",LISTE!B165="AUZAN",LISTE!B165="BOURDEAU"),"",LISTE!B165)</f>
        <v/>
      </c>
      <c r="C165" s="70" t="str">
        <f>IF(OR(LISTE!B165="",LISTE!B165="MADORRE",LISTE!B165="ROBIN",LISTE!B165="FREYSS",LISTE!B165="HENNION",LISTE!B165="BENARD",LISTE!I165="X",LISTE!I165="A",LISTE!B165="HUMBERT",LISTE!B165="BARRET",LISTE!B165="AUZAN",LISTE!B165="BOURDEAU"),"",LISTE!C165)</f>
        <v/>
      </c>
      <c r="D165" s="70"/>
      <c r="E165" s="71" t="str">
        <f>IF(OR(LISTE!B165="",LISTE!B165="MADORRE",LISTE!B165="ROBIN",LISTE!B165="FREYSS",LISTE!B165="HENNION",LISTE!B165="BENARD",LISTE!I165="X",LISTE!I165="A",LISTE!B165="HUMBERT",LISTE!B165="BARRET",LISTE!B165="AUZAN",LISTE!B165="BOURDEAU"),"",LISTE!J165)</f>
        <v/>
      </c>
      <c r="F165" s="71" t="str">
        <f>IF(OR(LISTE!B165="",LISTE!B165="MADORRE",LISTE!B165="ROBIN",LISTE!B165="FREYSS",LISTE!B165="HENNION",LISTE!B165="BENARD",LISTE!I165="X",LISTE!I165="A",LISTE!B165="HUMBERT",LISTE!B165="BARRET",LISTE!B165="AUZAN",LISTE!B165="BOURDEAU"),"",LISTE!K165)</f>
        <v/>
      </c>
      <c r="G165" s="71"/>
      <c r="H165" s="72" t="str">
        <f>IF(OR(LISTE!B165="",LISTE!B165="MADORRE",LISTE!B165="ROBIN",LISTE!B165="FREYSS",LISTE!B165="HENNION",LISTE!B165="BENARD",LISTE!I165="X",LISTE!I165="A",LISTE!B165="HUMBERT",LISTE!B165="BARRET",LISTE!B165="AUZAN",LISTE!B165="BOURDEAU"),"",LISTE!AF165)</f>
        <v/>
      </c>
      <c r="I165" s="72" t="str">
        <f>IF(OR(LISTE!B165="",LISTE!B165="MADORRE",LISTE!B165="ROBIN",LISTE!B165="FREYSS",LISTE!B165="HENNION",LISTE!B165="BENARD",LISTE!I165="X",LISTE!I165="A",LISTE!B165="HUMBERT",LISTE!B165="BARRET",LISTE!B165="AUZAN",LISTE!B165="BOURDEAU"),"",LISTE!AG165)</f>
        <v/>
      </c>
      <c r="J165" s="72" t="str">
        <f>IF(OR(LISTE!B165="",LISTE!B165="MADORRE",LISTE!B165="ROBIN",LISTE!B165="FREYSS",LISTE!B165="HENNION",LISTE!B165="BENARD",LISTE!I165="X",LISTE!I165="A",LISTE!B165="HUMBERT",LISTE!B165="BARRET",LISTE!B165="AUZAN",LISTE!B165="BOURDEAU"),"",LISTE!AH165)</f>
        <v/>
      </c>
      <c r="K165" s="72" t="str">
        <f>IF(OR(LISTE!B165="",LISTE!B165="MADORRE",LISTE!B165="ROBIN",LISTE!B165="FREYSS",LISTE!B165="HENNION",LISTE!B165="BENARD",LISTE!I165="X",LISTE!I165="A",LISTE!B165="HUMBERT",LISTE!B165="BARRET",LISTE!B165="AUZAN",LISTE!B165="BOURDEAU"),"",LISTE!AI165)</f>
        <v/>
      </c>
      <c r="L165" s="72" t="str">
        <f>IF(OR(LISTE!B165="",LISTE!B165="MADORRE",LISTE!B165="ROBIN",LISTE!B165="FREYSS",LISTE!B165="HENNION",LISTE!B165="BENARD",LISTE!I165="X",LISTE!I165="A",LISTE!B165="HUMBERT",LISTE!B165="BARRET",LISTE!B165="AUZAN",LISTE!B165="BOURDEAU"),"",LISTE!AJ165)</f>
        <v/>
      </c>
      <c r="M165" s="72" t="str">
        <f>IF(OR(LISTE!B165="",LISTE!B165="MADORRE",LISTE!B165="ROBIN",LISTE!B165="FREYSS",LISTE!B165="HENNION",LISTE!B165="BENARD",LISTE!I165="X",LISTE!I165="A",LISTE!B165="HUMBERT",LISTE!B165="BARRET",LISTE!B165="AUZAN",LISTE!B165="BOURDEAU"),"",LISTE!AK165)</f>
        <v/>
      </c>
      <c r="N165" s="72" t="str">
        <f>IF(OR(LISTE!B165="",LISTE!B165="MADORRE",LISTE!B165="ROBIN",LISTE!B165="FREYSS",LISTE!B165="HENNION",LISTE!B165="BENARD",LISTE!I165="X",LISTE!I165="A",LISTE!B165="HUMBERT",LISTE!B165="BARRET",LISTE!B165="AUZAN",LISTE!B165="BOURDEAU"),"",LISTE!AL165)</f>
        <v/>
      </c>
      <c r="O165" s="72" t="str">
        <f>IF(OR(LISTE!B165="",LISTE!B165="MADORRE",LISTE!B165="ROBIN",LISTE!B165="FREYSS",LISTE!B165="HENNION",LISTE!B165="BENARD",LISTE!I165="X",LISTE!I165="A",LISTE!B165="HUMBERT",LISTE!B165="BARRET",LISTE!B165="AUZAN",LISTE!B165="BOURDEAU"),"",LISTE!AM165)</f>
        <v/>
      </c>
      <c r="P165" s="72" t="str">
        <f>IF(OR(LISTE!B165="",LISTE!B165="MADORRE",LISTE!B165="ROBIN",LISTE!B165="FREYSS",LISTE!B165="HENNION",LISTE!B165="BENARD",LISTE!I165="X",LISTE!I165="A",LISTE!B165="HUMBERT",LISTE!B165="BARRET",LISTE!B165="AUZAN",LISTE!B165="BOURDEAU"),"",LISTE!AN165)</f>
        <v/>
      </c>
      <c r="Q165" s="72" t="str">
        <f>IF(OR(LISTE!B165="",LISTE!B165="MADORRE",LISTE!B165="ROBIN",LISTE!B165="FREYSS",LISTE!B165="HENNION",LISTE!B165="BENARD",LISTE!I165="X",LISTE!I165="A",LISTE!B165="HUMBERT",LISTE!B165="BARRET",LISTE!B165="AUZAN",LISTE!B165="BOURDEAU"),"",LISTE!AO165)</f>
        <v/>
      </c>
      <c r="R165" s="72" t="str">
        <f>IF(OR(LISTE!B165="",LISTE!B165="MADORRE",LISTE!B165="ROBIN",LISTE!B165="FREYSS",LISTE!B165="HENNION",LISTE!B165="BENARD",LISTE!I165="X",LISTE!I165="A",LISTE!B165="HUMBERT",LISTE!B165="BARRET",LISTE!B165="AUZAN",LISTE!B165="BOURDEAU"),"",LISTE!AP165)</f>
        <v/>
      </c>
      <c r="S165" s="72" t="str">
        <f>IF(OR(LISTE!B165="",LISTE!B165="MADORRE",LISTE!B165="ROBIN",LISTE!B165="FREYSS",LISTE!B165="HENNION",LISTE!B165="BENARD",LISTE!I165="X",LISTE!I165="A",LISTE!B165="HUMBERT",LISTE!B165="BARRET",LISTE!B165="AUZAN",LISTE!B165="BOURDEAU"),"",LISTE!AQ165)</f>
        <v/>
      </c>
    </row>
    <row r="166" spans="1:19" ht="13.05" customHeight="1" x14ac:dyDescent="0.3">
      <c r="A166" s="56" t="str">
        <f>IF(OR(LISTE!B166="",LISTE!B166="MADORRE",LISTE!B166="ROBIN",LISTE!B166="FREYSS",LISTE!B166="HENNION",LISTE!B166="BENARD",LISTE!I166="X",LISTE!I166="A",LISTE!B166="HUMBERT",LISTE!B166="BARRET",LISTE!B166="AUZAN",LISTE!B166="BOURDEAU"),"",LISTE!A166)</f>
        <v/>
      </c>
      <c r="B166" s="70" t="str">
        <f>IF(OR(LISTE!B166="",LISTE!B166="MADORRE",LISTE!B166="ROBIN",LISTE!B166="FREYSS",LISTE!B166="HENNION",LISTE!B166="BENARD",LISTE!I166="X",LISTE!I166="A",LISTE!B166="HUMBERT",LISTE!B166="BARRET",LISTE!B166="AUZAN",LISTE!B166="BOURDEAU"),"",LISTE!B166)</f>
        <v/>
      </c>
      <c r="C166" s="70" t="str">
        <f>IF(OR(LISTE!B166="",LISTE!B166="MADORRE",LISTE!B166="ROBIN",LISTE!B166="FREYSS",LISTE!B166="HENNION",LISTE!B166="BENARD",LISTE!I166="X",LISTE!I166="A",LISTE!B166="HUMBERT",LISTE!B166="BARRET",LISTE!B166="AUZAN",LISTE!B166="BOURDEAU"),"",LISTE!C166)</f>
        <v/>
      </c>
      <c r="D166" s="70"/>
      <c r="E166" s="71" t="str">
        <f>IF(OR(LISTE!B166="",LISTE!B166="MADORRE",LISTE!B166="ROBIN",LISTE!B166="FREYSS",LISTE!B166="HENNION",LISTE!B166="BENARD",LISTE!I166="X",LISTE!I166="A",LISTE!B166="HUMBERT",LISTE!B166="BARRET",LISTE!B166="AUZAN",LISTE!B166="BOURDEAU"),"",LISTE!J166)</f>
        <v/>
      </c>
      <c r="F166" s="71" t="str">
        <f>IF(OR(LISTE!B166="",LISTE!B166="MADORRE",LISTE!B166="ROBIN",LISTE!B166="FREYSS",LISTE!B166="HENNION",LISTE!B166="BENARD",LISTE!I166="X",LISTE!I166="A",LISTE!B166="HUMBERT",LISTE!B166="BARRET",LISTE!B166="AUZAN",LISTE!B166="BOURDEAU"),"",LISTE!K166)</f>
        <v/>
      </c>
      <c r="G166" s="71"/>
      <c r="H166" s="72" t="str">
        <f>IF(OR(LISTE!B166="",LISTE!B166="MADORRE",LISTE!B166="ROBIN",LISTE!B166="FREYSS",LISTE!B166="HENNION",LISTE!B166="BENARD",LISTE!I166="X",LISTE!I166="A",LISTE!B166="HUMBERT",LISTE!B166="BARRET",LISTE!B166="AUZAN",LISTE!B166="BOURDEAU"),"",LISTE!AF166)</f>
        <v/>
      </c>
      <c r="I166" s="72" t="str">
        <f>IF(OR(LISTE!B166="",LISTE!B166="MADORRE",LISTE!B166="ROBIN",LISTE!B166="FREYSS",LISTE!B166="HENNION",LISTE!B166="BENARD",LISTE!I166="X",LISTE!I166="A",LISTE!B166="HUMBERT",LISTE!B166="BARRET",LISTE!B166="AUZAN",LISTE!B166="BOURDEAU"),"",LISTE!AG166)</f>
        <v/>
      </c>
      <c r="J166" s="72" t="str">
        <f>IF(OR(LISTE!B166="",LISTE!B166="MADORRE",LISTE!B166="ROBIN",LISTE!B166="FREYSS",LISTE!B166="HENNION",LISTE!B166="BENARD",LISTE!I166="X",LISTE!I166="A",LISTE!B166="HUMBERT",LISTE!B166="BARRET",LISTE!B166="AUZAN",LISTE!B166="BOURDEAU"),"",LISTE!AH166)</f>
        <v/>
      </c>
      <c r="K166" s="72" t="str">
        <f>IF(OR(LISTE!B166="",LISTE!B166="MADORRE",LISTE!B166="ROBIN",LISTE!B166="FREYSS",LISTE!B166="HENNION",LISTE!B166="BENARD",LISTE!I166="X",LISTE!I166="A",LISTE!B166="HUMBERT",LISTE!B166="BARRET",LISTE!B166="AUZAN",LISTE!B166="BOURDEAU"),"",LISTE!AI166)</f>
        <v/>
      </c>
      <c r="L166" s="72" t="str">
        <f>IF(OR(LISTE!B166="",LISTE!B166="MADORRE",LISTE!B166="ROBIN",LISTE!B166="FREYSS",LISTE!B166="HENNION",LISTE!B166="BENARD",LISTE!I166="X",LISTE!I166="A",LISTE!B166="HUMBERT",LISTE!B166="BARRET",LISTE!B166="AUZAN",LISTE!B166="BOURDEAU"),"",LISTE!AJ166)</f>
        <v/>
      </c>
      <c r="M166" s="72" t="str">
        <f>IF(OR(LISTE!B166="",LISTE!B166="MADORRE",LISTE!B166="ROBIN",LISTE!B166="FREYSS",LISTE!B166="HENNION",LISTE!B166="BENARD",LISTE!I166="X",LISTE!I166="A",LISTE!B166="HUMBERT",LISTE!B166="BARRET",LISTE!B166="AUZAN",LISTE!B166="BOURDEAU"),"",LISTE!AK166)</f>
        <v/>
      </c>
      <c r="N166" s="72" t="str">
        <f>IF(OR(LISTE!B166="",LISTE!B166="MADORRE",LISTE!B166="ROBIN",LISTE!B166="FREYSS",LISTE!B166="HENNION",LISTE!B166="BENARD",LISTE!I166="X",LISTE!I166="A",LISTE!B166="HUMBERT",LISTE!B166="BARRET",LISTE!B166="AUZAN",LISTE!B166="BOURDEAU"),"",LISTE!AL166)</f>
        <v/>
      </c>
      <c r="O166" s="72" t="str">
        <f>IF(OR(LISTE!B166="",LISTE!B166="MADORRE",LISTE!B166="ROBIN",LISTE!B166="FREYSS",LISTE!B166="HENNION",LISTE!B166="BENARD",LISTE!I166="X",LISTE!I166="A",LISTE!B166="HUMBERT",LISTE!B166="BARRET",LISTE!B166="AUZAN",LISTE!B166="BOURDEAU"),"",LISTE!AM166)</f>
        <v/>
      </c>
      <c r="P166" s="72" t="str">
        <f>IF(OR(LISTE!B166="",LISTE!B166="MADORRE",LISTE!B166="ROBIN",LISTE!B166="FREYSS",LISTE!B166="HENNION",LISTE!B166="BENARD",LISTE!I166="X",LISTE!I166="A",LISTE!B166="HUMBERT",LISTE!B166="BARRET",LISTE!B166="AUZAN",LISTE!B166="BOURDEAU"),"",LISTE!AN166)</f>
        <v/>
      </c>
      <c r="Q166" s="72" t="str">
        <f>IF(OR(LISTE!B166="",LISTE!B166="MADORRE",LISTE!B166="ROBIN",LISTE!B166="FREYSS",LISTE!B166="HENNION",LISTE!B166="BENARD",LISTE!I166="X",LISTE!I166="A",LISTE!B166="HUMBERT",LISTE!B166="BARRET",LISTE!B166="AUZAN",LISTE!B166="BOURDEAU"),"",LISTE!AO166)</f>
        <v/>
      </c>
      <c r="R166" s="72" t="str">
        <f>IF(OR(LISTE!B166="",LISTE!B166="MADORRE",LISTE!B166="ROBIN",LISTE!B166="FREYSS",LISTE!B166="HENNION",LISTE!B166="BENARD",LISTE!I166="X",LISTE!I166="A",LISTE!B166="HUMBERT",LISTE!B166="BARRET",LISTE!B166="AUZAN",LISTE!B166="BOURDEAU"),"",LISTE!AP166)</f>
        <v/>
      </c>
      <c r="S166" s="72" t="str">
        <f>IF(OR(LISTE!B166="",LISTE!B166="MADORRE",LISTE!B166="ROBIN",LISTE!B166="FREYSS",LISTE!B166="HENNION",LISTE!B166="BENARD",LISTE!I166="X",LISTE!I166="A",LISTE!B166="HUMBERT",LISTE!B166="BARRET",LISTE!B166="AUZAN",LISTE!B166="BOURDEAU"),"",LISTE!AQ166)</f>
        <v/>
      </c>
    </row>
    <row r="167" spans="1:19" ht="13.05" customHeight="1" x14ac:dyDescent="0.3">
      <c r="A167" s="56" t="str">
        <f>IF(OR(LISTE!B167="",LISTE!B167="MADORRE",LISTE!B167="ROBIN",LISTE!B167="FREYSS",LISTE!B167="HENNION",LISTE!B167="BENARD",LISTE!I167="X",LISTE!I167="A",LISTE!B167="HUMBERT",LISTE!B167="BARRET",LISTE!B167="AUZAN",LISTE!B167="BOURDEAU"),"",LISTE!A167)</f>
        <v/>
      </c>
      <c r="B167" s="70" t="str">
        <f>IF(OR(LISTE!B167="",LISTE!B167="MADORRE",LISTE!B167="ROBIN",LISTE!B167="FREYSS",LISTE!B167="HENNION",LISTE!B167="BENARD",LISTE!I167="X",LISTE!I167="A",LISTE!B167="HUMBERT",LISTE!B167="BARRET",LISTE!B167="AUZAN",LISTE!B167="BOURDEAU"),"",LISTE!B167)</f>
        <v/>
      </c>
      <c r="C167" s="70" t="str">
        <f>IF(OR(LISTE!B167="",LISTE!B167="MADORRE",LISTE!B167="ROBIN",LISTE!B167="FREYSS",LISTE!B167="HENNION",LISTE!B167="BENARD",LISTE!I167="X",LISTE!I167="A",LISTE!B167="HUMBERT",LISTE!B167="BARRET",LISTE!B167="AUZAN",LISTE!B167="BOURDEAU"),"",LISTE!C167)</f>
        <v/>
      </c>
      <c r="D167" s="70"/>
      <c r="E167" s="71" t="str">
        <f>IF(OR(LISTE!B167="",LISTE!B167="MADORRE",LISTE!B167="ROBIN",LISTE!B167="FREYSS",LISTE!B167="HENNION",LISTE!B167="BENARD",LISTE!I167="X",LISTE!I167="A",LISTE!B167="HUMBERT",LISTE!B167="BARRET",LISTE!B167="AUZAN",LISTE!B167="BOURDEAU"),"",LISTE!J167)</f>
        <v/>
      </c>
      <c r="F167" s="71" t="str">
        <f>IF(OR(LISTE!B167="",LISTE!B167="MADORRE",LISTE!B167="ROBIN",LISTE!B167="FREYSS",LISTE!B167="HENNION",LISTE!B167="BENARD",LISTE!I167="X",LISTE!I167="A",LISTE!B167="HUMBERT",LISTE!B167="BARRET",LISTE!B167="AUZAN",LISTE!B167="BOURDEAU"),"",LISTE!K167)</f>
        <v/>
      </c>
      <c r="G167" s="71"/>
      <c r="H167" s="72" t="str">
        <f>IF(OR(LISTE!B167="",LISTE!B167="MADORRE",LISTE!B167="ROBIN",LISTE!B167="FREYSS",LISTE!B167="HENNION",LISTE!B167="BENARD",LISTE!I167="X",LISTE!I167="A",LISTE!B167="HUMBERT",LISTE!B167="BARRET",LISTE!B167="AUZAN",LISTE!B167="BOURDEAU"),"",LISTE!AF167)</f>
        <v/>
      </c>
      <c r="I167" s="72" t="str">
        <f>IF(OR(LISTE!B167="",LISTE!B167="MADORRE",LISTE!B167="ROBIN",LISTE!B167="FREYSS",LISTE!B167="HENNION",LISTE!B167="BENARD",LISTE!I167="X",LISTE!I167="A",LISTE!B167="HUMBERT",LISTE!B167="BARRET",LISTE!B167="AUZAN",LISTE!B167="BOURDEAU"),"",LISTE!AG167)</f>
        <v/>
      </c>
      <c r="J167" s="72" t="str">
        <f>IF(OR(LISTE!B167="",LISTE!B167="MADORRE",LISTE!B167="ROBIN",LISTE!B167="FREYSS",LISTE!B167="HENNION",LISTE!B167="BENARD",LISTE!I167="X",LISTE!I167="A",LISTE!B167="HUMBERT",LISTE!B167="BARRET",LISTE!B167="AUZAN",LISTE!B167="BOURDEAU"),"",LISTE!AH167)</f>
        <v/>
      </c>
      <c r="K167" s="72" t="str">
        <f>IF(OR(LISTE!B167="",LISTE!B167="MADORRE",LISTE!B167="ROBIN",LISTE!B167="FREYSS",LISTE!B167="HENNION",LISTE!B167="BENARD",LISTE!I167="X",LISTE!I167="A",LISTE!B167="HUMBERT",LISTE!B167="BARRET",LISTE!B167="AUZAN",LISTE!B167="BOURDEAU"),"",LISTE!AI167)</f>
        <v/>
      </c>
      <c r="L167" s="72" t="str">
        <f>IF(OR(LISTE!B167="",LISTE!B167="MADORRE",LISTE!B167="ROBIN",LISTE!B167="FREYSS",LISTE!B167="HENNION",LISTE!B167="BENARD",LISTE!I167="X",LISTE!I167="A",LISTE!B167="HUMBERT",LISTE!B167="BARRET",LISTE!B167="AUZAN",LISTE!B167="BOURDEAU"),"",LISTE!AJ167)</f>
        <v/>
      </c>
      <c r="M167" s="72" t="str">
        <f>IF(OR(LISTE!B167="",LISTE!B167="MADORRE",LISTE!B167="ROBIN",LISTE!B167="FREYSS",LISTE!B167="HENNION",LISTE!B167="BENARD",LISTE!I167="X",LISTE!I167="A",LISTE!B167="HUMBERT",LISTE!B167="BARRET",LISTE!B167="AUZAN",LISTE!B167="BOURDEAU"),"",LISTE!AK167)</f>
        <v/>
      </c>
      <c r="N167" s="72" t="str">
        <f>IF(OR(LISTE!B167="",LISTE!B167="MADORRE",LISTE!B167="ROBIN",LISTE!B167="FREYSS",LISTE!B167="HENNION",LISTE!B167="BENARD",LISTE!I167="X",LISTE!I167="A",LISTE!B167="HUMBERT",LISTE!B167="BARRET",LISTE!B167="AUZAN",LISTE!B167="BOURDEAU"),"",LISTE!AL167)</f>
        <v/>
      </c>
      <c r="O167" s="72" t="str">
        <f>IF(OR(LISTE!B167="",LISTE!B167="MADORRE",LISTE!B167="ROBIN",LISTE!B167="FREYSS",LISTE!B167="HENNION",LISTE!B167="BENARD",LISTE!I167="X",LISTE!I167="A",LISTE!B167="HUMBERT",LISTE!B167="BARRET",LISTE!B167="AUZAN",LISTE!B167="BOURDEAU"),"",LISTE!AM167)</f>
        <v/>
      </c>
      <c r="P167" s="72" t="str">
        <f>IF(OR(LISTE!B167="",LISTE!B167="MADORRE",LISTE!B167="ROBIN",LISTE!B167="FREYSS",LISTE!B167="HENNION",LISTE!B167="BENARD",LISTE!I167="X",LISTE!I167="A",LISTE!B167="HUMBERT",LISTE!B167="BARRET",LISTE!B167="AUZAN",LISTE!B167="BOURDEAU"),"",LISTE!AN167)</f>
        <v/>
      </c>
      <c r="Q167" s="72" t="str">
        <f>IF(OR(LISTE!B167="",LISTE!B167="MADORRE",LISTE!B167="ROBIN",LISTE!B167="FREYSS",LISTE!B167="HENNION",LISTE!B167="BENARD",LISTE!I167="X",LISTE!I167="A",LISTE!B167="HUMBERT",LISTE!B167="BARRET",LISTE!B167="AUZAN",LISTE!B167="BOURDEAU"),"",LISTE!AO167)</f>
        <v/>
      </c>
      <c r="R167" s="72" t="str">
        <f>IF(OR(LISTE!B167="",LISTE!B167="MADORRE",LISTE!B167="ROBIN",LISTE!B167="FREYSS",LISTE!B167="HENNION",LISTE!B167="BENARD",LISTE!I167="X",LISTE!I167="A",LISTE!B167="HUMBERT",LISTE!B167="BARRET",LISTE!B167="AUZAN",LISTE!B167="BOURDEAU"),"",LISTE!AP167)</f>
        <v/>
      </c>
      <c r="S167" s="72" t="str">
        <f>IF(OR(LISTE!B167="",LISTE!B167="MADORRE",LISTE!B167="ROBIN",LISTE!B167="FREYSS",LISTE!B167="HENNION",LISTE!B167="BENARD",LISTE!I167="X",LISTE!I167="A",LISTE!B167="HUMBERT",LISTE!B167="BARRET",LISTE!B167="AUZAN",LISTE!B167="BOURDEAU"),"",LISTE!AQ167)</f>
        <v/>
      </c>
    </row>
    <row r="168" spans="1:19" ht="13.05" customHeight="1" x14ac:dyDescent="0.3">
      <c r="A168" s="56" t="str">
        <f>IF(OR(LISTE!B168="",LISTE!B168="MADORRE",LISTE!B168="ROBIN",LISTE!B168="FREYSS",LISTE!B168="HENNION",LISTE!B168="BENARD",LISTE!I168="X",LISTE!I168="A",LISTE!B168="HUMBERT",LISTE!B168="BARRET",LISTE!B168="AUZAN",LISTE!B168="BOURDEAU"),"",LISTE!A168)</f>
        <v/>
      </c>
      <c r="B168" s="70" t="str">
        <f>IF(OR(LISTE!B168="",LISTE!B168="MADORRE",LISTE!B168="ROBIN",LISTE!B168="FREYSS",LISTE!B168="HENNION",LISTE!B168="BENARD",LISTE!I168="X",LISTE!I168="A",LISTE!B168="HUMBERT",LISTE!B168="BARRET",LISTE!B168="AUZAN",LISTE!B168="BOURDEAU"),"",LISTE!B168)</f>
        <v/>
      </c>
      <c r="C168" s="70" t="str">
        <f>IF(OR(LISTE!B168="",LISTE!B168="MADORRE",LISTE!B168="ROBIN",LISTE!B168="FREYSS",LISTE!B168="HENNION",LISTE!B168="BENARD",LISTE!I168="X",LISTE!I168="A",LISTE!B168="HUMBERT",LISTE!B168="BARRET",LISTE!B168="AUZAN",LISTE!B168="BOURDEAU"),"",LISTE!C168)</f>
        <v/>
      </c>
      <c r="D168" s="70"/>
      <c r="E168" s="71" t="str">
        <f>IF(OR(LISTE!B168="",LISTE!B168="MADORRE",LISTE!B168="ROBIN",LISTE!B168="FREYSS",LISTE!B168="HENNION",LISTE!B168="BENARD",LISTE!I168="X",LISTE!I168="A",LISTE!B168="HUMBERT",LISTE!B168="BARRET",LISTE!B168="AUZAN",LISTE!B168="BOURDEAU"),"",LISTE!J168)</f>
        <v/>
      </c>
      <c r="F168" s="71" t="str">
        <f>IF(OR(LISTE!B168="",LISTE!B168="MADORRE",LISTE!B168="ROBIN",LISTE!B168="FREYSS",LISTE!B168="HENNION",LISTE!B168="BENARD",LISTE!I168="X",LISTE!I168="A",LISTE!B168="HUMBERT",LISTE!B168="BARRET",LISTE!B168="AUZAN",LISTE!B168="BOURDEAU"),"",LISTE!K168)</f>
        <v/>
      </c>
      <c r="G168" s="71"/>
      <c r="H168" s="72" t="str">
        <f>IF(OR(LISTE!B168="",LISTE!B168="MADORRE",LISTE!B168="ROBIN",LISTE!B168="FREYSS",LISTE!B168="HENNION",LISTE!B168="BENARD",LISTE!I168="X",LISTE!I168="A",LISTE!B168="HUMBERT",LISTE!B168="BARRET",LISTE!B168="AUZAN",LISTE!B168="BOURDEAU"),"",LISTE!AF168)</f>
        <v/>
      </c>
      <c r="I168" s="72" t="str">
        <f>IF(OR(LISTE!B168="",LISTE!B168="MADORRE",LISTE!B168="ROBIN",LISTE!B168="FREYSS",LISTE!B168="HENNION",LISTE!B168="BENARD",LISTE!I168="X",LISTE!I168="A",LISTE!B168="HUMBERT",LISTE!B168="BARRET",LISTE!B168="AUZAN",LISTE!B168="BOURDEAU"),"",LISTE!AG168)</f>
        <v/>
      </c>
      <c r="J168" s="72" t="str">
        <f>IF(OR(LISTE!B168="",LISTE!B168="MADORRE",LISTE!B168="ROBIN",LISTE!B168="FREYSS",LISTE!B168="HENNION",LISTE!B168="BENARD",LISTE!I168="X",LISTE!I168="A",LISTE!B168="HUMBERT",LISTE!B168="BARRET",LISTE!B168="AUZAN",LISTE!B168="BOURDEAU"),"",LISTE!AH168)</f>
        <v/>
      </c>
      <c r="K168" s="72" t="str">
        <f>IF(OR(LISTE!B168="",LISTE!B168="MADORRE",LISTE!B168="ROBIN",LISTE!B168="FREYSS",LISTE!B168="HENNION",LISTE!B168="BENARD",LISTE!I168="X",LISTE!I168="A",LISTE!B168="HUMBERT",LISTE!B168="BARRET",LISTE!B168="AUZAN",LISTE!B168="BOURDEAU"),"",LISTE!AI168)</f>
        <v/>
      </c>
      <c r="L168" s="72" t="str">
        <f>IF(OR(LISTE!B168="",LISTE!B168="MADORRE",LISTE!B168="ROBIN",LISTE!B168="FREYSS",LISTE!B168="HENNION",LISTE!B168="BENARD",LISTE!I168="X",LISTE!I168="A",LISTE!B168="HUMBERT",LISTE!B168="BARRET",LISTE!B168="AUZAN",LISTE!B168="BOURDEAU"),"",LISTE!AJ168)</f>
        <v/>
      </c>
      <c r="M168" s="72" t="str">
        <f>IF(OR(LISTE!B168="",LISTE!B168="MADORRE",LISTE!B168="ROBIN",LISTE!B168="FREYSS",LISTE!B168="HENNION",LISTE!B168="BENARD",LISTE!I168="X",LISTE!I168="A",LISTE!B168="HUMBERT",LISTE!B168="BARRET",LISTE!B168="AUZAN",LISTE!B168="BOURDEAU"),"",LISTE!AK168)</f>
        <v/>
      </c>
      <c r="N168" s="72" t="str">
        <f>IF(OR(LISTE!B168="",LISTE!B168="MADORRE",LISTE!B168="ROBIN",LISTE!B168="FREYSS",LISTE!B168="HENNION",LISTE!B168="BENARD",LISTE!I168="X",LISTE!I168="A",LISTE!B168="HUMBERT",LISTE!B168="BARRET",LISTE!B168="AUZAN",LISTE!B168="BOURDEAU"),"",LISTE!AL168)</f>
        <v/>
      </c>
      <c r="O168" s="72" t="str">
        <f>IF(OR(LISTE!B168="",LISTE!B168="MADORRE",LISTE!B168="ROBIN",LISTE!B168="FREYSS",LISTE!B168="HENNION",LISTE!B168="BENARD",LISTE!I168="X",LISTE!I168="A",LISTE!B168="HUMBERT",LISTE!B168="BARRET",LISTE!B168="AUZAN",LISTE!B168="BOURDEAU"),"",LISTE!AM168)</f>
        <v/>
      </c>
      <c r="P168" s="72" t="str">
        <f>IF(OR(LISTE!B168="",LISTE!B168="MADORRE",LISTE!B168="ROBIN",LISTE!B168="FREYSS",LISTE!B168="HENNION",LISTE!B168="BENARD",LISTE!I168="X",LISTE!I168="A",LISTE!B168="HUMBERT",LISTE!B168="BARRET",LISTE!B168="AUZAN",LISTE!B168="BOURDEAU"),"",LISTE!AN168)</f>
        <v/>
      </c>
      <c r="Q168" s="72" t="str">
        <f>IF(OR(LISTE!B168="",LISTE!B168="MADORRE",LISTE!B168="ROBIN",LISTE!B168="FREYSS",LISTE!B168="HENNION",LISTE!B168="BENARD",LISTE!I168="X",LISTE!I168="A",LISTE!B168="HUMBERT",LISTE!B168="BARRET",LISTE!B168="AUZAN",LISTE!B168="BOURDEAU"),"",LISTE!AO168)</f>
        <v/>
      </c>
      <c r="R168" s="72" t="str">
        <f>IF(OR(LISTE!B168="",LISTE!B168="MADORRE",LISTE!B168="ROBIN",LISTE!B168="FREYSS",LISTE!B168="HENNION",LISTE!B168="BENARD",LISTE!I168="X",LISTE!I168="A",LISTE!B168="HUMBERT",LISTE!B168="BARRET",LISTE!B168="AUZAN",LISTE!B168="BOURDEAU"),"",LISTE!AP168)</f>
        <v/>
      </c>
      <c r="S168" s="72" t="str">
        <f>IF(OR(LISTE!B168="",LISTE!B168="MADORRE",LISTE!B168="ROBIN",LISTE!B168="FREYSS",LISTE!B168="HENNION",LISTE!B168="BENARD",LISTE!I168="X",LISTE!I168="A",LISTE!B168="HUMBERT",LISTE!B168="BARRET",LISTE!B168="AUZAN",LISTE!B168="BOURDEAU"),"",LISTE!AQ168)</f>
        <v/>
      </c>
    </row>
    <row r="169" spans="1:19" ht="13.05" customHeight="1" x14ac:dyDescent="0.3">
      <c r="A169" s="56" t="str">
        <f>IF(OR(LISTE!B169="",LISTE!B169="MADORRE",LISTE!B169="ROBIN",LISTE!B169="FREYSS",LISTE!B169="HENNION",LISTE!B169="BENARD",LISTE!I169="X",LISTE!I169="A",LISTE!B169="HUMBERT",LISTE!B169="BARRET",LISTE!B169="AUZAN",LISTE!B169="BOURDEAU"),"",LISTE!A169)</f>
        <v/>
      </c>
      <c r="B169" s="70" t="str">
        <f>IF(OR(LISTE!B169="",LISTE!B169="MADORRE",LISTE!B169="ROBIN",LISTE!B169="FREYSS",LISTE!B169="HENNION",LISTE!B169="BENARD",LISTE!I169="X",LISTE!I169="A",LISTE!B169="HUMBERT",LISTE!B169="BARRET",LISTE!B169="AUZAN",LISTE!B169="BOURDEAU"),"",LISTE!B169)</f>
        <v/>
      </c>
      <c r="C169" s="70" t="str">
        <f>IF(OR(LISTE!B169="",LISTE!B169="MADORRE",LISTE!B169="ROBIN",LISTE!B169="FREYSS",LISTE!B169="HENNION",LISTE!B169="BENARD",LISTE!I169="X",LISTE!I169="A",LISTE!B169="HUMBERT",LISTE!B169="BARRET",LISTE!B169="AUZAN",LISTE!B169="BOURDEAU"),"",LISTE!C169)</f>
        <v/>
      </c>
      <c r="D169" s="70"/>
      <c r="E169" s="71" t="str">
        <f>IF(OR(LISTE!B169="",LISTE!B169="MADORRE",LISTE!B169="ROBIN",LISTE!B169="FREYSS",LISTE!B169="HENNION",LISTE!B169="BENARD",LISTE!I169="X",LISTE!I169="A",LISTE!B169="HUMBERT",LISTE!B169="BARRET",LISTE!B169="AUZAN",LISTE!B169="BOURDEAU"),"",LISTE!J169)</f>
        <v/>
      </c>
      <c r="F169" s="71" t="str">
        <f>IF(OR(LISTE!B169="",LISTE!B169="MADORRE",LISTE!B169="ROBIN",LISTE!B169="FREYSS",LISTE!B169="HENNION",LISTE!B169="BENARD",LISTE!I169="X",LISTE!I169="A",LISTE!B169="HUMBERT",LISTE!B169="BARRET",LISTE!B169="AUZAN",LISTE!B169="BOURDEAU"),"",LISTE!K169)</f>
        <v/>
      </c>
      <c r="G169" s="71"/>
      <c r="H169" s="72" t="str">
        <f>IF(OR(LISTE!B169="",LISTE!B169="MADORRE",LISTE!B169="ROBIN",LISTE!B169="FREYSS",LISTE!B169="HENNION",LISTE!B169="BENARD",LISTE!I169="X",LISTE!I169="A",LISTE!B169="HUMBERT",LISTE!B169="BARRET",LISTE!B169="AUZAN",LISTE!B169="BOURDEAU"),"",LISTE!AF169)</f>
        <v/>
      </c>
      <c r="I169" s="72" t="str">
        <f>IF(OR(LISTE!B169="",LISTE!B169="MADORRE",LISTE!B169="ROBIN",LISTE!B169="FREYSS",LISTE!B169="HENNION",LISTE!B169="BENARD",LISTE!I169="X",LISTE!I169="A",LISTE!B169="HUMBERT",LISTE!B169="BARRET",LISTE!B169="AUZAN",LISTE!B169="BOURDEAU"),"",LISTE!AG169)</f>
        <v/>
      </c>
      <c r="J169" s="72" t="str">
        <f>IF(OR(LISTE!B169="",LISTE!B169="MADORRE",LISTE!B169="ROBIN",LISTE!B169="FREYSS",LISTE!B169="HENNION",LISTE!B169="BENARD",LISTE!I169="X",LISTE!I169="A",LISTE!B169="HUMBERT",LISTE!B169="BARRET",LISTE!B169="AUZAN",LISTE!B169="BOURDEAU"),"",LISTE!AH169)</f>
        <v/>
      </c>
      <c r="K169" s="72" t="str">
        <f>IF(OR(LISTE!B169="",LISTE!B169="MADORRE",LISTE!B169="ROBIN",LISTE!B169="FREYSS",LISTE!B169="HENNION",LISTE!B169="BENARD",LISTE!I169="X",LISTE!I169="A",LISTE!B169="HUMBERT",LISTE!B169="BARRET",LISTE!B169="AUZAN",LISTE!B169="BOURDEAU"),"",LISTE!AI169)</f>
        <v/>
      </c>
      <c r="L169" s="72" t="str">
        <f>IF(OR(LISTE!B169="",LISTE!B169="MADORRE",LISTE!B169="ROBIN",LISTE!B169="FREYSS",LISTE!B169="HENNION",LISTE!B169="BENARD",LISTE!I169="X",LISTE!I169="A",LISTE!B169="HUMBERT",LISTE!B169="BARRET",LISTE!B169="AUZAN",LISTE!B169="BOURDEAU"),"",LISTE!AJ169)</f>
        <v/>
      </c>
      <c r="M169" s="72" t="str">
        <f>IF(OR(LISTE!B169="",LISTE!B169="MADORRE",LISTE!B169="ROBIN",LISTE!B169="FREYSS",LISTE!B169="HENNION",LISTE!B169="BENARD",LISTE!I169="X",LISTE!I169="A",LISTE!B169="HUMBERT",LISTE!B169="BARRET",LISTE!B169="AUZAN",LISTE!B169="BOURDEAU"),"",LISTE!AK169)</f>
        <v/>
      </c>
      <c r="N169" s="72" t="str">
        <f>IF(OR(LISTE!B169="",LISTE!B169="MADORRE",LISTE!B169="ROBIN",LISTE!B169="FREYSS",LISTE!B169="HENNION",LISTE!B169="BENARD",LISTE!I169="X",LISTE!I169="A",LISTE!B169="HUMBERT",LISTE!B169="BARRET",LISTE!B169="AUZAN",LISTE!B169="BOURDEAU"),"",LISTE!AL169)</f>
        <v/>
      </c>
      <c r="O169" s="72" t="str">
        <f>IF(OR(LISTE!B169="",LISTE!B169="MADORRE",LISTE!B169="ROBIN",LISTE!B169="FREYSS",LISTE!B169="HENNION",LISTE!B169="BENARD",LISTE!I169="X",LISTE!I169="A",LISTE!B169="HUMBERT",LISTE!B169="BARRET",LISTE!B169="AUZAN",LISTE!B169="BOURDEAU"),"",LISTE!AM169)</f>
        <v/>
      </c>
      <c r="P169" s="72" t="str">
        <f>IF(OR(LISTE!B169="",LISTE!B169="MADORRE",LISTE!B169="ROBIN",LISTE!B169="FREYSS",LISTE!B169="HENNION",LISTE!B169="BENARD",LISTE!I169="X",LISTE!I169="A",LISTE!B169="HUMBERT",LISTE!B169="BARRET",LISTE!B169="AUZAN",LISTE!B169="BOURDEAU"),"",LISTE!AN169)</f>
        <v/>
      </c>
      <c r="Q169" s="72" t="str">
        <f>IF(OR(LISTE!B169="",LISTE!B169="MADORRE",LISTE!B169="ROBIN",LISTE!B169="FREYSS",LISTE!B169="HENNION",LISTE!B169="BENARD",LISTE!I169="X",LISTE!I169="A",LISTE!B169="HUMBERT",LISTE!B169="BARRET",LISTE!B169="AUZAN",LISTE!B169="BOURDEAU"),"",LISTE!AO169)</f>
        <v/>
      </c>
      <c r="R169" s="72" t="str">
        <f>IF(OR(LISTE!B169="",LISTE!B169="MADORRE",LISTE!B169="ROBIN",LISTE!B169="FREYSS",LISTE!B169="HENNION",LISTE!B169="BENARD",LISTE!I169="X",LISTE!I169="A",LISTE!B169="HUMBERT",LISTE!B169="BARRET",LISTE!B169="AUZAN",LISTE!B169="BOURDEAU"),"",LISTE!AP169)</f>
        <v/>
      </c>
      <c r="S169" s="72" t="str">
        <f>IF(OR(LISTE!B169="",LISTE!B169="MADORRE",LISTE!B169="ROBIN",LISTE!B169="FREYSS",LISTE!B169="HENNION",LISTE!B169="BENARD",LISTE!I169="X",LISTE!I169="A",LISTE!B169="HUMBERT",LISTE!B169="BARRET",LISTE!B169="AUZAN",LISTE!B169="BOURDEAU"),"",LISTE!AQ169)</f>
        <v/>
      </c>
    </row>
    <row r="170" spans="1:19" ht="13.05" customHeight="1" x14ac:dyDescent="0.3">
      <c r="A170" s="56" t="str">
        <f>IF(OR(LISTE!B170="",LISTE!B170="MADORRE",LISTE!B170="ROBIN",LISTE!B170="FREYSS",LISTE!B170="HENNION",LISTE!B170="BENARD",LISTE!I170="X",LISTE!I170="A",LISTE!B170="HUMBERT",LISTE!B170="BARRET",LISTE!B170="AUZAN",LISTE!B170="BOURDEAU"),"",LISTE!A170)</f>
        <v/>
      </c>
      <c r="B170" s="70" t="str">
        <f>IF(OR(LISTE!B170="",LISTE!B170="MADORRE",LISTE!B170="ROBIN",LISTE!B170="FREYSS",LISTE!B170="HENNION",LISTE!B170="BENARD",LISTE!I170="X",LISTE!I170="A",LISTE!B170="HUMBERT",LISTE!B170="BARRET",LISTE!B170="AUZAN",LISTE!B170="BOURDEAU"),"",LISTE!B170)</f>
        <v/>
      </c>
      <c r="C170" s="70" t="str">
        <f>IF(OR(LISTE!B170="",LISTE!B170="MADORRE",LISTE!B170="ROBIN",LISTE!B170="FREYSS",LISTE!B170="HENNION",LISTE!B170="BENARD",LISTE!I170="X",LISTE!I170="A",LISTE!B170="HUMBERT",LISTE!B170="BARRET",LISTE!B170="AUZAN",LISTE!B170="BOURDEAU"),"",LISTE!C170)</f>
        <v/>
      </c>
      <c r="D170" s="70"/>
      <c r="E170" s="71" t="str">
        <f>IF(OR(LISTE!B170="",LISTE!B170="MADORRE",LISTE!B170="ROBIN",LISTE!B170="FREYSS",LISTE!B170="HENNION",LISTE!B170="BENARD",LISTE!I170="X",LISTE!I170="A",LISTE!B170="HUMBERT",LISTE!B170="BARRET",LISTE!B170="AUZAN",LISTE!B170="BOURDEAU"),"",LISTE!J170)</f>
        <v/>
      </c>
      <c r="F170" s="71" t="str">
        <f>IF(OR(LISTE!B170="",LISTE!B170="MADORRE",LISTE!B170="ROBIN",LISTE!B170="FREYSS",LISTE!B170="HENNION",LISTE!B170="BENARD",LISTE!I170="X",LISTE!I170="A",LISTE!B170="HUMBERT",LISTE!B170="BARRET",LISTE!B170="AUZAN",LISTE!B170="BOURDEAU"),"",LISTE!K170)</f>
        <v/>
      </c>
      <c r="G170" s="71"/>
      <c r="H170" s="72" t="str">
        <f>IF(OR(LISTE!B170="",LISTE!B170="MADORRE",LISTE!B170="ROBIN",LISTE!B170="FREYSS",LISTE!B170="HENNION",LISTE!B170="BENARD",LISTE!I170="X",LISTE!I170="A",LISTE!B170="HUMBERT",LISTE!B170="BARRET",LISTE!B170="AUZAN",LISTE!B170="BOURDEAU"),"",LISTE!AF170)</f>
        <v/>
      </c>
      <c r="I170" s="72" t="str">
        <f>IF(OR(LISTE!B170="",LISTE!B170="MADORRE",LISTE!B170="ROBIN",LISTE!B170="FREYSS",LISTE!B170="HENNION",LISTE!B170="BENARD",LISTE!I170="X",LISTE!I170="A",LISTE!B170="HUMBERT",LISTE!B170="BARRET",LISTE!B170="AUZAN",LISTE!B170="BOURDEAU"),"",LISTE!AG170)</f>
        <v/>
      </c>
      <c r="J170" s="72" t="str">
        <f>IF(OR(LISTE!B170="",LISTE!B170="MADORRE",LISTE!B170="ROBIN",LISTE!B170="FREYSS",LISTE!B170="HENNION",LISTE!B170="BENARD",LISTE!I170="X",LISTE!I170="A",LISTE!B170="HUMBERT",LISTE!B170="BARRET",LISTE!B170="AUZAN",LISTE!B170="BOURDEAU"),"",LISTE!AH170)</f>
        <v/>
      </c>
      <c r="K170" s="72" t="str">
        <f>IF(OR(LISTE!B170="",LISTE!B170="MADORRE",LISTE!B170="ROBIN",LISTE!B170="FREYSS",LISTE!B170="HENNION",LISTE!B170="BENARD",LISTE!I170="X",LISTE!I170="A",LISTE!B170="HUMBERT",LISTE!B170="BARRET",LISTE!B170="AUZAN",LISTE!B170="BOURDEAU"),"",LISTE!AI170)</f>
        <v/>
      </c>
      <c r="L170" s="72" t="str">
        <f>IF(OR(LISTE!B170="",LISTE!B170="MADORRE",LISTE!B170="ROBIN",LISTE!B170="FREYSS",LISTE!B170="HENNION",LISTE!B170="BENARD",LISTE!I170="X",LISTE!I170="A",LISTE!B170="HUMBERT",LISTE!B170="BARRET",LISTE!B170="AUZAN",LISTE!B170="BOURDEAU"),"",LISTE!AJ170)</f>
        <v/>
      </c>
      <c r="M170" s="72" t="str">
        <f>IF(OR(LISTE!B170="",LISTE!B170="MADORRE",LISTE!B170="ROBIN",LISTE!B170="FREYSS",LISTE!B170="HENNION",LISTE!B170="BENARD",LISTE!I170="X",LISTE!I170="A",LISTE!B170="HUMBERT",LISTE!B170="BARRET",LISTE!B170="AUZAN",LISTE!B170="BOURDEAU"),"",LISTE!AK170)</f>
        <v/>
      </c>
      <c r="N170" s="72" t="str">
        <f>IF(OR(LISTE!B170="",LISTE!B170="MADORRE",LISTE!B170="ROBIN",LISTE!B170="FREYSS",LISTE!B170="HENNION",LISTE!B170="BENARD",LISTE!I170="X",LISTE!I170="A",LISTE!B170="HUMBERT",LISTE!B170="BARRET",LISTE!B170="AUZAN",LISTE!B170="BOURDEAU"),"",LISTE!AL170)</f>
        <v/>
      </c>
      <c r="O170" s="72" t="str">
        <f>IF(OR(LISTE!B170="",LISTE!B170="MADORRE",LISTE!B170="ROBIN",LISTE!B170="FREYSS",LISTE!B170="HENNION",LISTE!B170="BENARD",LISTE!I170="X",LISTE!I170="A",LISTE!B170="HUMBERT",LISTE!B170="BARRET",LISTE!B170="AUZAN",LISTE!B170="BOURDEAU"),"",LISTE!AM170)</f>
        <v/>
      </c>
      <c r="P170" s="72" t="str">
        <f>IF(OR(LISTE!B170="",LISTE!B170="MADORRE",LISTE!B170="ROBIN",LISTE!B170="FREYSS",LISTE!B170="HENNION",LISTE!B170="BENARD",LISTE!I170="X",LISTE!I170="A",LISTE!B170="HUMBERT",LISTE!B170="BARRET",LISTE!B170="AUZAN",LISTE!B170="BOURDEAU"),"",LISTE!AN170)</f>
        <v/>
      </c>
      <c r="Q170" s="72" t="str">
        <f>IF(OR(LISTE!B170="",LISTE!B170="MADORRE",LISTE!B170="ROBIN",LISTE!B170="FREYSS",LISTE!B170="HENNION",LISTE!B170="BENARD",LISTE!I170="X",LISTE!I170="A",LISTE!B170="HUMBERT",LISTE!B170="BARRET",LISTE!B170="AUZAN",LISTE!B170="BOURDEAU"),"",LISTE!AO170)</f>
        <v/>
      </c>
      <c r="R170" s="72" t="str">
        <f>IF(OR(LISTE!B170="",LISTE!B170="MADORRE",LISTE!B170="ROBIN",LISTE!B170="FREYSS",LISTE!B170="HENNION",LISTE!B170="BENARD",LISTE!I170="X",LISTE!I170="A",LISTE!B170="HUMBERT",LISTE!B170="BARRET",LISTE!B170="AUZAN",LISTE!B170="BOURDEAU"),"",LISTE!AP170)</f>
        <v/>
      </c>
      <c r="S170" s="72" t="str">
        <f>IF(OR(LISTE!B170="",LISTE!B170="MADORRE",LISTE!B170="ROBIN",LISTE!B170="FREYSS",LISTE!B170="HENNION",LISTE!B170="BENARD",LISTE!I170="X",LISTE!I170="A",LISTE!B170="HUMBERT",LISTE!B170="BARRET",LISTE!B170="AUZAN",LISTE!B170="BOURDEAU"),"",LISTE!AQ170)</f>
        <v/>
      </c>
    </row>
    <row r="171" spans="1:19" ht="13.05" customHeight="1" x14ac:dyDescent="0.3">
      <c r="A171" s="56" t="str">
        <f>IF(OR(LISTE!B171="",LISTE!B171="MADORRE",LISTE!B171="ROBIN",LISTE!B171="FREYSS",LISTE!B171="HENNION",LISTE!B171="BENARD",LISTE!I171="X",LISTE!I171="A",LISTE!B171="HUMBERT",LISTE!B171="BARRET",LISTE!B171="AUZAN",LISTE!B171="BOURDEAU"),"",LISTE!A171)</f>
        <v/>
      </c>
      <c r="B171" s="70" t="str">
        <f>IF(OR(LISTE!B171="",LISTE!B171="MADORRE",LISTE!B171="ROBIN",LISTE!B171="FREYSS",LISTE!B171="HENNION",LISTE!B171="BENARD",LISTE!I171="X",LISTE!I171="A",LISTE!B171="HUMBERT",LISTE!B171="BARRET",LISTE!B171="AUZAN",LISTE!B171="BOURDEAU"),"",LISTE!B171)</f>
        <v/>
      </c>
      <c r="C171" s="70" t="str">
        <f>IF(OR(LISTE!B171="",LISTE!B171="MADORRE",LISTE!B171="ROBIN",LISTE!B171="FREYSS",LISTE!B171="HENNION",LISTE!B171="BENARD",LISTE!I171="X",LISTE!I171="A",LISTE!B171="HUMBERT",LISTE!B171="BARRET",LISTE!B171="AUZAN",LISTE!B171="BOURDEAU"),"",LISTE!C171)</f>
        <v/>
      </c>
      <c r="D171" s="70"/>
      <c r="E171" s="71" t="str">
        <f>IF(OR(LISTE!B171="",LISTE!B171="MADORRE",LISTE!B171="ROBIN",LISTE!B171="FREYSS",LISTE!B171="HENNION",LISTE!B171="BENARD",LISTE!I171="X",LISTE!I171="A",LISTE!B171="HUMBERT",LISTE!B171="BARRET",LISTE!B171="AUZAN",LISTE!B171="BOURDEAU"),"",LISTE!J171)</f>
        <v/>
      </c>
      <c r="F171" s="71" t="str">
        <f>IF(OR(LISTE!B171="",LISTE!B171="MADORRE",LISTE!B171="ROBIN",LISTE!B171="FREYSS",LISTE!B171="HENNION",LISTE!B171="BENARD",LISTE!I171="X",LISTE!I171="A",LISTE!B171="HUMBERT",LISTE!B171="BARRET",LISTE!B171="AUZAN",LISTE!B171="BOURDEAU"),"",LISTE!K171)</f>
        <v/>
      </c>
      <c r="G171" s="71"/>
      <c r="H171" s="72" t="str">
        <f>IF(OR(LISTE!B171="",LISTE!B171="MADORRE",LISTE!B171="ROBIN",LISTE!B171="FREYSS",LISTE!B171="HENNION",LISTE!B171="BENARD",LISTE!I171="X",LISTE!I171="A",LISTE!B171="HUMBERT",LISTE!B171="BARRET",LISTE!B171="AUZAN",LISTE!B171="BOURDEAU"),"",LISTE!AF171)</f>
        <v/>
      </c>
      <c r="I171" s="72" t="str">
        <f>IF(OR(LISTE!B171="",LISTE!B171="MADORRE",LISTE!B171="ROBIN",LISTE!B171="FREYSS",LISTE!B171="HENNION",LISTE!B171="BENARD",LISTE!I171="X",LISTE!I171="A",LISTE!B171="HUMBERT",LISTE!B171="BARRET",LISTE!B171="AUZAN",LISTE!B171="BOURDEAU"),"",LISTE!AG171)</f>
        <v/>
      </c>
      <c r="J171" s="72" t="str">
        <f>IF(OR(LISTE!B171="",LISTE!B171="MADORRE",LISTE!B171="ROBIN",LISTE!B171="FREYSS",LISTE!B171="HENNION",LISTE!B171="BENARD",LISTE!I171="X",LISTE!I171="A",LISTE!B171="HUMBERT",LISTE!B171="BARRET",LISTE!B171="AUZAN",LISTE!B171="BOURDEAU"),"",LISTE!AH171)</f>
        <v/>
      </c>
      <c r="K171" s="72" t="str">
        <f>IF(OR(LISTE!B171="",LISTE!B171="MADORRE",LISTE!B171="ROBIN",LISTE!B171="FREYSS",LISTE!B171="HENNION",LISTE!B171="BENARD",LISTE!I171="X",LISTE!I171="A",LISTE!B171="HUMBERT",LISTE!B171="BARRET",LISTE!B171="AUZAN",LISTE!B171="BOURDEAU"),"",LISTE!AI171)</f>
        <v/>
      </c>
      <c r="L171" s="72" t="str">
        <f>IF(OR(LISTE!B171="",LISTE!B171="MADORRE",LISTE!B171="ROBIN",LISTE!B171="FREYSS",LISTE!B171="HENNION",LISTE!B171="BENARD",LISTE!I171="X",LISTE!I171="A",LISTE!B171="HUMBERT",LISTE!B171="BARRET",LISTE!B171="AUZAN",LISTE!B171="BOURDEAU"),"",LISTE!AJ171)</f>
        <v/>
      </c>
      <c r="M171" s="72" t="str">
        <f>IF(OR(LISTE!B171="",LISTE!B171="MADORRE",LISTE!B171="ROBIN",LISTE!B171="FREYSS",LISTE!B171="HENNION",LISTE!B171="BENARD",LISTE!I171="X",LISTE!I171="A",LISTE!B171="HUMBERT",LISTE!B171="BARRET",LISTE!B171="AUZAN",LISTE!B171="BOURDEAU"),"",LISTE!AK171)</f>
        <v/>
      </c>
      <c r="N171" s="72" t="str">
        <f>IF(OR(LISTE!B171="",LISTE!B171="MADORRE",LISTE!B171="ROBIN",LISTE!B171="FREYSS",LISTE!B171="HENNION",LISTE!B171="BENARD",LISTE!I171="X",LISTE!I171="A",LISTE!B171="HUMBERT",LISTE!B171="BARRET",LISTE!B171="AUZAN",LISTE!B171="BOURDEAU"),"",LISTE!AL171)</f>
        <v/>
      </c>
      <c r="O171" s="72" t="str">
        <f>IF(OR(LISTE!B171="",LISTE!B171="MADORRE",LISTE!B171="ROBIN",LISTE!B171="FREYSS",LISTE!B171="HENNION",LISTE!B171="BENARD",LISTE!I171="X",LISTE!I171="A",LISTE!B171="HUMBERT",LISTE!B171="BARRET",LISTE!B171="AUZAN",LISTE!B171="BOURDEAU"),"",LISTE!AM171)</f>
        <v/>
      </c>
      <c r="P171" s="72" t="str">
        <f>IF(OR(LISTE!B171="",LISTE!B171="MADORRE",LISTE!B171="ROBIN",LISTE!B171="FREYSS",LISTE!B171="HENNION",LISTE!B171="BENARD",LISTE!I171="X",LISTE!I171="A",LISTE!B171="HUMBERT",LISTE!B171="BARRET",LISTE!B171="AUZAN",LISTE!B171="BOURDEAU"),"",LISTE!AN171)</f>
        <v/>
      </c>
      <c r="Q171" s="72" t="str">
        <f>IF(OR(LISTE!B171="",LISTE!B171="MADORRE",LISTE!B171="ROBIN",LISTE!B171="FREYSS",LISTE!B171="HENNION",LISTE!B171="BENARD",LISTE!I171="X",LISTE!I171="A",LISTE!B171="HUMBERT",LISTE!B171="BARRET",LISTE!B171="AUZAN",LISTE!B171="BOURDEAU"),"",LISTE!AO171)</f>
        <v/>
      </c>
      <c r="R171" s="72" t="str">
        <f>IF(OR(LISTE!B171="",LISTE!B171="MADORRE",LISTE!B171="ROBIN",LISTE!B171="FREYSS",LISTE!B171="HENNION",LISTE!B171="BENARD",LISTE!I171="X",LISTE!I171="A",LISTE!B171="HUMBERT",LISTE!B171="BARRET",LISTE!B171="AUZAN",LISTE!B171="BOURDEAU"),"",LISTE!AP171)</f>
        <v/>
      </c>
      <c r="S171" s="72" t="str">
        <f>IF(OR(LISTE!B171="",LISTE!B171="MADORRE",LISTE!B171="ROBIN",LISTE!B171="FREYSS",LISTE!B171="HENNION",LISTE!B171="BENARD",LISTE!I171="X",LISTE!I171="A",LISTE!B171="HUMBERT",LISTE!B171="BARRET",LISTE!B171="AUZAN",LISTE!B171="BOURDEAU"),"",LISTE!AQ171)</f>
        <v/>
      </c>
    </row>
    <row r="172" spans="1:19" ht="13.05" customHeight="1" x14ac:dyDescent="0.3">
      <c r="A172" s="56" t="str">
        <f>IF(OR(LISTE!B172="",LISTE!B172="MADORRE",LISTE!B172="ROBIN",LISTE!B172="FREYSS",LISTE!B172="HENNION",LISTE!B172="BENARD",LISTE!I172="X",LISTE!I172="A",LISTE!B172="HUMBERT",LISTE!B172="BARRET",LISTE!B172="AUZAN",LISTE!B172="BOURDEAU"),"",LISTE!A172)</f>
        <v/>
      </c>
      <c r="B172" s="70" t="str">
        <f>IF(OR(LISTE!B172="",LISTE!B172="MADORRE",LISTE!B172="ROBIN",LISTE!B172="FREYSS",LISTE!B172="HENNION",LISTE!B172="BENARD",LISTE!I172="X",LISTE!I172="A",LISTE!B172="HUMBERT",LISTE!B172="BARRET",LISTE!B172="AUZAN",LISTE!B172="BOURDEAU"),"",LISTE!B172)</f>
        <v/>
      </c>
      <c r="C172" s="70" t="str">
        <f>IF(OR(LISTE!B172="",LISTE!B172="MADORRE",LISTE!B172="ROBIN",LISTE!B172="FREYSS",LISTE!B172="HENNION",LISTE!B172="BENARD",LISTE!I172="X",LISTE!I172="A",LISTE!B172="HUMBERT",LISTE!B172="BARRET",LISTE!B172="AUZAN",LISTE!B172="BOURDEAU"),"",LISTE!C172)</f>
        <v/>
      </c>
      <c r="D172" s="70"/>
      <c r="E172" s="71" t="str">
        <f>IF(OR(LISTE!B172="",LISTE!B172="MADORRE",LISTE!B172="ROBIN",LISTE!B172="FREYSS",LISTE!B172="HENNION",LISTE!B172="BENARD",LISTE!I172="X",LISTE!I172="A",LISTE!B172="HUMBERT",LISTE!B172="BARRET",LISTE!B172="AUZAN",LISTE!B172="BOURDEAU"),"",LISTE!J172)</f>
        <v/>
      </c>
      <c r="F172" s="71" t="str">
        <f>IF(OR(LISTE!B172="",LISTE!B172="MADORRE",LISTE!B172="ROBIN",LISTE!B172="FREYSS",LISTE!B172="HENNION",LISTE!B172="BENARD",LISTE!I172="X",LISTE!I172="A",LISTE!B172="HUMBERT",LISTE!B172="BARRET",LISTE!B172="AUZAN",LISTE!B172="BOURDEAU"),"",LISTE!K172)</f>
        <v/>
      </c>
      <c r="G172" s="71"/>
      <c r="H172" s="72" t="str">
        <f>IF(OR(LISTE!B172="",LISTE!B172="MADORRE",LISTE!B172="ROBIN",LISTE!B172="FREYSS",LISTE!B172="HENNION",LISTE!B172="BENARD",LISTE!I172="X",LISTE!I172="A",LISTE!B172="HUMBERT",LISTE!B172="BARRET",LISTE!B172="AUZAN",LISTE!B172="BOURDEAU"),"",LISTE!AF172)</f>
        <v/>
      </c>
      <c r="I172" s="72" t="str">
        <f>IF(OR(LISTE!B172="",LISTE!B172="MADORRE",LISTE!B172="ROBIN",LISTE!B172="FREYSS",LISTE!B172="HENNION",LISTE!B172="BENARD",LISTE!I172="X",LISTE!I172="A",LISTE!B172="HUMBERT",LISTE!B172="BARRET",LISTE!B172="AUZAN",LISTE!B172="BOURDEAU"),"",LISTE!AG172)</f>
        <v/>
      </c>
      <c r="J172" s="72" t="str">
        <f>IF(OR(LISTE!B172="",LISTE!B172="MADORRE",LISTE!B172="ROBIN",LISTE!B172="FREYSS",LISTE!B172="HENNION",LISTE!B172="BENARD",LISTE!I172="X",LISTE!I172="A",LISTE!B172="HUMBERT",LISTE!B172="BARRET",LISTE!B172="AUZAN",LISTE!B172="BOURDEAU"),"",LISTE!AH172)</f>
        <v/>
      </c>
      <c r="K172" s="72" t="str">
        <f>IF(OR(LISTE!B172="",LISTE!B172="MADORRE",LISTE!B172="ROBIN",LISTE!B172="FREYSS",LISTE!B172="HENNION",LISTE!B172="BENARD",LISTE!I172="X",LISTE!I172="A",LISTE!B172="HUMBERT",LISTE!B172="BARRET",LISTE!B172="AUZAN",LISTE!B172="BOURDEAU"),"",LISTE!AI172)</f>
        <v/>
      </c>
      <c r="L172" s="72" t="str">
        <f>IF(OR(LISTE!B172="",LISTE!B172="MADORRE",LISTE!B172="ROBIN",LISTE!B172="FREYSS",LISTE!B172="HENNION",LISTE!B172="BENARD",LISTE!I172="X",LISTE!I172="A",LISTE!B172="HUMBERT",LISTE!B172="BARRET",LISTE!B172="AUZAN",LISTE!B172="BOURDEAU"),"",LISTE!AJ172)</f>
        <v/>
      </c>
      <c r="M172" s="72" t="str">
        <f>IF(OR(LISTE!B172="",LISTE!B172="MADORRE",LISTE!B172="ROBIN",LISTE!B172="FREYSS",LISTE!B172="HENNION",LISTE!B172="BENARD",LISTE!I172="X",LISTE!I172="A",LISTE!B172="HUMBERT",LISTE!B172="BARRET",LISTE!B172="AUZAN",LISTE!B172="BOURDEAU"),"",LISTE!AK172)</f>
        <v/>
      </c>
      <c r="N172" s="72" t="str">
        <f>IF(OR(LISTE!B172="",LISTE!B172="MADORRE",LISTE!B172="ROBIN",LISTE!B172="FREYSS",LISTE!B172="HENNION",LISTE!B172="BENARD",LISTE!I172="X",LISTE!I172="A",LISTE!B172="HUMBERT",LISTE!B172="BARRET",LISTE!B172="AUZAN",LISTE!B172="BOURDEAU"),"",LISTE!AL172)</f>
        <v/>
      </c>
      <c r="O172" s="72" t="str">
        <f>IF(OR(LISTE!B172="",LISTE!B172="MADORRE",LISTE!B172="ROBIN",LISTE!B172="FREYSS",LISTE!B172="HENNION",LISTE!B172="BENARD",LISTE!I172="X",LISTE!I172="A",LISTE!B172="HUMBERT",LISTE!B172="BARRET",LISTE!B172="AUZAN",LISTE!B172="BOURDEAU"),"",LISTE!AM172)</f>
        <v/>
      </c>
      <c r="P172" s="72" t="str">
        <f>IF(OR(LISTE!B172="",LISTE!B172="MADORRE",LISTE!B172="ROBIN",LISTE!B172="FREYSS",LISTE!B172="HENNION",LISTE!B172="BENARD",LISTE!I172="X",LISTE!I172="A",LISTE!B172="HUMBERT",LISTE!B172="BARRET",LISTE!B172="AUZAN",LISTE!B172="BOURDEAU"),"",LISTE!AN172)</f>
        <v/>
      </c>
      <c r="Q172" s="72" t="str">
        <f>IF(OR(LISTE!B172="",LISTE!B172="MADORRE",LISTE!B172="ROBIN",LISTE!B172="FREYSS",LISTE!B172="HENNION",LISTE!B172="BENARD",LISTE!I172="X",LISTE!I172="A",LISTE!B172="HUMBERT",LISTE!B172="BARRET",LISTE!B172="AUZAN",LISTE!B172="BOURDEAU"),"",LISTE!AO172)</f>
        <v/>
      </c>
      <c r="R172" s="72" t="str">
        <f>IF(OR(LISTE!B172="",LISTE!B172="MADORRE",LISTE!B172="ROBIN",LISTE!B172="FREYSS",LISTE!B172="HENNION",LISTE!B172="BENARD",LISTE!I172="X",LISTE!I172="A",LISTE!B172="HUMBERT",LISTE!B172="BARRET",LISTE!B172="AUZAN",LISTE!B172="BOURDEAU"),"",LISTE!AP172)</f>
        <v/>
      </c>
      <c r="S172" s="72" t="str">
        <f>IF(OR(LISTE!B172="",LISTE!B172="MADORRE",LISTE!B172="ROBIN",LISTE!B172="FREYSS",LISTE!B172="HENNION",LISTE!B172="BENARD",LISTE!I172="X",LISTE!I172="A",LISTE!B172="HUMBERT",LISTE!B172="BARRET",LISTE!B172="AUZAN",LISTE!B172="BOURDEAU"),"",LISTE!AQ172)</f>
        <v/>
      </c>
    </row>
    <row r="173" spans="1:19" ht="13.05" customHeight="1" x14ac:dyDescent="0.3">
      <c r="A173" s="56" t="str">
        <f>IF(OR(LISTE!B173="",LISTE!B173="MADORRE",LISTE!B173="ROBIN",LISTE!B173="FREYSS",LISTE!B173="HENNION",LISTE!B173="BENARD",LISTE!I173="X",LISTE!I173="A",LISTE!B173="HUMBERT",LISTE!B173="BARRET",LISTE!B173="AUZAN",LISTE!B173="BOURDEAU"),"",LISTE!A173)</f>
        <v/>
      </c>
      <c r="B173" s="70" t="str">
        <f>IF(OR(LISTE!B173="",LISTE!B173="MADORRE",LISTE!B173="ROBIN",LISTE!B173="FREYSS",LISTE!B173="HENNION",LISTE!B173="BENARD",LISTE!I173="X",LISTE!I173="A",LISTE!B173="HUMBERT",LISTE!B173="BARRET",LISTE!B173="AUZAN",LISTE!B173="BOURDEAU"),"",LISTE!B173)</f>
        <v/>
      </c>
      <c r="C173" s="70" t="str">
        <f>IF(OR(LISTE!B173="",LISTE!B173="MADORRE",LISTE!B173="ROBIN",LISTE!B173="FREYSS",LISTE!B173="HENNION",LISTE!B173="BENARD",LISTE!I173="X",LISTE!I173="A",LISTE!B173="HUMBERT",LISTE!B173="BARRET",LISTE!B173="AUZAN",LISTE!B173="BOURDEAU"),"",LISTE!C173)</f>
        <v/>
      </c>
      <c r="D173" s="70"/>
      <c r="E173" s="71" t="str">
        <f>IF(OR(LISTE!B173="",LISTE!B173="MADORRE",LISTE!B173="ROBIN",LISTE!B173="FREYSS",LISTE!B173="HENNION",LISTE!B173="BENARD",LISTE!I173="X",LISTE!I173="A",LISTE!B173="HUMBERT",LISTE!B173="BARRET",LISTE!B173="AUZAN",LISTE!B173="BOURDEAU"),"",LISTE!J173)</f>
        <v/>
      </c>
      <c r="F173" s="71" t="str">
        <f>IF(OR(LISTE!B173="",LISTE!B173="MADORRE",LISTE!B173="ROBIN",LISTE!B173="FREYSS",LISTE!B173="HENNION",LISTE!B173="BENARD",LISTE!I173="X",LISTE!I173="A",LISTE!B173="HUMBERT",LISTE!B173="BARRET",LISTE!B173="AUZAN",LISTE!B173="BOURDEAU"),"",LISTE!K173)</f>
        <v/>
      </c>
      <c r="G173" s="71"/>
      <c r="H173" s="72" t="str">
        <f>IF(OR(LISTE!B173="",LISTE!B173="MADORRE",LISTE!B173="ROBIN",LISTE!B173="FREYSS",LISTE!B173="HENNION",LISTE!B173="BENARD",LISTE!I173="X",LISTE!I173="A",LISTE!B173="HUMBERT",LISTE!B173="BARRET",LISTE!B173="AUZAN",LISTE!B173="BOURDEAU"),"",LISTE!AF173)</f>
        <v/>
      </c>
      <c r="I173" s="72" t="str">
        <f>IF(OR(LISTE!B173="",LISTE!B173="MADORRE",LISTE!B173="ROBIN",LISTE!B173="FREYSS",LISTE!B173="HENNION",LISTE!B173="BENARD",LISTE!I173="X",LISTE!I173="A",LISTE!B173="HUMBERT",LISTE!B173="BARRET",LISTE!B173="AUZAN",LISTE!B173="BOURDEAU"),"",LISTE!AG173)</f>
        <v/>
      </c>
      <c r="J173" s="72" t="str">
        <f>IF(OR(LISTE!B173="",LISTE!B173="MADORRE",LISTE!B173="ROBIN",LISTE!B173="FREYSS",LISTE!B173="HENNION",LISTE!B173="BENARD",LISTE!I173="X",LISTE!I173="A",LISTE!B173="HUMBERT",LISTE!B173="BARRET",LISTE!B173="AUZAN",LISTE!B173="BOURDEAU"),"",LISTE!AH173)</f>
        <v/>
      </c>
      <c r="K173" s="72" t="str">
        <f>IF(OR(LISTE!B173="",LISTE!B173="MADORRE",LISTE!B173="ROBIN",LISTE!B173="FREYSS",LISTE!B173="HENNION",LISTE!B173="BENARD",LISTE!I173="X",LISTE!I173="A",LISTE!B173="HUMBERT",LISTE!B173="BARRET",LISTE!B173="AUZAN",LISTE!B173="BOURDEAU"),"",LISTE!AI173)</f>
        <v/>
      </c>
      <c r="L173" s="72" t="str">
        <f>IF(OR(LISTE!B173="",LISTE!B173="MADORRE",LISTE!B173="ROBIN",LISTE!B173="FREYSS",LISTE!B173="HENNION",LISTE!B173="BENARD",LISTE!I173="X",LISTE!I173="A",LISTE!B173="HUMBERT",LISTE!B173="BARRET",LISTE!B173="AUZAN",LISTE!B173="BOURDEAU"),"",LISTE!AJ173)</f>
        <v/>
      </c>
      <c r="M173" s="72" t="str">
        <f>IF(OR(LISTE!B173="",LISTE!B173="MADORRE",LISTE!B173="ROBIN",LISTE!B173="FREYSS",LISTE!B173="HENNION",LISTE!B173="BENARD",LISTE!I173="X",LISTE!I173="A",LISTE!B173="HUMBERT",LISTE!B173="BARRET",LISTE!B173="AUZAN",LISTE!B173="BOURDEAU"),"",LISTE!AK173)</f>
        <v/>
      </c>
      <c r="N173" s="72" t="str">
        <f>IF(OR(LISTE!B173="",LISTE!B173="MADORRE",LISTE!B173="ROBIN",LISTE!B173="FREYSS",LISTE!B173="HENNION",LISTE!B173="BENARD",LISTE!I173="X",LISTE!I173="A",LISTE!B173="HUMBERT",LISTE!B173="BARRET",LISTE!B173="AUZAN",LISTE!B173="BOURDEAU"),"",LISTE!AL173)</f>
        <v/>
      </c>
      <c r="O173" s="72" t="str">
        <f>IF(OR(LISTE!B173="",LISTE!B173="MADORRE",LISTE!B173="ROBIN",LISTE!B173="FREYSS",LISTE!B173="HENNION",LISTE!B173="BENARD",LISTE!I173="X",LISTE!I173="A",LISTE!B173="HUMBERT",LISTE!B173="BARRET",LISTE!B173="AUZAN",LISTE!B173="BOURDEAU"),"",LISTE!AM173)</f>
        <v/>
      </c>
      <c r="P173" s="72" t="str">
        <f>IF(OR(LISTE!B173="",LISTE!B173="MADORRE",LISTE!B173="ROBIN",LISTE!B173="FREYSS",LISTE!B173="HENNION",LISTE!B173="BENARD",LISTE!I173="X",LISTE!I173="A",LISTE!B173="HUMBERT",LISTE!B173="BARRET",LISTE!B173="AUZAN",LISTE!B173="BOURDEAU"),"",LISTE!AN173)</f>
        <v/>
      </c>
      <c r="Q173" s="72" t="str">
        <f>IF(OR(LISTE!B173="",LISTE!B173="MADORRE",LISTE!B173="ROBIN",LISTE!B173="FREYSS",LISTE!B173="HENNION",LISTE!B173="BENARD",LISTE!I173="X",LISTE!I173="A",LISTE!B173="HUMBERT",LISTE!B173="BARRET",LISTE!B173="AUZAN",LISTE!B173="BOURDEAU"),"",LISTE!AO173)</f>
        <v/>
      </c>
      <c r="R173" s="72" t="str">
        <f>IF(OR(LISTE!B173="",LISTE!B173="MADORRE",LISTE!B173="ROBIN",LISTE!B173="FREYSS",LISTE!B173="HENNION",LISTE!B173="BENARD",LISTE!I173="X",LISTE!I173="A",LISTE!B173="HUMBERT",LISTE!B173="BARRET",LISTE!B173="AUZAN",LISTE!B173="BOURDEAU"),"",LISTE!AP173)</f>
        <v/>
      </c>
      <c r="S173" s="72" t="str">
        <f>IF(OR(LISTE!B173="",LISTE!B173="MADORRE",LISTE!B173="ROBIN",LISTE!B173="FREYSS",LISTE!B173="HENNION",LISTE!B173="BENARD",LISTE!I173="X",LISTE!I173="A",LISTE!B173="HUMBERT",LISTE!B173="BARRET",LISTE!B173="AUZAN",LISTE!B173="BOURDEAU"),"",LISTE!AQ173)</f>
        <v/>
      </c>
    </row>
    <row r="174" spans="1:19" ht="13.05" customHeight="1" x14ac:dyDescent="0.3">
      <c r="A174" s="56" t="str">
        <f>IF(OR(LISTE!B174="",LISTE!B174="MADORRE",LISTE!B174="ROBIN",LISTE!B174="FREYSS",LISTE!B174="HENNION",LISTE!B174="BENARD",LISTE!I174="X",LISTE!I174="A",LISTE!B174="HUMBERT",LISTE!B174="BARRET",LISTE!B174="AUZAN",LISTE!B174="BOURDEAU"),"",LISTE!A174)</f>
        <v/>
      </c>
      <c r="B174" s="70" t="str">
        <f>IF(OR(LISTE!B174="",LISTE!B174="MADORRE",LISTE!B174="ROBIN",LISTE!B174="FREYSS",LISTE!B174="HENNION",LISTE!B174="BENARD",LISTE!I174="X",LISTE!I174="A",LISTE!B174="HUMBERT",LISTE!B174="BARRET",LISTE!B174="AUZAN",LISTE!B174="BOURDEAU"),"",LISTE!B174)</f>
        <v/>
      </c>
      <c r="C174" s="70" t="str">
        <f>IF(OR(LISTE!B174="",LISTE!B174="MADORRE",LISTE!B174="ROBIN",LISTE!B174="FREYSS",LISTE!B174="HENNION",LISTE!B174="BENARD",LISTE!I174="X",LISTE!I174="A",LISTE!B174="HUMBERT",LISTE!B174="BARRET",LISTE!B174="AUZAN",LISTE!B174="BOURDEAU"),"",LISTE!C174)</f>
        <v/>
      </c>
      <c r="D174" s="70"/>
      <c r="E174" s="71" t="str">
        <f>IF(OR(LISTE!B174="",LISTE!B174="MADORRE",LISTE!B174="ROBIN",LISTE!B174="FREYSS",LISTE!B174="HENNION",LISTE!B174="BENARD",LISTE!I174="X",LISTE!I174="A",LISTE!B174="HUMBERT",LISTE!B174="BARRET",LISTE!B174="AUZAN",LISTE!B174="BOURDEAU"),"",LISTE!J174)</f>
        <v/>
      </c>
      <c r="F174" s="71" t="str">
        <f>IF(OR(LISTE!B174="",LISTE!B174="MADORRE",LISTE!B174="ROBIN",LISTE!B174="FREYSS",LISTE!B174="HENNION",LISTE!B174="BENARD",LISTE!I174="X",LISTE!I174="A",LISTE!B174="HUMBERT",LISTE!B174="BARRET",LISTE!B174="AUZAN",LISTE!B174="BOURDEAU"),"",LISTE!K174)</f>
        <v/>
      </c>
      <c r="G174" s="71"/>
      <c r="H174" s="72" t="str">
        <f>IF(OR(LISTE!B174="",LISTE!B174="MADORRE",LISTE!B174="ROBIN",LISTE!B174="FREYSS",LISTE!B174="HENNION",LISTE!B174="BENARD",LISTE!I174="X",LISTE!I174="A",LISTE!B174="HUMBERT",LISTE!B174="BARRET",LISTE!B174="AUZAN",LISTE!B174="BOURDEAU"),"",LISTE!AF174)</f>
        <v/>
      </c>
      <c r="I174" s="72" t="str">
        <f>IF(OR(LISTE!B174="",LISTE!B174="MADORRE",LISTE!B174="ROBIN",LISTE!B174="FREYSS",LISTE!B174="HENNION",LISTE!B174="BENARD",LISTE!I174="X",LISTE!I174="A",LISTE!B174="HUMBERT",LISTE!B174="BARRET",LISTE!B174="AUZAN",LISTE!B174="BOURDEAU"),"",LISTE!AG174)</f>
        <v/>
      </c>
      <c r="J174" s="72" t="str">
        <f>IF(OR(LISTE!B174="",LISTE!B174="MADORRE",LISTE!B174="ROBIN",LISTE!B174="FREYSS",LISTE!B174="HENNION",LISTE!B174="BENARD",LISTE!I174="X",LISTE!I174="A",LISTE!B174="HUMBERT",LISTE!B174="BARRET",LISTE!B174="AUZAN",LISTE!B174="BOURDEAU"),"",LISTE!AH174)</f>
        <v/>
      </c>
      <c r="K174" s="72" t="str">
        <f>IF(OR(LISTE!B174="",LISTE!B174="MADORRE",LISTE!B174="ROBIN",LISTE!B174="FREYSS",LISTE!B174="HENNION",LISTE!B174="BENARD",LISTE!I174="X",LISTE!I174="A",LISTE!B174="HUMBERT",LISTE!B174="BARRET",LISTE!B174="AUZAN",LISTE!B174="BOURDEAU"),"",LISTE!AI174)</f>
        <v/>
      </c>
      <c r="L174" s="72" t="str">
        <f>IF(OR(LISTE!B174="",LISTE!B174="MADORRE",LISTE!B174="ROBIN",LISTE!B174="FREYSS",LISTE!B174="HENNION",LISTE!B174="BENARD",LISTE!I174="X",LISTE!I174="A",LISTE!B174="HUMBERT",LISTE!B174="BARRET",LISTE!B174="AUZAN",LISTE!B174="BOURDEAU"),"",LISTE!AJ174)</f>
        <v/>
      </c>
      <c r="M174" s="72" t="str">
        <f>IF(OR(LISTE!B174="",LISTE!B174="MADORRE",LISTE!B174="ROBIN",LISTE!B174="FREYSS",LISTE!B174="HENNION",LISTE!B174="BENARD",LISTE!I174="X",LISTE!I174="A",LISTE!B174="HUMBERT",LISTE!B174="BARRET",LISTE!B174="AUZAN",LISTE!B174="BOURDEAU"),"",LISTE!AK174)</f>
        <v/>
      </c>
      <c r="N174" s="72" t="str">
        <f>IF(OR(LISTE!B174="",LISTE!B174="MADORRE",LISTE!B174="ROBIN",LISTE!B174="FREYSS",LISTE!B174="HENNION",LISTE!B174="BENARD",LISTE!I174="X",LISTE!I174="A",LISTE!B174="HUMBERT",LISTE!B174="BARRET",LISTE!B174="AUZAN",LISTE!B174="BOURDEAU"),"",LISTE!AL174)</f>
        <v/>
      </c>
      <c r="O174" s="72" t="str">
        <f>IF(OR(LISTE!B174="",LISTE!B174="MADORRE",LISTE!B174="ROBIN",LISTE!B174="FREYSS",LISTE!B174="HENNION",LISTE!B174="BENARD",LISTE!I174="X",LISTE!I174="A",LISTE!B174="HUMBERT",LISTE!B174="BARRET",LISTE!B174="AUZAN",LISTE!B174="BOURDEAU"),"",LISTE!AM174)</f>
        <v/>
      </c>
      <c r="P174" s="72" t="str">
        <f>IF(OR(LISTE!B174="",LISTE!B174="MADORRE",LISTE!B174="ROBIN",LISTE!B174="FREYSS",LISTE!B174="HENNION",LISTE!B174="BENARD",LISTE!I174="X",LISTE!I174="A",LISTE!B174="HUMBERT",LISTE!B174="BARRET",LISTE!B174="AUZAN",LISTE!B174="BOURDEAU"),"",LISTE!AN174)</f>
        <v/>
      </c>
      <c r="Q174" s="72" t="str">
        <f>IF(OR(LISTE!B174="",LISTE!B174="MADORRE",LISTE!B174="ROBIN",LISTE!B174="FREYSS",LISTE!B174="HENNION",LISTE!B174="BENARD",LISTE!I174="X",LISTE!I174="A",LISTE!B174="HUMBERT",LISTE!B174="BARRET",LISTE!B174="AUZAN",LISTE!B174="BOURDEAU"),"",LISTE!AO174)</f>
        <v/>
      </c>
      <c r="R174" s="72" t="str">
        <f>IF(OR(LISTE!B174="",LISTE!B174="MADORRE",LISTE!B174="ROBIN",LISTE!B174="FREYSS",LISTE!B174="HENNION",LISTE!B174="BENARD",LISTE!I174="X",LISTE!I174="A",LISTE!B174="HUMBERT",LISTE!B174="BARRET",LISTE!B174="AUZAN",LISTE!B174="BOURDEAU"),"",LISTE!AP174)</f>
        <v/>
      </c>
      <c r="S174" s="72" t="str">
        <f>IF(OR(LISTE!B174="",LISTE!B174="MADORRE",LISTE!B174="ROBIN",LISTE!B174="FREYSS",LISTE!B174="HENNION",LISTE!B174="BENARD",LISTE!I174="X",LISTE!I174="A",LISTE!B174="HUMBERT",LISTE!B174="BARRET",LISTE!B174="AUZAN",LISTE!B174="BOURDEAU"),"",LISTE!AQ174)</f>
        <v/>
      </c>
    </row>
    <row r="175" spans="1:19" ht="13.05" customHeight="1" x14ac:dyDescent="0.3">
      <c r="A175" s="56" t="str">
        <f>IF(OR(LISTE!B175="",LISTE!B175="MADORRE",LISTE!B175="ROBIN",LISTE!B175="FREYSS",LISTE!B175="HENNION",LISTE!B175="BENARD",LISTE!I175="X",LISTE!I175="A",LISTE!B175="HUMBERT",LISTE!B175="BARRET",LISTE!B175="AUZAN",LISTE!B175="BOURDEAU"),"",LISTE!A175)</f>
        <v/>
      </c>
      <c r="B175" s="70" t="str">
        <f>IF(OR(LISTE!B175="",LISTE!B175="MADORRE",LISTE!B175="ROBIN",LISTE!B175="FREYSS",LISTE!B175="HENNION",LISTE!B175="BENARD",LISTE!I175="X",LISTE!I175="A",LISTE!B175="HUMBERT",LISTE!B175="BARRET",LISTE!B175="AUZAN",LISTE!B175="BOURDEAU"),"",LISTE!B175)</f>
        <v/>
      </c>
      <c r="C175" s="70" t="str">
        <f>IF(OR(LISTE!B175="",LISTE!B175="MADORRE",LISTE!B175="ROBIN",LISTE!B175="FREYSS",LISTE!B175="HENNION",LISTE!B175="BENARD",LISTE!I175="X",LISTE!I175="A",LISTE!B175="HUMBERT",LISTE!B175="BARRET",LISTE!B175="AUZAN",LISTE!B175="BOURDEAU"),"",LISTE!C175)</f>
        <v/>
      </c>
      <c r="D175" s="70"/>
      <c r="E175" s="71" t="str">
        <f>IF(OR(LISTE!B175="",LISTE!B175="MADORRE",LISTE!B175="ROBIN",LISTE!B175="FREYSS",LISTE!B175="HENNION",LISTE!B175="BENARD",LISTE!I175="X",LISTE!I175="A",LISTE!B175="HUMBERT",LISTE!B175="BARRET",LISTE!B175="AUZAN",LISTE!B175="BOURDEAU"),"",LISTE!J175)</f>
        <v/>
      </c>
      <c r="F175" s="71" t="str">
        <f>IF(OR(LISTE!B175="",LISTE!B175="MADORRE",LISTE!B175="ROBIN",LISTE!B175="FREYSS",LISTE!B175="HENNION",LISTE!B175="BENARD",LISTE!I175="X",LISTE!I175="A",LISTE!B175="HUMBERT",LISTE!B175="BARRET",LISTE!B175="AUZAN",LISTE!B175="BOURDEAU"),"",LISTE!K175)</f>
        <v/>
      </c>
      <c r="G175" s="71"/>
      <c r="H175" s="72" t="str">
        <f>IF(OR(LISTE!B175="",LISTE!B175="MADORRE",LISTE!B175="ROBIN",LISTE!B175="FREYSS",LISTE!B175="HENNION",LISTE!B175="BENARD",LISTE!I175="X",LISTE!I175="A",LISTE!B175="HUMBERT",LISTE!B175="BARRET",LISTE!B175="AUZAN",LISTE!B175="BOURDEAU"),"",LISTE!AF175)</f>
        <v/>
      </c>
      <c r="I175" s="72" t="str">
        <f>IF(OR(LISTE!B175="",LISTE!B175="MADORRE",LISTE!B175="ROBIN",LISTE!B175="FREYSS",LISTE!B175="HENNION",LISTE!B175="BENARD",LISTE!I175="X",LISTE!I175="A",LISTE!B175="HUMBERT",LISTE!B175="BARRET",LISTE!B175="AUZAN",LISTE!B175="BOURDEAU"),"",LISTE!AG175)</f>
        <v/>
      </c>
      <c r="J175" s="72" t="str">
        <f>IF(OR(LISTE!B175="",LISTE!B175="MADORRE",LISTE!B175="ROBIN",LISTE!B175="FREYSS",LISTE!B175="HENNION",LISTE!B175="BENARD",LISTE!I175="X",LISTE!I175="A",LISTE!B175="HUMBERT",LISTE!B175="BARRET",LISTE!B175="AUZAN",LISTE!B175="BOURDEAU"),"",LISTE!AH175)</f>
        <v/>
      </c>
      <c r="K175" s="72" t="str">
        <f>IF(OR(LISTE!B175="",LISTE!B175="MADORRE",LISTE!B175="ROBIN",LISTE!B175="FREYSS",LISTE!B175="HENNION",LISTE!B175="BENARD",LISTE!I175="X",LISTE!I175="A",LISTE!B175="HUMBERT",LISTE!B175="BARRET",LISTE!B175="AUZAN",LISTE!B175="BOURDEAU"),"",LISTE!AI175)</f>
        <v/>
      </c>
      <c r="L175" s="72" t="str">
        <f>IF(OR(LISTE!B175="",LISTE!B175="MADORRE",LISTE!B175="ROBIN",LISTE!B175="FREYSS",LISTE!B175="HENNION",LISTE!B175="BENARD",LISTE!I175="X",LISTE!I175="A",LISTE!B175="HUMBERT",LISTE!B175="BARRET",LISTE!B175="AUZAN",LISTE!B175="BOURDEAU"),"",LISTE!AJ175)</f>
        <v/>
      </c>
      <c r="M175" s="72" t="str">
        <f>IF(OR(LISTE!B175="",LISTE!B175="MADORRE",LISTE!B175="ROBIN",LISTE!B175="FREYSS",LISTE!B175="HENNION",LISTE!B175="BENARD",LISTE!I175="X",LISTE!I175="A",LISTE!B175="HUMBERT",LISTE!B175="BARRET",LISTE!B175="AUZAN",LISTE!B175="BOURDEAU"),"",LISTE!AK175)</f>
        <v/>
      </c>
      <c r="N175" s="72" t="str">
        <f>IF(OR(LISTE!B175="",LISTE!B175="MADORRE",LISTE!B175="ROBIN",LISTE!B175="FREYSS",LISTE!B175="HENNION",LISTE!B175="BENARD",LISTE!I175="X",LISTE!I175="A",LISTE!B175="HUMBERT",LISTE!B175="BARRET",LISTE!B175="AUZAN",LISTE!B175="BOURDEAU"),"",LISTE!AL175)</f>
        <v/>
      </c>
      <c r="O175" s="72" t="str">
        <f>IF(OR(LISTE!B175="",LISTE!B175="MADORRE",LISTE!B175="ROBIN",LISTE!B175="FREYSS",LISTE!B175="HENNION",LISTE!B175="BENARD",LISTE!I175="X",LISTE!I175="A",LISTE!B175="HUMBERT",LISTE!B175="BARRET",LISTE!B175="AUZAN",LISTE!B175="BOURDEAU"),"",LISTE!AM175)</f>
        <v/>
      </c>
      <c r="P175" s="72" t="str">
        <f>IF(OR(LISTE!B175="",LISTE!B175="MADORRE",LISTE!B175="ROBIN",LISTE!B175="FREYSS",LISTE!B175="HENNION",LISTE!B175="BENARD",LISTE!I175="X",LISTE!I175="A",LISTE!B175="HUMBERT",LISTE!B175="BARRET",LISTE!B175="AUZAN",LISTE!B175="BOURDEAU"),"",LISTE!AN175)</f>
        <v/>
      </c>
      <c r="Q175" s="72" t="str">
        <f>IF(OR(LISTE!B175="",LISTE!B175="MADORRE",LISTE!B175="ROBIN",LISTE!B175="FREYSS",LISTE!B175="HENNION",LISTE!B175="BENARD",LISTE!I175="X",LISTE!I175="A",LISTE!B175="HUMBERT",LISTE!B175="BARRET",LISTE!B175="AUZAN",LISTE!B175="BOURDEAU"),"",LISTE!AO175)</f>
        <v/>
      </c>
      <c r="R175" s="72" t="str">
        <f>IF(OR(LISTE!B175="",LISTE!B175="MADORRE",LISTE!B175="ROBIN",LISTE!B175="FREYSS",LISTE!B175="HENNION",LISTE!B175="BENARD",LISTE!I175="X",LISTE!I175="A",LISTE!B175="HUMBERT",LISTE!B175="BARRET",LISTE!B175="AUZAN",LISTE!B175="BOURDEAU"),"",LISTE!AP175)</f>
        <v/>
      </c>
      <c r="S175" s="72" t="str">
        <f>IF(OR(LISTE!B175="",LISTE!B175="MADORRE",LISTE!B175="ROBIN",LISTE!B175="FREYSS",LISTE!B175="HENNION",LISTE!B175="BENARD",LISTE!I175="X",LISTE!I175="A",LISTE!B175="HUMBERT",LISTE!B175="BARRET",LISTE!B175="AUZAN",LISTE!B175="BOURDEAU"),"",LISTE!AQ175)</f>
        <v/>
      </c>
    </row>
    <row r="176" spans="1:19" ht="13.05" customHeight="1" x14ac:dyDescent="0.3">
      <c r="A176" s="56" t="str">
        <f>IF(OR(LISTE!B176="",LISTE!B176="MADORRE",LISTE!B176="ROBIN",LISTE!B176="FREYSS",LISTE!B176="HENNION",LISTE!B176="BENARD",LISTE!I176="X",LISTE!I176="A",LISTE!B176="HUMBERT",LISTE!B176="BARRET",LISTE!B176="AUZAN",LISTE!B176="BOURDEAU"),"",LISTE!A176)</f>
        <v/>
      </c>
      <c r="B176" s="70" t="str">
        <f>IF(OR(LISTE!B176="",LISTE!B176="MADORRE",LISTE!B176="ROBIN",LISTE!B176="FREYSS",LISTE!B176="HENNION",LISTE!B176="BENARD",LISTE!I176="X",LISTE!I176="A",LISTE!B176="HUMBERT",LISTE!B176="BARRET",LISTE!B176="AUZAN",LISTE!B176="BOURDEAU"),"",LISTE!B176)</f>
        <v/>
      </c>
      <c r="C176" s="70" t="str">
        <f>IF(OR(LISTE!B176="",LISTE!B176="MADORRE",LISTE!B176="ROBIN",LISTE!B176="FREYSS",LISTE!B176="HENNION",LISTE!B176="BENARD",LISTE!I176="X",LISTE!I176="A",LISTE!B176="HUMBERT",LISTE!B176="BARRET",LISTE!B176="AUZAN",LISTE!B176="BOURDEAU"),"",LISTE!C176)</f>
        <v/>
      </c>
      <c r="D176" s="70"/>
      <c r="E176" s="71" t="str">
        <f>IF(OR(LISTE!B176="",LISTE!B176="MADORRE",LISTE!B176="ROBIN",LISTE!B176="FREYSS",LISTE!B176="HENNION",LISTE!B176="BENARD",LISTE!I176="X",LISTE!I176="A",LISTE!B176="HUMBERT",LISTE!B176="BARRET",LISTE!B176="AUZAN",LISTE!B176="BOURDEAU"),"",LISTE!J176)</f>
        <v/>
      </c>
      <c r="F176" s="71" t="str">
        <f>IF(OR(LISTE!B176="",LISTE!B176="MADORRE",LISTE!B176="ROBIN",LISTE!B176="FREYSS",LISTE!B176="HENNION",LISTE!B176="BENARD",LISTE!I176="X",LISTE!I176="A",LISTE!B176="HUMBERT",LISTE!B176="BARRET",LISTE!B176="AUZAN",LISTE!B176="BOURDEAU"),"",LISTE!K176)</f>
        <v/>
      </c>
      <c r="G176" s="71"/>
      <c r="H176" s="72" t="str">
        <f>IF(OR(LISTE!B176="",LISTE!B176="MADORRE",LISTE!B176="ROBIN",LISTE!B176="FREYSS",LISTE!B176="HENNION",LISTE!B176="BENARD",LISTE!I176="X",LISTE!I176="A",LISTE!B176="HUMBERT",LISTE!B176="BARRET",LISTE!B176="AUZAN",LISTE!B176="BOURDEAU"),"",LISTE!AF176)</f>
        <v/>
      </c>
      <c r="I176" s="72" t="str">
        <f>IF(OR(LISTE!B176="",LISTE!B176="MADORRE",LISTE!B176="ROBIN",LISTE!B176="FREYSS",LISTE!B176="HENNION",LISTE!B176="BENARD",LISTE!I176="X",LISTE!I176="A",LISTE!B176="HUMBERT",LISTE!B176="BARRET",LISTE!B176="AUZAN",LISTE!B176="BOURDEAU"),"",LISTE!AG176)</f>
        <v/>
      </c>
      <c r="J176" s="72" t="str">
        <f>IF(OR(LISTE!B176="",LISTE!B176="MADORRE",LISTE!B176="ROBIN",LISTE!B176="FREYSS",LISTE!B176="HENNION",LISTE!B176="BENARD",LISTE!I176="X",LISTE!I176="A",LISTE!B176="HUMBERT",LISTE!B176="BARRET",LISTE!B176="AUZAN",LISTE!B176="BOURDEAU"),"",LISTE!AH176)</f>
        <v/>
      </c>
      <c r="K176" s="72" t="str">
        <f>IF(OR(LISTE!B176="",LISTE!B176="MADORRE",LISTE!B176="ROBIN",LISTE!B176="FREYSS",LISTE!B176="HENNION",LISTE!B176="BENARD",LISTE!I176="X",LISTE!I176="A",LISTE!B176="HUMBERT",LISTE!B176="BARRET",LISTE!B176="AUZAN",LISTE!B176="BOURDEAU"),"",LISTE!AI176)</f>
        <v/>
      </c>
      <c r="L176" s="72" t="str">
        <f>IF(OR(LISTE!B176="",LISTE!B176="MADORRE",LISTE!B176="ROBIN",LISTE!B176="FREYSS",LISTE!B176="HENNION",LISTE!B176="BENARD",LISTE!I176="X",LISTE!I176="A",LISTE!B176="HUMBERT",LISTE!B176="BARRET",LISTE!B176="AUZAN",LISTE!B176="BOURDEAU"),"",LISTE!AJ176)</f>
        <v/>
      </c>
      <c r="M176" s="72" t="str">
        <f>IF(OR(LISTE!B176="",LISTE!B176="MADORRE",LISTE!B176="ROBIN",LISTE!B176="FREYSS",LISTE!B176="HENNION",LISTE!B176="BENARD",LISTE!I176="X",LISTE!I176="A",LISTE!B176="HUMBERT",LISTE!B176="BARRET",LISTE!B176="AUZAN",LISTE!B176="BOURDEAU"),"",LISTE!AK176)</f>
        <v/>
      </c>
      <c r="N176" s="72" t="str">
        <f>IF(OR(LISTE!B176="",LISTE!B176="MADORRE",LISTE!B176="ROBIN",LISTE!B176="FREYSS",LISTE!B176="HENNION",LISTE!B176="BENARD",LISTE!I176="X",LISTE!I176="A",LISTE!B176="HUMBERT",LISTE!B176="BARRET",LISTE!B176="AUZAN",LISTE!B176="BOURDEAU"),"",LISTE!AL176)</f>
        <v/>
      </c>
      <c r="O176" s="72" t="str">
        <f>IF(OR(LISTE!B176="",LISTE!B176="MADORRE",LISTE!B176="ROBIN",LISTE!B176="FREYSS",LISTE!B176="HENNION",LISTE!B176="BENARD",LISTE!I176="X",LISTE!I176="A",LISTE!B176="HUMBERT",LISTE!B176="BARRET",LISTE!B176="AUZAN",LISTE!B176="BOURDEAU"),"",LISTE!AM176)</f>
        <v/>
      </c>
      <c r="P176" s="72" t="str">
        <f>IF(OR(LISTE!B176="",LISTE!B176="MADORRE",LISTE!B176="ROBIN",LISTE!B176="FREYSS",LISTE!B176="HENNION",LISTE!B176="BENARD",LISTE!I176="X",LISTE!I176="A",LISTE!B176="HUMBERT",LISTE!B176="BARRET",LISTE!B176="AUZAN",LISTE!B176="BOURDEAU"),"",LISTE!AN176)</f>
        <v/>
      </c>
      <c r="Q176" s="72" t="str">
        <f>IF(OR(LISTE!B176="",LISTE!B176="MADORRE",LISTE!B176="ROBIN",LISTE!B176="FREYSS",LISTE!B176="HENNION",LISTE!B176="BENARD",LISTE!I176="X",LISTE!I176="A",LISTE!B176="HUMBERT",LISTE!B176="BARRET",LISTE!B176="AUZAN",LISTE!B176="BOURDEAU"),"",LISTE!AO176)</f>
        <v/>
      </c>
      <c r="R176" s="72" t="str">
        <f>IF(OR(LISTE!B176="",LISTE!B176="MADORRE",LISTE!B176="ROBIN",LISTE!B176="FREYSS",LISTE!B176="HENNION",LISTE!B176="BENARD",LISTE!I176="X",LISTE!I176="A",LISTE!B176="HUMBERT",LISTE!B176="BARRET",LISTE!B176="AUZAN",LISTE!B176="BOURDEAU"),"",LISTE!AP176)</f>
        <v/>
      </c>
      <c r="S176" s="72" t="str">
        <f>IF(OR(LISTE!B176="",LISTE!B176="MADORRE",LISTE!B176="ROBIN",LISTE!B176="FREYSS",LISTE!B176="HENNION",LISTE!B176="BENARD",LISTE!I176="X",LISTE!I176="A",LISTE!B176="HUMBERT",LISTE!B176="BARRET",LISTE!B176="AUZAN",LISTE!B176="BOURDEAU"),"",LISTE!AQ176)</f>
        <v/>
      </c>
    </row>
    <row r="177" spans="1:19" ht="13.05" customHeight="1" x14ac:dyDescent="0.3">
      <c r="A177" s="56" t="str">
        <f>IF(OR(LISTE!B177="",LISTE!B177="MADORRE",LISTE!B177="ROBIN",LISTE!B177="FREYSS",LISTE!B177="HENNION",LISTE!B177="BENARD",LISTE!I177="X",LISTE!I177="A",LISTE!B177="HUMBERT",LISTE!B177="BARRET",LISTE!B177="AUZAN",LISTE!B177="BOURDEAU"),"",LISTE!A177)</f>
        <v/>
      </c>
      <c r="B177" s="70" t="str">
        <f>IF(OR(LISTE!B177="",LISTE!B177="MADORRE",LISTE!B177="ROBIN",LISTE!B177="FREYSS",LISTE!B177="HENNION",LISTE!B177="BENARD",LISTE!I177="X",LISTE!I177="A",LISTE!B177="HUMBERT",LISTE!B177="BARRET",LISTE!B177="AUZAN",LISTE!B177="BOURDEAU"),"",LISTE!B177)</f>
        <v/>
      </c>
      <c r="C177" s="70" t="str">
        <f>IF(OR(LISTE!B177="",LISTE!B177="MADORRE",LISTE!B177="ROBIN",LISTE!B177="FREYSS",LISTE!B177="HENNION",LISTE!B177="BENARD",LISTE!I177="X",LISTE!I177="A",LISTE!B177="HUMBERT",LISTE!B177="BARRET",LISTE!B177="AUZAN",LISTE!B177="BOURDEAU"),"",LISTE!C177)</f>
        <v/>
      </c>
      <c r="D177" s="70"/>
      <c r="E177" s="71" t="str">
        <f>IF(OR(LISTE!B177="",LISTE!B177="MADORRE",LISTE!B177="ROBIN",LISTE!B177="FREYSS",LISTE!B177="HENNION",LISTE!B177="BENARD",LISTE!I177="X",LISTE!I177="A",LISTE!B177="HUMBERT",LISTE!B177="BARRET",LISTE!B177="AUZAN",LISTE!B177="BOURDEAU"),"",LISTE!J177)</f>
        <v/>
      </c>
      <c r="F177" s="71" t="str">
        <f>IF(OR(LISTE!B177="",LISTE!B177="MADORRE",LISTE!B177="ROBIN",LISTE!B177="FREYSS",LISTE!B177="HENNION",LISTE!B177="BENARD",LISTE!I177="X",LISTE!I177="A",LISTE!B177="HUMBERT",LISTE!B177="BARRET",LISTE!B177="AUZAN",LISTE!B177="BOURDEAU"),"",LISTE!K177)</f>
        <v/>
      </c>
      <c r="G177" s="71"/>
      <c r="H177" s="72" t="str">
        <f>IF(OR(LISTE!B177="",LISTE!B177="MADORRE",LISTE!B177="ROBIN",LISTE!B177="FREYSS",LISTE!B177="HENNION",LISTE!B177="BENARD",LISTE!I177="X",LISTE!I177="A",LISTE!B177="HUMBERT",LISTE!B177="BARRET",LISTE!B177="AUZAN",LISTE!B177="BOURDEAU"),"",LISTE!AF177)</f>
        <v/>
      </c>
      <c r="I177" s="72" t="str">
        <f>IF(OR(LISTE!B177="",LISTE!B177="MADORRE",LISTE!B177="ROBIN",LISTE!B177="FREYSS",LISTE!B177="HENNION",LISTE!B177="BENARD",LISTE!I177="X",LISTE!I177="A",LISTE!B177="HUMBERT",LISTE!B177="BARRET",LISTE!B177="AUZAN",LISTE!B177="BOURDEAU"),"",LISTE!AG177)</f>
        <v/>
      </c>
      <c r="J177" s="72" t="str">
        <f>IF(OR(LISTE!B177="",LISTE!B177="MADORRE",LISTE!B177="ROBIN",LISTE!B177="FREYSS",LISTE!B177="HENNION",LISTE!B177="BENARD",LISTE!I177="X",LISTE!I177="A",LISTE!B177="HUMBERT",LISTE!B177="BARRET",LISTE!B177="AUZAN",LISTE!B177="BOURDEAU"),"",LISTE!AH177)</f>
        <v/>
      </c>
      <c r="K177" s="72" t="str">
        <f>IF(OR(LISTE!B177="",LISTE!B177="MADORRE",LISTE!B177="ROBIN",LISTE!B177="FREYSS",LISTE!B177="HENNION",LISTE!B177="BENARD",LISTE!I177="X",LISTE!I177="A",LISTE!B177="HUMBERT",LISTE!B177="BARRET",LISTE!B177="AUZAN",LISTE!B177="BOURDEAU"),"",LISTE!AI177)</f>
        <v/>
      </c>
      <c r="L177" s="72" t="str">
        <f>IF(OR(LISTE!B177="",LISTE!B177="MADORRE",LISTE!B177="ROBIN",LISTE!B177="FREYSS",LISTE!B177="HENNION",LISTE!B177="BENARD",LISTE!I177="X",LISTE!I177="A",LISTE!B177="HUMBERT",LISTE!B177="BARRET",LISTE!B177="AUZAN",LISTE!B177="BOURDEAU"),"",LISTE!AJ177)</f>
        <v/>
      </c>
      <c r="M177" s="72" t="str">
        <f>IF(OR(LISTE!B177="",LISTE!B177="MADORRE",LISTE!B177="ROBIN",LISTE!B177="FREYSS",LISTE!B177="HENNION",LISTE!B177="BENARD",LISTE!I177="X",LISTE!I177="A",LISTE!B177="HUMBERT",LISTE!B177="BARRET",LISTE!B177="AUZAN",LISTE!B177="BOURDEAU"),"",LISTE!AK177)</f>
        <v/>
      </c>
      <c r="N177" s="72" t="str">
        <f>IF(OR(LISTE!B177="",LISTE!B177="MADORRE",LISTE!B177="ROBIN",LISTE!B177="FREYSS",LISTE!B177="HENNION",LISTE!B177="BENARD",LISTE!I177="X",LISTE!I177="A",LISTE!B177="HUMBERT",LISTE!B177="BARRET",LISTE!B177="AUZAN",LISTE!B177="BOURDEAU"),"",LISTE!AL177)</f>
        <v/>
      </c>
      <c r="O177" s="72" t="str">
        <f>IF(OR(LISTE!B177="",LISTE!B177="MADORRE",LISTE!B177="ROBIN",LISTE!B177="FREYSS",LISTE!B177="HENNION",LISTE!B177="BENARD",LISTE!I177="X",LISTE!I177="A",LISTE!B177="HUMBERT",LISTE!B177="BARRET",LISTE!B177="AUZAN",LISTE!B177="BOURDEAU"),"",LISTE!AM177)</f>
        <v/>
      </c>
      <c r="P177" s="72" t="str">
        <f>IF(OR(LISTE!B177="",LISTE!B177="MADORRE",LISTE!B177="ROBIN",LISTE!B177="FREYSS",LISTE!B177="HENNION",LISTE!B177="BENARD",LISTE!I177="X",LISTE!I177="A",LISTE!B177="HUMBERT",LISTE!B177="BARRET",LISTE!B177="AUZAN",LISTE!B177="BOURDEAU"),"",LISTE!AN177)</f>
        <v/>
      </c>
      <c r="Q177" s="72" t="str">
        <f>IF(OR(LISTE!B177="",LISTE!B177="MADORRE",LISTE!B177="ROBIN",LISTE!B177="FREYSS",LISTE!B177="HENNION",LISTE!B177="BENARD",LISTE!I177="X",LISTE!I177="A",LISTE!B177="HUMBERT",LISTE!B177="BARRET",LISTE!B177="AUZAN",LISTE!B177="BOURDEAU"),"",LISTE!AO177)</f>
        <v/>
      </c>
      <c r="R177" s="72" t="str">
        <f>IF(OR(LISTE!B177="",LISTE!B177="MADORRE",LISTE!B177="ROBIN",LISTE!B177="FREYSS",LISTE!B177="HENNION",LISTE!B177="BENARD",LISTE!I177="X",LISTE!I177="A",LISTE!B177="HUMBERT",LISTE!B177="BARRET",LISTE!B177="AUZAN",LISTE!B177="BOURDEAU"),"",LISTE!AP177)</f>
        <v/>
      </c>
      <c r="S177" s="72" t="str">
        <f>IF(OR(LISTE!B177="",LISTE!B177="MADORRE",LISTE!B177="ROBIN",LISTE!B177="FREYSS",LISTE!B177="HENNION",LISTE!B177="BENARD",LISTE!I177="X",LISTE!I177="A",LISTE!B177="HUMBERT",LISTE!B177="BARRET",LISTE!B177="AUZAN",LISTE!B177="BOURDEAU"),"",LISTE!AQ177)</f>
        <v/>
      </c>
    </row>
    <row r="178" spans="1:19" ht="13.05" customHeight="1" x14ac:dyDescent="0.3">
      <c r="A178" s="56" t="str">
        <f>IF(OR(LISTE!B178="",LISTE!B178="MADORRE",LISTE!B178="ROBIN",LISTE!B178="FREYSS",LISTE!B178="HENNION",LISTE!B178="BENARD",LISTE!I178="X",LISTE!I178="A",LISTE!B178="HUMBERT",LISTE!B178="BARRET",LISTE!B178="AUZAN",LISTE!B178="BOURDEAU"),"",LISTE!A178)</f>
        <v/>
      </c>
      <c r="B178" s="70" t="str">
        <f>IF(OR(LISTE!B178="",LISTE!B178="MADORRE",LISTE!B178="ROBIN",LISTE!B178="FREYSS",LISTE!B178="HENNION",LISTE!B178="BENARD",LISTE!I178="X",LISTE!I178="A",LISTE!B178="HUMBERT",LISTE!B178="BARRET",LISTE!B178="AUZAN",LISTE!B178="BOURDEAU"),"",LISTE!B178)</f>
        <v/>
      </c>
      <c r="C178" s="70" t="str">
        <f>IF(OR(LISTE!B178="",LISTE!B178="MADORRE",LISTE!B178="ROBIN",LISTE!B178="FREYSS",LISTE!B178="HENNION",LISTE!B178="BENARD",LISTE!I178="X",LISTE!I178="A",LISTE!B178="HUMBERT",LISTE!B178="BARRET",LISTE!B178="AUZAN",LISTE!B178="BOURDEAU"),"",LISTE!C178)</f>
        <v/>
      </c>
      <c r="D178" s="70"/>
      <c r="E178" s="71" t="str">
        <f>IF(OR(LISTE!B178="",LISTE!B178="MADORRE",LISTE!B178="ROBIN",LISTE!B178="FREYSS",LISTE!B178="HENNION",LISTE!B178="BENARD",LISTE!I178="X",LISTE!I178="A",LISTE!B178="HUMBERT",LISTE!B178="BARRET",LISTE!B178="AUZAN",LISTE!B178="BOURDEAU"),"",LISTE!J178)</f>
        <v/>
      </c>
      <c r="F178" s="71" t="str">
        <f>IF(OR(LISTE!B178="",LISTE!B178="MADORRE",LISTE!B178="ROBIN",LISTE!B178="FREYSS",LISTE!B178="HENNION",LISTE!B178="BENARD",LISTE!I178="X",LISTE!I178="A",LISTE!B178="HUMBERT",LISTE!B178="BARRET",LISTE!B178="AUZAN",LISTE!B178="BOURDEAU"),"",LISTE!K178)</f>
        <v/>
      </c>
      <c r="G178" s="71"/>
      <c r="H178" s="72" t="str">
        <f>IF(OR(LISTE!B178="",LISTE!B178="MADORRE",LISTE!B178="ROBIN",LISTE!B178="FREYSS",LISTE!B178="HENNION",LISTE!B178="BENARD",LISTE!I178="X",LISTE!I178="A",LISTE!B178="HUMBERT",LISTE!B178="BARRET",LISTE!B178="AUZAN",LISTE!B178="BOURDEAU"),"",LISTE!AF178)</f>
        <v/>
      </c>
      <c r="I178" s="72" t="str">
        <f>IF(OR(LISTE!B178="",LISTE!B178="MADORRE",LISTE!B178="ROBIN",LISTE!B178="FREYSS",LISTE!B178="HENNION",LISTE!B178="BENARD",LISTE!I178="X",LISTE!I178="A",LISTE!B178="HUMBERT",LISTE!B178="BARRET",LISTE!B178="AUZAN",LISTE!B178="BOURDEAU"),"",LISTE!AG178)</f>
        <v/>
      </c>
      <c r="J178" s="72" t="str">
        <f>IF(OR(LISTE!B178="",LISTE!B178="MADORRE",LISTE!B178="ROBIN",LISTE!B178="FREYSS",LISTE!B178="HENNION",LISTE!B178="BENARD",LISTE!I178="X",LISTE!I178="A",LISTE!B178="HUMBERT",LISTE!B178="BARRET",LISTE!B178="AUZAN",LISTE!B178="BOURDEAU"),"",LISTE!AH178)</f>
        <v/>
      </c>
      <c r="K178" s="72" t="str">
        <f>IF(OR(LISTE!B178="",LISTE!B178="MADORRE",LISTE!B178="ROBIN",LISTE!B178="FREYSS",LISTE!B178="HENNION",LISTE!B178="BENARD",LISTE!I178="X",LISTE!I178="A",LISTE!B178="HUMBERT",LISTE!B178="BARRET",LISTE!B178="AUZAN",LISTE!B178="BOURDEAU"),"",LISTE!AI178)</f>
        <v/>
      </c>
      <c r="L178" s="72" t="str">
        <f>IF(OR(LISTE!B178="",LISTE!B178="MADORRE",LISTE!B178="ROBIN",LISTE!B178="FREYSS",LISTE!B178="HENNION",LISTE!B178="BENARD",LISTE!I178="X",LISTE!I178="A",LISTE!B178="HUMBERT",LISTE!B178="BARRET",LISTE!B178="AUZAN",LISTE!B178="BOURDEAU"),"",LISTE!AJ178)</f>
        <v/>
      </c>
      <c r="M178" s="72" t="str">
        <f>IF(OR(LISTE!B178="",LISTE!B178="MADORRE",LISTE!B178="ROBIN",LISTE!B178="FREYSS",LISTE!B178="HENNION",LISTE!B178="BENARD",LISTE!I178="X",LISTE!I178="A",LISTE!B178="HUMBERT",LISTE!B178="BARRET",LISTE!B178="AUZAN",LISTE!B178="BOURDEAU"),"",LISTE!AK178)</f>
        <v/>
      </c>
      <c r="N178" s="72" t="str">
        <f>IF(OR(LISTE!B178="",LISTE!B178="MADORRE",LISTE!B178="ROBIN",LISTE!B178="FREYSS",LISTE!B178="HENNION",LISTE!B178="BENARD",LISTE!I178="X",LISTE!I178="A",LISTE!B178="HUMBERT",LISTE!B178="BARRET",LISTE!B178="AUZAN",LISTE!B178="BOURDEAU"),"",LISTE!AL178)</f>
        <v/>
      </c>
      <c r="O178" s="72" t="str">
        <f>IF(OR(LISTE!B178="",LISTE!B178="MADORRE",LISTE!B178="ROBIN",LISTE!B178="FREYSS",LISTE!B178="HENNION",LISTE!B178="BENARD",LISTE!I178="X",LISTE!I178="A",LISTE!B178="HUMBERT",LISTE!B178="BARRET",LISTE!B178="AUZAN",LISTE!B178="BOURDEAU"),"",LISTE!AM178)</f>
        <v/>
      </c>
      <c r="P178" s="72" t="str">
        <f>IF(OR(LISTE!B178="",LISTE!B178="MADORRE",LISTE!B178="ROBIN",LISTE!B178="FREYSS",LISTE!B178="HENNION",LISTE!B178="BENARD",LISTE!I178="X",LISTE!I178="A",LISTE!B178="HUMBERT",LISTE!B178="BARRET",LISTE!B178="AUZAN",LISTE!B178="BOURDEAU"),"",LISTE!AN178)</f>
        <v/>
      </c>
      <c r="Q178" s="72" t="str">
        <f>IF(OR(LISTE!B178="",LISTE!B178="MADORRE",LISTE!B178="ROBIN",LISTE!B178="FREYSS",LISTE!B178="HENNION",LISTE!B178="BENARD",LISTE!I178="X",LISTE!I178="A",LISTE!B178="HUMBERT",LISTE!B178="BARRET",LISTE!B178="AUZAN",LISTE!B178="BOURDEAU"),"",LISTE!AO178)</f>
        <v/>
      </c>
      <c r="R178" s="72" t="str">
        <f>IF(OR(LISTE!B178="",LISTE!B178="MADORRE",LISTE!B178="ROBIN",LISTE!B178="FREYSS",LISTE!B178="HENNION",LISTE!B178="BENARD",LISTE!I178="X",LISTE!I178="A",LISTE!B178="HUMBERT",LISTE!B178="BARRET",LISTE!B178="AUZAN",LISTE!B178="BOURDEAU"),"",LISTE!AP178)</f>
        <v/>
      </c>
      <c r="S178" s="72" t="str">
        <f>IF(OR(LISTE!B178="",LISTE!B178="MADORRE",LISTE!B178="ROBIN",LISTE!B178="FREYSS",LISTE!B178="HENNION",LISTE!B178="BENARD",LISTE!I178="X",LISTE!I178="A",LISTE!B178="HUMBERT",LISTE!B178="BARRET",LISTE!B178="AUZAN",LISTE!B178="BOURDEAU"),"",LISTE!AQ178)</f>
        <v/>
      </c>
    </row>
    <row r="179" spans="1:19" ht="13.05" customHeight="1" x14ac:dyDescent="0.3">
      <c r="A179" s="56" t="str">
        <f>IF(OR(LISTE!B179="",LISTE!B179="MADORRE",LISTE!B179="ROBIN",LISTE!B179="FREYSS",LISTE!B179="HENNION",LISTE!B179="BENARD",LISTE!I179="X",LISTE!I179="A",LISTE!B179="HUMBERT",LISTE!B179="BARRET",LISTE!B179="AUZAN",LISTE!B179="BOURDEAU"),"",LISTE!A179)</f>
        <v/>
      </c>
      <c r="B179" s="70" t="str">
        <f>IF(OR(LISTE!B179="",LISTE!B179="MADORRE",LISTE!B179="ROBIN",LISTE!B179="FREYSS",LISTE!B179="HENNION",LISTE!B179="BENARD",LISTE!I179="X",LISTE!I179="A",LISTE!B179="HUMBERT",LISTE!B179="BARRET",LISTE!B179="AUZAN",LISTE!B179="BOURDEAU"),"",LISTE!B179)</f>
        <v/>
      </c>
      <c r="C179" s="70" t="str">
        <f>IF(OR(LISTE!B179="",LISTE!B179="MADORRE",LISTE!B179="ROBIN",LISTE!B179="FREYSS",LISTE!B179="HENNION",LISTE!B179="BENARD",LISTE!I179="X",LISTE!I179="A",LISTE!B179="HUMBERT",LISTE!B179="BARRET",LISTE!B179="AUZAN",LISTE!B179="BOURDEAU"),"",LISTE!C179)</f>
        <v/>
      </c>
      <c r="D179" s="70"/>
      <c r="E179" s="71" t="str">
        <f>IF(OR(LISTE!B179="",LISTE!B179="MADORRE",LISTE!B179="ROBIN",LISTE!B179="FREYSS",LISTE!B179="HENNION",LISTE!B179="BENARD",LISTE!I179="X",LISTE!I179="A",LISTE!B179="HUMBERT",LISTE!B179="BARRET",LISTE!B179="AUZAN",LISTE!B179="BOURDEAU"),"",LISTE!J179)</f>
        <v/>
      </c>
      <c r="F179" s="71" t="str">
        <f>IF(OR(LISTE!B179="",LISTE!B179="MADORRE",LISTE!B179="ROBIN",LISTE!B179="FREYSS",LISTE!B179="HENNION",LISTE!B179="BENARD",LISTE!I179="X",LISTE!I179="A",LISTE!B179="HUMBERT",LISTE!B179="BARRET",LISTE!B179="AUZAN",LISTE!B179="BOURDEAU"),"",LISTE!K179)</f>
        <v/>
      </c>
      <c r="G179" s="71"/>
      <c r="H179" s="72" t="str">
        <f>IF(OR(LISTE!B179="",LISTE!B179="MADORRE",LISTE!B179="ROBIN",LISTE!B179="FREYSS",LISTE!B179="HENNION",LISTE!B179="BENARD",LISTE!I179="X",LISTE!I179="A",LISTE!B179="HUMBERT",LISTE!B179="BARRET",LISTE!B179="AUZAN",LISTE!B179="BOURDEAU"),"",LISTE!AF179)</f>
        <v/>
      </c>
      <c r="I179" s="72" t="str">
        <f>IF(OR(LISTE!B179="",LISTE!B179="MADORRE",LISTE!B179="ROBIN",LISTE!B179="FREYSS",LISTE!B179="HENNION",LISTE!B179="BENARD",LISTE!I179="X",LISTE!I179="A",LISTE!B179="HUMBERT",LISTE!B179="BARRET",LISTE!B179="AUZAN",LISTE!B179="BOURDEAU"),"",LISTE!AG179)</f>
        <v/>
      </c>
      <c r="J179" s="72" t="str">
        <f>IF(OR(LISTE!B179="",LISTE!B179="MADORRE",LISTE!B179="ROBIN",LISTE!B179="FREYSS",LISTE!B179="HENNION",LISTE!B179="BENARD",LISTE!I179="X",LISTE!I179="A",LISTE!B179="HUMBERT",LISTE!B179="BARRET",LISTE!B179="AUZAN",LISTE!B179="BOURDEAU"),"",LISTE!AH179)</f>
        <v/>
      </c>
      <c r="K179" s="72" t="str">
        <f>IF(OR(LISTE!B179="",LISTE!B179="MADORRE",LISTE!B179="ROBIN",LISTE!B179="FREYSS",LISTE!B179="HENNION",LISTE!B179="BENARD",LISTE!I179="X",LISTE!I179="A",LISTE!B179="HUMBERT",LISTE!B179="BARRET",LISTE!B179="AUZAN",LISTE!B179="BOURDEAU"),"",LISTE!AI179)</f>
        <v/>
      </c>
      <c r="L179" s="72" t="str">
        <f>IF(OR(LISTE!B179="",LISTE!B179="MADORRE",LISTE!B179="ROBIN",LISTE!B179="FREYSS",LISTE!B179="HENNION",LISTE!B179="BENARD",LISTE!I179="X",LISTE!I179="A",LISTE!B179="HUMBERT",LISTE!B179="BARRET",LISTE!B179="AUZAN",LISTE!B179="BOURDEAU"),"",LISTE!AJ179)</f>
        <v/>
      </c>
      <c r="M179" s="72" t="str">
        <f>IF(OR(LISTE!B179="",LISTE!B179="MADORRE",LISTE!B179="ROBIN",LISTE!B179="FREYSS",LISTE!B179="HENNION",LISTE!B179="BENARD",LISTE!I179="X",LISTE!I179="A",LISTE!B179="HUMBERT",LISTE!B179="BARRET",LISTE!B179="AUZAN",LISTE!B179="BOURDEAU"),"",LISTE!AK179)</f>
        <v/>
      </c>
      <c r="N179" s="72" t="str">
        <f>IF(OR(LISTE!B179="",LISTE!B179="MADORRE",LISTE!B179="ROBIN",LISTE!B179="FREYSS",LISTE!B179="HENNION",LISTE!B179="BENARD",LISTE!I179="X",LISTE!I179="A",LISTE!B179="HUMBERT",LISTE!B179="BARRET",LISTE!B179="AUZAN",LISTE!B179="BOURDEAU"),"",LISTE!AL179)</f>
        <v/>
      </c>
      <c r="O179" s="72" t="str">
        <f>IF(OR(LISTE!B179="",LISTE!B179="MADORRE",LISTE!B179="ROBIN",LISTE!B179="FREYSS",LISTE!B179="HENNION",LISTE!B179="BENARD",LISTE!I179="X",LISTE!I179="A",LISTE!B179="HUMBERT",LISTE!B179="BARRET",LISTE!B179="AUZAN",LISTE!B179="BOURDEAU"),"",LISTE!AM179)</f>
        <v/>
      </c>
      <c r="P179" s="72" t="str">
        <f>IF(OR(LISTE!B179="",LISTE!B179="MADORRE",LISTE!B179="ROBIN",LISTE!B179="FREYSS",LISTE!B179="HENNION",LISTE!B179="BENARD",LISTE!I179="X",LISTE!I179="A",LISTE!B179="HUMBERT",LISTE!B179="BARRET",LISTE!B179="AUZAN",LISTE!B179="BOURDEAU"),"",LISTE!AN179)</f>
        <v/>
      </c>
      <c r="Q179" s="72" t="str">
        <f>IF(OR(LISTE!B179="",LISTE!B179="MADORRE",LISTE!B179="ROBIN",LISTE!B179="FREYSS",LISTE!B179="HENNION",LISTE!B179="BENARD",LISTE!I179="X",LISTE!I179="A",LISTE!B179="HUMBERT",LISTE!B179="BARRET",LISTE!B179="AUZAN",LISTE!B179="BOURDEAU"),"",LISTE!AO179)</f>
        <v/>
      </c>
      <c r="R179" s="72" t="str">
        <f>IF(OR(LISTE!B179="",LISTE!B179="MADORRE",LISTE!B179="ROBIN",LISTE!B179="FREYSS",LISTE!B179="HENNION",LISTE!B179="BENARD",LISTE!I179="X",LISTE!I179="A",LISTE!B179="HUMBERT",LISTE!B179="BARRET",LISTE!B179="AUZAN",LISTE!B179="BOURDEAU"),"",LISTE!AP179)</f>
        <v/>
      </c>
      <c r="S179" s="72" t="str">
        <f>IF(OR(LISTE!B179="",LISTE!B179="MADORRE",LISTE!B179="ROBIN",LISTE!B179="FREYSS",LISTE!B179="HENNION",LISTE!B179="BENARD",LISTE!I179="X",LISTE!I179="A",LISTE!B179="HUMBERT",LISTE!B179="BARRET",LISTE!B179="AUZAN",LISTE!B179="BOURDEAU"),"",LISTE!AQ179)</f>
        <v/>
      </c>
    </row>
    <row r="180" spans="1:19" ht="13.05" customHeight="1" x14ac:dyDescent="0.3">
      <c r="A180" s="56" t="str">
        <f>IF(OR(LISTE!B180="",LISTE!B180="MADORRE",LISTE!B180="ROBIN",LISTE!B180="FREYSS",LISTE!B180="HENNION",LISTE!B180="BENARD",LISTE!I180="X",LISTE!I180="A",LISTE!B180="HUMBERT",LISTE!B180="BARRET",LISTE!B180="AUZAN",LISTE!B180="BOURDEAU"),"",LISTE!A180)</f>
        <v/>
      </c>
      <c r="B180" s="70" t="str">
        <f>IF(OR(LISTE!B180="",LISTE!B180="MADORRE",LISTE!B180="ROBIN",LISTE!B180="FREYSS",LISTE!B180="HENNION",LISTE!B180="BENARD",LISTE!I180="X",LISTE!I180="A",LISTE!B180="HUMBERT",LISTE!B180="BARRET",LISTE!B180="AUZAN",LISTE!B180="BOURDEAU"),"",LISTE!B180)</f>
        <v/>
      </c>
      <c r="C180" s="70" t="str">
        <f>IF(OR(LISTE!B180="",LISTE!B180="MADORRE",LISTE!B180="ROBIN",LISTE!B180="FREYSS",LISTE!B180="HENNION",LISTE!B180="BENARD",LISTE!I180="X",LISTE!I180="A",LISTE!B180="HUMBERT",LISTE!B180="BARRET",LISTE!B180="AUZAN",LISTE!B180="BOURDEAU"),"",LISTE!C180)</f>
        <v/>
      </c>
      <c r="D180" s="70"/>
      <c r="E180" s="71" t="str">
        <f>IF(OR(LISTE!B180="",LISTE!B180="MADORRE",LISTE!B180="ROBIN",LISTE!B180="FREYSS",LISTE!B180="HENNION",LISTE!B180="BENARD",LISTE!I180="X",LISTE!I180="A",LISTE!B180="HUMBERT",LISTE!B180="BARRET",LISTE!B180="AUZAN",LISTE!B180="BOURDEAU"),"",LISTE!J180)</f>
        <v/>
      </c>
      <c r="F180" s="71" t="str">
        <f>IF(OR(LISTE!B180="",LISTE!B180="MADORRE",LISTE!B180="ROBIN",LISTE!B180="FREYSS",LISTE!B180="HENNION",LISTE!B180="BENARD",LISTE!I180="X",LISTE!I180="A",LISTE!B180="HUMBERT",LISTE!B180="BARRET",LISTE!B180="AUZAN",LISTE!B180="BOURDEAU"),"",LISTE!K180)</f>
        <v/>
      </c>
      <c r="G180" s="71"/>
      <c r="H180" s="72" t="str">
        <f>IF(OR(LISTE!B180="",LISTE!B180="MADORRE",LISTE!B180="ROBIN",LISTE!B180="FREYSS",LISTE!B180="HENNION",LISTE!B180="BENARD",LISTE!I180="X",LISTE!I180="A",LISTE!B180="HUMBERT",LISTE!B180="BARRET",LISTE!B180="AUZAN",LISTE!B180="BOURDEAU"),"",LISTE!AF180)</f>
        <v/>
      </c>
      <c r="I180" s="72" t="str">
        <f>IF(OR(LISTE!B180="",LISTE!B180="MADORRE",LISTE!B180="ROBIN",LISTE!B180="FREYSS",LISTE!B180="HENNION",LISTE!B180="BENARD",LISTE!I180="X",LISTE!I180="A",LISTE!B180="HUMBERT",LISTE!B180="BARRET",LISTE!B180="AUZAN",LISTE!B180="BOURDEAU"),"",LISTE!AG180)</f>
        <v/>
      </c>
      <c r="J180" s="72" t="str">
        <f>IF(OR(LISTE!B180="",LISTE!B180="MADORRE",LISTE!B180="ROBIN",LISTE!B180="FREYSS",LISTE!B180="HENNION",LISTE!B180="BENARD",LISTE!I180="X",LISTE!I180="A",LISTE!B180="HUMBERT",LISTE!B180="BARRET",LISTE!B180="AUZAN",LISTE!B180="BOURDEAU"),"",LISTE!AH180)</f>
        <v/>
      </c>
      <c r="K180" s="72" t="str">
        <f>IF(OR(LISTE!B180="",LISTE!B180="MADORRE",LISTE!B180="ROBIN",LISTE!B180="FREYSS",LISTE!B180="HENNION",LISTE!B180="BENARD",LISTE!I180="X",LISTE!I180="A",LISTE!B180="HUMBERT",LISTE!B180="BARRET",LISTE!B180="AUZAN",LISTE!B180="BOURDEAU"),"",LISTE!AI180)</f>
        <v/>
      </c>
      <c r="L180" s="72" t="str">
        <f>IF(OR(LISTE!B180="",LISTE!B180="MADORRE",LISTE!B180="ROBIN",LISTE!B180="FREYSS",LISTE!B180="HENNION",LISTE!B180="BENARD",LISTE!I180="X",LISTE!I180="A",LISTE!B180="HUMBERT",LISTE!B180="BARRET",LISTE!B180="AUZAN",LISTE!B180="BOURDEAU"),"",LISTE!AJ180)</f>
        <v/>
      </c>
      <c r="M180" s="72" t="str">
        <f>IF(OR(LISTE!B180="",LISTE!B180="MADORRE",LISTE!B180="ROBIN",LISTE!B180="FREYSS",LISTE!B180="HENNION",LISTE!B180="BENARD",LISTE!I180="X",LISTE!I180="A",LISTE!B180="HUMBERT",LISTE!B180="BARRET",LISTE!B180="AUZAN",LISTE!B180="BOURDEAU"),"",LISTE!AK180)</f>
        <v/>
      </c>
      <c r="N180" s="72" t="str">
        <f>IF(OR(LISTE!B180="",LISTE!B180="MADORRE",LISTE!B180="ROBIN",LISTE!B180="FREYSS",LISTE!B180="HENNION",LISTE!B180="BENARD",LISTE!I180="X",LISTE!I180="A",LISTE!B180="HUMBERT",LISTE!B180="BARRET",LISTE!B180="AUZAN",LISTE!B180="BOURDEAU"),"",LISTE!AL180)</f>
        <v/>
      </c>
      <c r="O180" s="72" t="str">
        <f>IF(OR(LISTE!B180="",LISTE!B180="MADORRE",LISTE!B180="ROBIN",LISTE!B180="FREYSS",LISTE!B180="HENNION",LISTE!B180="BENARD",LISTE!I180="X",LISTE!I180="A",LISTE!B180="HUMBERT",LISTE!B180="BARRET",LISTE!B180="AUZAN",LISTE!B180="BOURDEAU"),"",LISTE!AM180)</f>
        <v/>
      </c>
      <c r="P180" s="72" t="str">
        <f>IF(OR(LISTE!B180="",LISTE!B180="MADORRE",LISTE!B180="ROBIN",LISTE!B180="FREYSS",LISTE!B180="HENNION",LISTE!B180="BENARD",LISTE!I180="X",LISTE!I180="A",LISTE!B180="HUMBERT",LISTE!B180="BARRET",LISTE!B180="AUZAN",LISTE!B180="BOURDEAU"),"",LISTE!AN180)</f>
        <v/>
      </c>
      <c r="Q180" s="72" t="str">
        <f>IF(OR(LISTE!B180="",LISTE!B180="MADORRE",LISTE!B180="ROBIN",LISTE!B180="FREYSS",LISTE!B180="HENNION",LISTE!B180="BENARD",LISTE!I180="X",LISTE!I180="A",LISTE!B180="HUMBERT",LISTE!B180="BARRET",LISTE!B180="AUZAN",LISTE!B180="BOURDEAU"),"",LISTE!AO180)</f>
        <v/>
      </c>
      <c r="R180" s="72" t="str">
        <f>IF(OR(LISTE!B180="",LISTE!B180="MADORRE",LISTE!B180="ROBIN",LISTE!B180="FREYSS",LISTE!B180="HENNION",LISTE!B180="BENARD",LISTE!I180="X",LISTE!I180="A",LISTE!B180="HUMBERT",LISTE!B180="BARRET",LISTE!B180="AUZAN",LISTE!B180="BOURDEAU"),"",LISTE!AP180)</f>
        <v/>
      </c>
      <c r="S180" s="72" t="str">
        <f>IF(OR(LISTE!B180="",LISTE!B180="MADORRE",LISTE!B180="ROBIN",LISTE!B180="FREYSS",LISTE!B180="HENNION",LISTE!B180="BENARD",LISTE!I180="X",LISTE!I180="A",LISTE!B180="HUMBERT",LISTE!B180="BARRET",LISTE!B180="AUZAN",LISTE!B180="BOURDEAU"),"",LISTE!AQ180)</f>
        <v/>
      </c>
    </row>
    <row r="181" spans="1:19" ht="13.05" customHeight="1" x14ac:dyDescent="0.3">
      <c r="A181" s="56" t="str">
        <f>IF(OR(LISTE!B181="",LISTE!B181="MADORRE",LISTE!B181="ROBIN",LISTE!B181="FREYSS",LISTE!B181="HENNION",LISTE!B181="BENARD",LISTE!I181="X",LISTE!I181="A",LISTE!B181="HUMBERT",LISTE!B181="BARRET",LISTE!B181="AUZAN",LISTE!B181="BOURDEAU"),"",LISTE!A181)</f>
        <v/>
      </c>
      <c r="B181" s="70" t="str">
        <f>IF(OR(LISTE!B181="",LISTE!B181="MADORRE",LISTE!B181="ROBIN",LISTE!B181="FREYSS",LISTE!B181="HENNION",LISTE!B181="BENARD",LISTE!I181="X",LISTE!I181="A",LISTE!B181="HUMBERT",LISTE!B181="BARRET",LISTE!B181="AUZAN",LISTE!B181="BOURDEAU"),"",LISTE!B181)</f>
        <v/>
      </c>
      <c r="C181" s="70" t="str">
        <f>IF(OR(LISTE!B181="",LISTE!B181="MADORRE",LISTE!B181="ROBIN",LISTE!B181="FREYSS",LISTE!B181="HENNION",LISTE!B181="BENARD",LISTE!I181="X",LISTE!I181="A",LISTE!B181="HUMBERT",LISTE!B181="BARRET",LISTE!B181="AUZAN",LISTE!B181="BOURDEAU"),"",LISTE!C181)</f>
        <v/>
      </c>
      <c r="D181" s="70"/>
      <c r="E181" s="71" t="str">
        <f>IF(OR(LISTE!B181="",LISTE!B181="MADORRE",LISTE!B181="ROBIN",LISTE!B181="FREYSS",LISTE!B181="HENNION",LISTE!B181="BENARD",LISTE!I181="X",LISTE!I181="A",LISTE!B181="HUMBERT",LISTE!B181="BARRET",LISTE!B181="AUZAN",LISTE!B181="BOURDEAU"),"",LISTE!J181)</f>
        <v/>
      </c>
      <c r="F181" s="71" t="str">
        <f>IF(OR(LISTE!B181="",LISTE!B181="MADORRE",LISTE!B181="ROBIN",LISTE!B181="FREYSS",LISTE!B181="HENNION",LISTE!B181="BENARD",LISTE!I181="X",LISTE!I181="A",LISTE!B181="HUMBERT",LISTE!B181="BARRET",LISTE!B181="AUZAN",LISTE!B181="BOURDEAU"),"",LISTE!K181)</f>
        <v/>
      </c>
      <c r="G181" s="71"/>
      <c r="H181" s="72" t="str">
        <f>IF(OR(LISTE!B181="",LISTE!B181="MADORRE",LISTE!B181="ROBIN",LISTE!B181="FREYSS",LISTE!B181="HENNION",LISTE!B181="BENARD",LISTE!I181="X",LISTE!I181="A",LISTE!B181="HUMBERT",LISTE!B181="BARRET",LISTE!B181="AUZAN",LISTE!B181="BOURDEAU"),"",LISTE!AF181)</f>
        <v/>
      </c>
      <c r="I181" s="72" t="str">
        <f>IF(OR(LISTE!B181="",LISTE!B181="MADORRE",LISTE!B181="ROBIN",LISTE!B181="FREYSS",LISTE!B181="HENNION",LISTE!B181="BENARD",LISTE!I181="X",LISTE!I181="A",LISTE!B181="HUMBERT",LISTE!B181="BARRET",LISTE!B181="AUZAN",LISTE!B181="BOURDEAU"),"",LISTE!AG181)</f>
        <v/>
      </c>
      <c r="J181" s="72" t="str">
        <f>IF(OR(LISTE!B181="",LISTE!B181="MADORRE",LISTE!B181="ROBIN",LISTE!B181="FREYSS",LISTE!B181="HENNION",LISTE!B181="BENARD",LISTE!I181="X",LISTE!I181="A",LISTE!B181="HUMBERT",LISTE!B181="BARRET",LISTE!B181="AUZAN",LISTE!B181="BOURDEAU"),"",LISTE!AH181)</f>
        <v/>
      </c>
      <c r="K181" s="72" t="str">
        <f>IF(OR(LISTE!B181="",LISTE!B181="MADORRE",LISTE!B181="ROBIN",LISTE!B181="FREYSS",LISTE!B181="HENNION",LISTE!B181="BENARD",LISTE!I181="X",LISTE!I181="A",LISTE!B181="HUMBERT",LISTE!B181="BARRET",LISTE!B181="AUZAN",LISTE!B181="BOURDEAU"),"",LISTE!AI181)</f>
        <v/>
      </c>
      <c r="L181" s="72" t="str">
        <f>IF(OR(LISTE!B181="",LISTE!B181="MADORRE",LISTE!B181="ROBIN",LISTE!B181="FREYSS",LISTE!B181="HENNION",LISTE!B181="BENARD",LISTE!I181="X",LISTE!I181="A",LISTE!B181="HUMBERT",LISTE!B181="BARRET",LISTE!B181="AUZAN",LISTE!B181="BOURDEAU"),"",LISTE!AJ181)</f>
        <v/>
      </c>
      <c r="M181" s="72" t="str">
        <f>IF(OR(LISTE!B181="",LISTE!B181="MADORRE",LISTE!B181="ROBIN",LISTE!B181="FREYSS",LISTE!B181="HENNION",LISTE!B181="BENARD",LISTE!I181="X",LISTE!I181="A",LISTE!B181="HUMBERT",LISTE!B181="BARRET",LISTE!B181="AUZAN",LISTE!B181="BOURDEAU"),"",LISTE!AK181)</f>
        <v/>
      </c>
      <c r="N181" s="72" t="str">
        <f>IF(OR(LISTE!B181="",LISTE!B181="MADORRE",LISTE!B181="ROBIN",LISTE!B181="FREYSS",LISTE!B181="HENNION",LISTE!B181="BENARD",LISTE!I181="X",LISTE!I181="A",LISTE!B181="HUMBERT",LISTE!B181="BARRET",LISTE!B181="AUZAN",LISTE!B181="BOURDEAU"),"",LISTE!AL181)</f>
        <v/>
      </c>
      <c r="O181" s="72" t="str">
        <f>IF(OR(LISTE!B181="",LISTE!B181="MADORRE",LISTE!B181="ROBIN",LISTE!B181="FREYSS",LISTE!B181="HENNION",LISTE!B181="BENARD",LISTE!I181="X",LISTE!I181="A",LISTE!B181="HUMBERT",LISTE!B181="BARRET",LISTE!B181="AUZAN",LISTE!B181="BOURDEAU"),"",LISTE!AM181)</f>
        <v/>
      </c>
      <c r="P181" s="72" t="str">
        <f>IF(OR(LISTE!B181="",LISTE!B181="MADORRE",LISTE!B181="ROBIN",LISTE!B181="FREYSS",LISTE!B181="HENNION",LISTE!B181="BENARD",LISTE!I181="X",LISTE!I181="A",LISTE!B181="HUMBERT",LISTE!B181="BARRET",LISTE!B181="AUZAN",LISTE!B181="BOURDEAU"),"",LISTE!AN181)</f>
        <v/>
      </c>
      <c r="Q181" s="72" t="str">
        <f>IF(OR(LISTE!B181="",LISTE!B181="MADORRE",LISTE!B181="ROBIN",LISTE!B181="FREYSS",LISTE!B181="HENNION",LISTE!B181="BENARD",LISTE!I181="X",LISTE!I181="A",LISTE!B181="HUMBERT",LISTE!B181="BARRET",LISTE!B181="AUZAN",LISTE!B181="BOURDEAU"),"",LISTE!AO181)</f>
        <v/>
      </c>
      <c r="R181" s="72" t="str">
        <f>IF(OR(LISTE!B181="",LISTE!B181="MADORRE",LISTE!B181="ROBIN",LISTE!B181="FREYSS",LISTE!B181="HENNION",LISTE!B181="BENARD",LISTE!I181="X",LISTE!I181="A",LISTE!B181="HUMBERT",LISTE!B181="BARRET",LISTE!B181="AUZAN",LISTE!B181="BOURDEAU"),"",LISTE!AP181)</f>
        <v/>
      </c>
      <c r="S181" s="72" t="str">
        <f>IF(OR(LISTE!B181="",LISTE!B181="MADORRE",LISTE!B181="ROBIN",LISTE!B181="FREYSS",LISTE!B181="HENNION",LISTE!B181="BENARD",LISTE!I181="X",LISTE!I181="A",LISTE!B181="HUMBERT",LISTE!B181="BARRET",LISTE!B181="AUZAN",LISTE!B181="BOURDEAU"),"",LISTE!AQ181)</f>
        <v/>
      </c>
    </row>
    <row r="182" spans="1:19" ht="13.05" customHeight="1" x14ac:dyDescent="0.3">
      <c r="A182" s="56" t="str">
        <f>IF(OR(LISTE!B182="",LISTE!B182="MADORRE",LISTE!B182="ROBIN",LISTE!B182="FREYSS",LISTE!B182="HENNION",LISTE!B182="BENARD",LISTE!I182="X",LISTE!I182="A",LISTE!B182="HUMBERT",LISTE!B182="BARRET",LISTE!B182="AUZAN",LISTE!B182="BOURDEAU"),"",LISTE!A182)</f>
        <v/>
      </c>
      <c r="B182" s="70" t="str">
        <f>IF(OR(LISTE!B182="",LISTE!B182="MADORRE",LISTE!B182="ROBIN",LISTE!B182="FREYSS",LISTE!B182="HENNION",LISTE!B182="BENARD",LISTE!I182="X",LISTE!I182="A",LISTE!B182="HUMBERT",LISTE!B182="BARRET",LISTE!B182="AUZAN",LISTE!B182="BOURDEAU"),"",LISTE!B182)</f>
        <v/>
      </c>
      <c r="C182" s="70" t="str">
        <f>IF(OR(LISTE!B182="",LISTE!B182="MADORRE",LISTE!B182="ROBIN",LISTE!B182="FREYSS",LISTE!B182="HENNION",LISTE!B182="BENARD",LISTE!I182="X",LISTE!I182="A",LISTE!B182="HUMBERT",LISTE!B182="BARRET",LISTE!B182="AUZAN",LISTE!B182="BOURDEAU"),"",LISTE!C182)</f>
        <v/>
      </c>
      <c r="D182" s="70"/>
      <c r="E182" s="71" t="str">
        <f>IF(OR(LISTE!B182="",LISTE!B182="MADORRE",LISTE!B182="ROBIN",LISTE!B182="FREYSS",LISTE!B182="HENNION",LISTE!B182="BENARD",LISTE!I182="X",LISTE!I182="A",LISTE!B182="HUMBERT",LISTE!B182="BARRET",LISTE!B182="AUZAN",LISTE!B182="BOURDEAU"),"",LISTE!J182)</f>
        <v/>
      </c>
      <c r="F182" s="71" t="str">
        <f>IF(OR(LISTE!B182="",LISTE!B182="MADORRE",LISTE!B182="ROBIN",LISTE!B182="FREYSS",LISTE!B182="HENNION",LISTE!B182="BENARD",LISTE!I182="X",LISTE!I182="A",LISTE!B182="HUMBERT",LISTE!B182="BARRET",LISTE!B182="AUZAN",LISTE!B182="BOURDEAU"),"",LISTE!K182)</f>
        <v/>
      </c>
      <c r="G182" s="71"/>
      <c r="H182" s="72" t="str">
        <f>IF(OR(LISTE!B182="",LISTE!B182="MADORRE",LISTE!B182="ROBIN",LISTE!B182="FREYSS",LISTE!B182="HENNION",LISTE!B182="BENARD",LISTE!I182="X",LISTE!I182="A",LISTE!B182="HUMBERT",LISTE!B182="BARRET",LISTE!B182="AUZAN",LISTE!B182="BOURDEAU"),"",LISTE!AF182)</f>
        <v/>
      </c>
      <c r="I182" s="72" t="str">
        <f>IF(OR(LISTE!B182="",LISTE!B182="MADORRE",LISTE!B182="ROBIN",LISTE!B182="FREYSS",LISTE!B182="HENNION",LISTE!B182="BENARD",LISTE!I182="X",LISTE!I182="A",LISTE!B182="HUMBERT",LISTE!B182="BARRET",LISTE!B182="AUZAN",LISTE!B182="BOURDEAU"),"",LISTE!AG182)</f>
        <v/>
      </c>
      <c r="J182" s="72" t="str">
        <f>IF(OR(LISTE!B182="",LISTE!B182="MADORRE",LISTE!B182="ROBIN",LISTE!B182="FREYSS",LISTE!B182="HENNION",LISTE!B182="BENARD",LISTE!I182="X",LISTE!I182="A",LISTE!B182="HUMBERT",LISTE!B182="BARRET",LISTE!B182="AUZAN",LISTE!B182="BOURDEAU"),"",LISTE!AH182)</f>
        <v/>
      </c>
      <c r="K182" s="72" t="str">
        <f>IF(OR(LISTE!B182="",LISTE!B182="MADORRE",LISTE!B182="ROBIN",LISTE!B182="FREYSS",LISTE!B182="HENNION",LISTE!B182="BENARD",LISTE!I182="X",LISTE!I182="A",LISTE!B182="HUMBERT",LISTE!B182="BARRET",LISTE!B182="AUZAN",LISTE!B182="BOURDEAU"),"",LISTE!AI182)</f>
        <v/>
      </c>
      <c r="L182" s="72" t="str">
        <f>IF(OR(LISTE!B182="",LISTE!B182="MADORRE",LISTE!B182="ROBIN",LISTE!B182="FREYSS",LISTE!B182="HENNION",LISTE!B182="BENARD",LISTE!I182="X",LISTE!I182="A",LISTE!B182="HUMBERT",LISTE!B182="BARRET",LISTE!B182="AUZAN",LISTE!B182="BOURDEAU"),"",LISTE!AJ182)</f>
        <v/>
      </c>
      <c r="M182" s="72" t="str">
        <f>IF(OR(LISTE!B182="",LISTE!B182="MADORRE",LISTE!B182="ROBIN",LISTE!B182="FREYSS",LISTE!B182="HENNION",LISTE!B182="BENARD",LISTE!I182="X",LISTE!I182="A",LISTE!B182="HUMBERT",LISTE!B182="BARRET",LISTE!B182="AUZAN",LISTE!B182="BOURDEAU"),"",LISTE!AK182)</f>
        <v/>
      </c>
      <c r="N182" s="72" t="str">
        <f>IF(OR(LISTE!B182="",LISTE!B182="MADORRE",LISTE!B182="ROBIN",LISTE!B182="FREYSS",LISTE!B182="HENNION",LISTE!B182="BENARD",LISTE!I182="X",LISTE!I182="A",LISTE!B182="HUMBERT",LISTE!B182="BARRET",LISTE!B182="AUZAN",LISTE!B182="BOURDEAU"),"",LISTE!AL182)</f>
        <v/>
      </c>
      <c r="O182" s="72" t="str">
        <f>IF(OR(LISTE!B182="",LISTE!B182="MADORRE",LISTE!B182="ROBIN",LISTE!B182="FREYSS",LISTE!B182="HENNION",LISTE!B182="BENARD",LISTE!I182="X",LISTE!I182="A",LISTE!B182="HUMBERT",LISTE!B182="BARRET",LISTE!B182="AUZAN",LISTE!B182="BOURDEAU"),"",LISTE!AM182)</f>
        <v/>
      </c>
      <c r="P182" s="72" t="str">
        <f>IF(OR(LISTE!B182="",LISTE!B182="MADORRE",LISTE!B182="ROBIN",LISTE!B182="FREYSS",LISTE!B182="HENNION",LISTE!B182="BENARD",LISTE!I182="X",LISTE!I182="A",LISTE!B182="HUMBERT",LISTE!B182="BARRET",LISTE!B182="AUZAN",LISTE!B182="BOURDEAU"),"",LISTE!AN182)</f>
        <v/>
      </c>
      <c r="Q182" s="72" t="str">
        <f>IF(OR(LISTE!B182="",LISTE!B182="MADORRE",LISTE!B182="ROBIN",LISTE!B182="FREYSS",LISTE!B182="HENNION",LISTE!B182="BENARD",LISTE!I182="X",LISTE!I182="A",LISTE!B182="HUMBERT",LISTE!B182="BARRET",LISTE!B182="AUZAN",LISTE!B182="BOURDEAU"),"",LISTE!AO182)</f>
        <v/>
      </c>
      <c r="R182" s="72" t="str">
        <f>IF(OR(LISTE!B182="",LISTE!B182="MADORRE",LISTE!B182="ROBIN",LISTE!B182="FREYSS",LISTE!B182="HENNION",LISTE!B182="BENARD",LISTE!I182="X",LISTE!I182="A",LISTE!B182="HUMBERT",LISTE!B182="BARRET",LISTE!B182="AUZAN",LISTE!B182="BOURDEAU"),"",LISTE!AP182)</f>
        <v/>
      </c>
      <c r="S182" s="72" t="str">
        <f>IF(OR(LISTE!B182="",LISTE!B182="MADORRE",LISTE!B182="ROBIN",LISTE!B182="FREYSS",LISTE!B182="HENNION",LISTE!B182="BENARD",LISTE!I182="X",LISTE!I182="A",LISTE!B182="HUMBERT",LISTE!B182="BARRET",LISTE!B182="AUZAN",LISTE!B182="BOURDEAU"),"",LISTE!AQ182)</f>
        <v/>
      </c>
    </row>
    <row r="183" spans="1:19" ht="13.05" customHeight="1" x14ac:dyDescent="0.3">
      <c r="A183" s="56" t="str">
        <f>IF(OR(LISTE!B183="",LISTE!B183="MADORRE",LISTE!B183="ROBIN",LISTE!B183="FREYSS",LISTE!B183="HENNION",LISTE!B183="BENARD",LISTE!I183="X",LISTE!I183="A",LISTE!B183="HUMBERT",LISTE!B183="BARRET",LISTE!B183="AUZAN",LISTE!B183="BOURDEAU"),"",LISTE!A183)</f>
        <v/>
      </c>
      <c r="B183" s="70" t="str">
        <f>IF(OR(LISTE!B183="",LISTE!B183="MADORRE",LISTE!B183="ROBIN",LISTE!B183="FREYSS",LISTE!B183="HENNION",LISTE!B183="BENARD",LISTE!I183="X",LISTE!I183="A",LISTE!B183="HUMBERT",LISTE!B183="BARRET",LISTE!B183="AUZAN",LISTE!B183="BOURDEAU"),"",LISTE!B183)</f>
        <v/>
      </c>
      <c r="C183" s="70" t="str">
        <f>IF(OR(LISTE!B183="",LISTE!B183="MADORRE",LISTE!B183="ROBIN",LISTE!B183="FREYSS",LISTE!B183="HENNION",LISTE!B183="BENARD",LISTE!I183="X",LISTE!I183="A",LISTE!B183="HUMBERT",LISTE!B183="BARRET",LISTE!B183="AUZAN",LISTE!B183="BOURDEAU"),"",LISTE!C183)</f>
        <v/>
      </c>
      <c r="D183" s="70"/>
      <c r="E183" s="71" t="str">
        <f>IF(OR(LISTE!B183="",LISTE!B183="MADORRE",LISTE!B183="ROBIN",LISTE!B183="FREYSS",LISTE!B183="HENNION",LISTE!B183="BENARD",LISTE!I183="X",LISTE!I183="A",LISTE!B183="HUMBERT",LISTE!B183="BARRET",LISTE!B183="AUZAN",LISTE!B183="BOURDEAU"),"",LISTE!J183)</f>
        <v/>
      </c>
      <c r="F183" s="71" t="str">
        <f>IF(OR(LISTE!B183="",LISTE!B183="MADORRE",LISTE!B183="ROBIN",LISTE!B183="FREYSS",LISTE!B183="HENNION",LISTE!B183="BENARD",LISTE!I183="X",LISTE!I183="A",LISTE!B183="HUMBERT",LISTE!B183="BARRET",LISTE!B183="AUZAN",LISTE!B183="BOURDEAU"),"",LISTE!K183)</f>
        <v/>
      </c>
      <c r="G183" s="71"/>
      <c r="H183" s="72" t="str">
        <f>IF(OR(LISTE!B183="",LISTE!B183="MADORRE",LISTE!B183="ROBIN",LISTE!B183="FREYSS",LISTE!B183="HENNION",LISTE!B183="BENARD",LISTE!I183="X",LISTE!I183="A",LISTE!B183="HUMBERT",LISTE!B183="BARRET",LISTE!B183="AUZAN",LISTE!B183="BOURDEAU"),"",LISTE!AF183)</f>
        <v/>
      </c>
      <c r="I183" s="72" t="str">
        <f>IF(OR(LISTE!B183="",LISTE!B183="MADORRE",LISTE!B183="ROBIN",LISTE!B183="FREYSS",LISTE!B183="HENNION",LISTE!B183="BENARD",LISTE!I183="X",LISTE!I183="A",LISTE!B183="HUMBERT",LISTE!B183="BARRET",LISTE!B183="AUZAN",LISTE!B183="BOURDEAU"),"",LISTE!AG183)</f>
        <v/>
      </c>
      <c r="J183" s="72" t="str">
        <f>IF(OR(LISTE!B183="",LISTE!B183="MADORRE",LISTE!B183="ROBIN",LISTE!B183="FREYSS",LISTE!B183="HENNION",LISTE!B183="BENARD",LISTE!I183="X",LISTE!I183="A",LISTE!B183="HUMBERT",LISTE!B183="BARRET",LISTE!B183="AUZAN",LISTE!B183="BOURDEAU"),"",LISTE!AH183)</f>
        <v/>
      </c>
      <c r="K183" s="72" t="str">
        <f>IF(OR(LISTE!B183="",LISTE!B183="MADORRE",LISTE!B183="ROBIN",LISTE!B183="FREYSS",LISTE!B183="HENNION",LISTE!B183="BENARD",LISTE!I183="X",LISTE!I183="A",LISTE!B183="HUMBERT",LISTE!B183="BARRET",LISTE!B183="AUZAN",LISTE!B183="BOURDEAU"),"",LISTE!AI183)</f>
        <v/>
      </c>
      <c r="L183" s="72" t="str">
        <f>IF(OR(LISTE!B183="",LISTE!B183="MADORRE",LISTE!B183="ROBIN",LISTE!B183="FREYSS",LISTE!B183="HENNION",LISTE!B183="BENARD",LISTE!I183="X",LISTE!I183="A",LISTE!B183="HUMBERT",LISTE!B183="BARRET",LISTE!B183="AUZAN",LISTE!B183="BOURDEAU"),"",LISTE!AJ183)</f>
        <v/>
      </c>
      <c r="M183" s="72" t="str">
        <f>IF(OR(LISTE!B183="",LISTE!B183="MADORRE",LISTE!B183="ROBIN",LISTE!B183="FREYSS",LISTE!B183="HENNION",LISTE!B183="BENARD",LISTE!I183="X",LISTE!I183="A",LISTE!B183="HUMBERT",LISTE!B183="BARRET",LISTE!B183="AUZAN",LISTE!B183="BOURDEAU"),"",LISTE!AK183)</f>
        <v/>
      </c>
      <c r="N183" s="72" t="str">
        <f>IF(OR(LISTE!B183="",LISTE!B183="MADORRE",LISTE!B183="ROBIN",LISTE!B183="FREYSS",LISTE!B183="HENNION",LISTE!B183="BENARD",LISTE!I183="X",LISTE!I183="A",LISTE!B183="HUMBERT",LISTE!B183="BARRET",LISTE!B183="AUZAN",LISTE!B183="BOURDEAU"),"",LISTE!AL183)</f>
        <v/>
      </c>
      <c r="O183" s="72" t="str">
        <f>IF(OR(LISTE!B183="",LISTE!B183="MADORRE",LISTE!B183="ROBIN",LISTE!B183="FREYSS",LISTE!B183="HENNION",LISTE!B183="BENARD",LISTE!I183="X",LISTE!I183="A",LISTE!B183="HUMBERT",LISTE!B183="BARRET",LISTE!B183="AUZAN",LISTE!B183="BOURDEAU"),"",LISTE!AM183)</f>
        <v/>
      </c>
      <c r="P183" s="72" t="str">
        <f>IF(OR(LISTE!B183="",LISTE!B183="MADORRE",LISTE!B183="ROBIN",LISTE!B183="FREYSS",LISTE!B183="HENNION",LISTE!B183="BENARD",LISTE!I183="X",LISTE!I183="A",LISTE!B183="HUMBERT",LISTE!B183="BARRET",LISTE!B183="AUZAN",LISTE!B183="BOURDEAU"),"",LISTE!AN183)</f>
        <v/>
      </c>
      <c r="Q183" s="72" t="str">
        <f>IF(OR(LISTE!B183="",LISTE!B183="MADORRE",LISTE!B183="ROBIN",LISTE!B183="FREYSS",LISTE!B183="HENNION",LISTE!B183="BENARD",LISTE!I183="X",LISTE!I183="A",LISTE!B183="HUMBERT",LISTE!B183="BARRET",LISTE!B183="AUZAN",LISTE!B183="BOURDEAU"),"",LISTE!AO183)</f>
        <v/>
      </c>
      <c r="R183" s="72" t="str">
        <f>IF(OR(LISTE!B183="",LISTE!B183="MADORRE",LISTE!B183="ROBIN",LISTE!B183="FREYSS",LISTE!B183="HENNION",LISTE!B183="BENARD",LISTE!I183="X",LISTE!I183="A",LISTE!B183="HUMBERT",LISTE!B183="BARRET",LISTE!B183="AUZAN",LISTE!B183="BOURDEAU"),"",LISTE!AP183)</f>
        <v/>
      </c>
      <c r="S183" s="72" t="str">
        <f>IF(OR(LISTE!B183="",LISTE!B183="MADORRE",LISTE!B183="ROBIN",LISTE!B183="FREYSS",LISTE!B183="HENNION",LISTE!B183="BENARD",LISTE!I183="X",LISTE!I183="A",LISTE!B183="HUMBERT",LISTE!B183="BARRET",LISTE!B183="AUZAN",LISTE!B183="BOURDEAU"),"",LISTE!AQ183)</f>
        <v/>
      </c>
    </row>
    <row r="184" spans="1:19" ht="13.05" customHeight="1" x14ac:dyDescent="0.3">
      <c r="A184" s="56" t="str">
        <f>IF(OR(LISTE!B184="",LISTE!B184="MADORRE",LISTE!B184="ROBIN",LISTE!B184="FREYSS",LISTE!B184="HENNION",LISTE!B184="BENARD",LISTE!I184="X",LISTE!I184="A",LISTE!B184="HUMBERT",LISTE!B184="BARRET",LISTE!B184="AUZAN",LISTE!B184="BOURDEAU"),"",LISTE!A184)</f>
        <v/>
      </c>
      <c r="B184" s="70" t="str">
        <f>IF(OR(LISTE!B184="",LISTE!B184="MADORRE",LISTE!B184="ROBIN",LISTE!B184="FREYSS",LISTE!B184="HENNION",LISTE!B184="BENARD",LISTE!I184="X",LISTE!I184="A",LISTE!B184="HUMBERT",LISTE!B184="BARRET",LISTE!B184="AUZAN",LISTE!B184="BOURDEAU"),"",LISTE!B184)</f>
        <v/>
      </c>
      <c r="C184" s="70" t="str">
        <f>IF(OR(LISTE!B184="",LISTE!B184="MADORRE",LISTE!B184="ROBIN",LISTE!B184="FREYSS",LISTE!B184="HENNION",LISTE!B184="BENARD",LISTE!I184="X",LISTE!I184="A",LISTE!B184="HUMBERT",LISTE!B184="BARRET",LISTE!B184="AUZAN",LISTE!B184="BOURDEAU"),"",LISTE!C184)</f>
        <v/>
      </c>
      <c r="D184" s="70"/>
      <c r="E184" s="71" t="str">
        <f>IF(OR(LISTE!B184="",LISTE!B184="MADORRE",LISTE!B184="ROBIN",LISTE!B184="FREYSS",LISTE!B184="HENNION",LISTE!B184="BENARD",LISTE!I184="X",LISTE!I184="A",LISTE!B184="HUMBERT",LISTE!B184="BARRET",LISTE!B184="AUZAN",LISTE!B184="BOURDEAU"),"",LISTE!J184)</f>
        <v/>
      </c>
      <c r="F184" s="71" t="str">
        <f>IF(OR(LISTE!B184="",LISTE!B184="MADORRE",LISTE!B184="ROBIN",LISTE!B184="FREYSS",LISTE!B184="HENNION",LISTE!B184="BENARD",LISTE!I184="X",LISTE!I184="A",LISTE!B184="HUMBERT",LISTE!B184="BARRET",LISTE!B184="AUZAN",LISTE!B184="BOURDEAU"),"",LISTE!K184)</f>
        <v/>
      </c>
      <c r="G184" s="71"/>
      <c r="H184" s="72" t="str">
        <f>IF(OR(LISTE!B184="",LISTE!B184="MADORRE",LISTE!B184="ROBIN",LISTE!B184="FREYSS",LISTE!B184="HENNION",LISTE!B184="BENARD",LISTE!I184="X",LISTE!I184="A",LISTE!B184="HUMBERT",LISTE!B184="BARRET",LISTE!B184="AUZAN",LISTE!B184="BOURDEAU"),"",LISTE!AF184)</f>
        <v/>
      </c>
      <c r="I184" s="72" t="str">
        <f>IF(OR(LISTE!B184="",LISTE!B184="MADORRE",LISTE!B184="ROBIN",LISTE!B184="FREYSS",LISTE!B184="HENNION",LISTE!B184="BENARD",LISTE!I184="X",LISTE!I184="A",LISTE!B184="HUMBERT",LISTE!B184="BARRET",LISTE!B184="AUZAN",LISTE!B184="BOURDEAU"),"",LISTE!AG184)</f>
        <v/>
      </c>
      <c r="J184" s="72" t="str">
        <f>IF(OR(LISTE!B184="",LISTE!B184="MADORRE",LISTE!B184="ROBIN",LISTE!B184="FREYSS",LISTE!B184="HENNION",LISTE!B184="BENARD",LISTE!I184="X",LISTE!I184="A",LISTE!B184="HUMBERT",LISTE!B184="BARRET",LISTE!B184="AUZAN",LISTE!B184="BOURDEAU"),"",LISTE!AH184)</f>
        <v/>
      </c>
      <c r="K184" s="72" t="str">
        <f>IF(OR(LISTE!B184="",LISTE!B184="MADORRE",LISTE!B184="ROBIN",LISTE!B184="FREYSS",LISTE!B184="HENNION",LISTE!B184="BENARD",LISTE!I184="X",LISTE!I184="A",LISTE!B184="HUMBERT",LISTE!B184="BARRET",LISTE!B184="AUZAN",LISTE!B184="BOURDEAU"),"",LISTE!AI184)</f>
        <v/>
      </c>
      <c r="L184" s="72" t="str">
        <f>IF(OR(LISTE!B184="",LISTE!B184="MADORRE",LISTE!B184="ROBIN",LISTE!B184="FREYSS",LISTE!B184="HENNION",LISTE!B184="BENARD",LISTE!I184="X",LISTE!I184="A",LISTE!B184="HUMBERT",LISTE!B184="BARRET",LISTE!B184="AUZAN",LISTE!B184="BOURDEAU"),"",LISTE!AJ184)</f>
        <v/>
      </c>
      <c r="M184" s="72" t="str">
        <f>IF(OR(LISTE!B184="",LISTE!B184="MADORRE",LISTE!B184="ROBIN",LISTE!B184="FREYSS",LISTE!B184="HENNION",LISTE!B184="BENARD",LISTE!I184="X",LISTE!I184="A",LISTE!B184="HUMBERT",LISTE!B184="BARRET",LISTE!B184="AUZAN",LISTE!B184="BOURDEAU"),"",LISTE!AK184)</f>
        <v/>
      </c>
      <c r="N184" s="72" t="str">
        <f>IF(OR(LISTE!B184="",LISTE!B184="MADORRE",LISTE!B184="ROBIN",LISTE!B184="FREYSS",LISTE!B184="HENNION",LISTE!B184="BENARD",LISTE!I184="X",LISTE!I184="A",LISTE!B184="HUMBERT",LISTE!B184="BARRET",LISTE!B184="AUZAN",LISTE!B184="BOURDEAU"),"",LISTE!AL184)</f>
        <v/>
      </c>
      <c r="O184" s="72" t="str">
        <f>IF(OR(LISTE!B184="",LISTE!B184="MADORRE",LISTE!B184="ROBIN",LISTE!B184="FREYSS",LISTE!B184="HENNION",LISTE!B184="BENARD",LISTE!I184="X",LISTE!I184="A",LISTE!B184="HUMBERT",LISTE!B184="BARRET",LISTE!B184="AUZAN",LISTE!B184="BOURDEAU"),"",LISTE!AM184)</f>
        <v/>
      </c>
      <c r="P184" s="72" t="str">
        <f>IF(OR(LISTE!B184="",LISTE!B184="MADORRE",LISTE!B184="ROBIN",LISTE!B184="FREYSS",LISTE!B184="HENNION",LISTE!B184="BENARD",LISTE!I184="X",LISTE!I184="A",LISTE!B184="HUMBERT",LISTE!B184="BARRET",LISTE!B184="AUZAN",LISTE!B184="BOURDEAU"),"",LISTE!AN184)</f>
        <v/>
      </c>
      <c r="Q184" s="72" t="str">
        <f>IF(OR(LISTE!B184="",LISTE!B184="MADORRE",LISTE!B184="ROBIN",LISTE!B184="FREYSS",LISTE!B184="HENNION",LISTE!B184="BENARD",LISTE!I184="X",LISTE!I184="A",LISTE!B184="HUMBERT",LISTE!B184="BARRET",LISTE!B184="AUZAN",LISTE!B184="BOURDEAU"),"",LISTE!AO184)</f>
        <v/>
      </c>
      <c r="R184" s="72" t="str">
        <f>IF(OR(LISTE!B184="",LISTE!B184="MADORRE",LISTE!B184="ROBIN",LISTE!B184="FREYSS",LISTE!B184="HENNION",LISTE!B184="BENARD",LISTE!I184="X",LISTE!I184="A",LISTE!B184="HUMBERT",LISTE!B184="BARRET",LISTE!B184="AUZAN",LISTE!B184="BOURDEAU"),"",LISTE!AP184)</f>
        <v/>
      </c>
      <c r="S184" s="72" t="str">
        <f>IF(OR(LISTE!B184="",LISTE!B184="MADORRE",LISTE!B184="ROBIN",LISTE!B184="FREYSS",LISTE!B184="HENNION",LISTE!B184="BENARD",LISTE!I184="X",LISTE!I184="A",LISTE!B184="HUMBERT",LISTE!B184="BARRET",LISTE!B184="AUZAN",LISTE!B184="BOURDEAU"),"",LISTE!AQ184)</f>
        <v/>
      </c>
    </row>
    <row r="185" spans="1:19" ht="13.05" customHeight="1" x14ac:dyDescent="0.3">
      <c r="A185" s="56" t="str">
        <f>IF(OR(LISTE!B185="",LISTE!B185="MADORRE",LISTE!B185="ROBIN",LISTE!B185="FREYSS",LISTE!B185="HENNION",LISTE!B185="BENARD",LISTE!I185="X",LISTE!I185="A",LISTE!B185="HUMBERT",LISTE!B185="BARRET",LISTE!B185="AUZAN",LISTE!B185="BOURDEAU"),"",LISTE!A185)</f>
        <v/>
      </c>
      <c r="B185" s="70" t="str">
        <f>IF(OR(LISTE!B185="",LISTE!B185="MADORRE",LISTE!B185="ROBIN",LISTE!B185="FREYSS",LISTE!B185="HENNION",LISTE!B185="BENARD",LISTE!I185="X",LISTE!I185="A",LISTE!B185="HUMBERT",LISTE!B185="BARRET",LISTE!B185="AUZAN",LISTE!B185="BOURDEAU"),"",LISTE!B185)</f>
        <v/>
      </c>
      <c r="C185" s="70" t="str">
        <f>IF(OR(LISTE!B185="",LISTE!B185="MADORRE",LISTE!B185="ROBIN",LISTE!B185="FREYSS",LISTE!B185="HENNION",LISTE!B185="BENARD",LISTE!I185="X",LISTE!I185="A",LISTE!B185="HUMBERT",LISTE!B185="BARRET",LISTE!B185="AUZAN",LISTE!B185="BOURDEAU"),"",LISTE!C185)</f>
        <v/>
      </c>
      <c r="D185" s="70"/>
      <c r="E185" s="71" t="str">
        <f>IF(OR(LISTE!B185="",LISTE!B185="MADORRE",LISTE!B185="ROBIN",LISTE!B185="FREYSS",LISTE!B185="HENNION",LISTE!B185="BENARD",LISTE!I185="X",LISTE!I185="A",LISTE!B185="HUMBERT",LISTE!B185="BARRET",LISTE!B185="AUZAN",LISTE!B185="BOURDEAU"),"",LISTE!J185)</f>
        <v/>
      </c>
      <c r="F185" s="71" t="str">
        <f>IF(OR(LISTE!B185="",LISTE!B185="MADORRE",LISTE!B185="ROBIN",LISTE!B185="FREYSS",LISTE!B185="HENNION",LISTE!B185="BENARD",LISTE!I185="X",LISTE!I185="A",LISTE!B185="HUMBERT",LISTE!B185="BARRET",LISTE!B185="AUZAN",LISTE!B185="BOURDEAU"),"",LISTE!K185)</f>
        <v/>
      </c>
      <c r="G185" s="71"/>
      <c r="H185" s="72" t="str">
        <f>IF(OR(LISTE!B185="",LISTE!B185="MADORRE",LISTE!B185="ROBIN",LISTE!B185="FREYSS",LISTE!B185="HENNION",LISTE!B185="BENARD",LISTE!I185="X",LISTE!I185="A",LISTE!B185="HUMBERT",LISTE!B185="BARRET",LISTE!B185="AUZAN",LISTE!B185="BOURDEAU"),"",LISTE!AF185)</f>
        <v/>
      </c>
      <c r="I185" s="72" t="str">
        <f>IF(OR(LISTE!B185="",LISTE!B185="MADORRE",LISTE!B185="ROBIN",LISTE!B185="FREYSS",LISTE!B185="HENNION",LISTE!B185="BENARD",LISTE!I185="X",LISTE!I185="A",LISTE!B185="HUMBERT",LISTE!B185="BARRET",LISTE!B185="AUZAN",LISTE!B185="BOURDEAU"),"",LISTE!AG185)</f>
        <v/>
      </c>
      <c r="J185" s="72" t="str">
        <f>IF(OR(LISTE!B185="",LISTE!B185="MADORRE",LISTE!B185="ROBIN",LISTE!B185="FREYSS",LISTE!B185="HENNION",LISTE!B185="BENARD",LISTE!I185="X",LISTE!I185="A",LISTE!B185="HUMBERT",LISTE!B185="BARRET",LISTE!B185="AUZAN",LISTE!B185="BOURDEAU"),"",LISTE!AH185)</f>
        <v/>
      </c>
      <c r="K185" s="72" t="str">
        <f>IF(OR(LISTE!B185="",LISTE!B185="MADORRE",LISTE!B185="ROBIN",LISTE!B185="FREYSS",LISTE!B185="HENNION",LISTE!B185="BENARD",LISTE!I185="X",LISTE!I185="A",LISTE!B185="HUMBERT",LISTE!B185="BARRET",LISTE!B185="AUZAN",LISTE!B185="BOURDEAU"),"",LISTE!AI185)</f>
        <v/>
      </c>
      <c r="L185" s="72" t="str">
        <f>IF(OR(LISTE!B185="",LISTE!B185="MADORRE",LISTE!B185="ROBIN",LISTE!B185="FREYSS",LISTE!B185="HENNION",LISTE!B185="BENARD",LISTE!I185="X",LISTE!I185="A",LISTE!B185="HUMBERT",LISTE!B185="BARRET",LISTE!B185="AUZAN",LISTE!B185="BOURDEAU"),"",LISTE!AJ185)</f>
        <v/>
      </c>
      <c r="M185" s="72" t="str">
        <f>IF(OR(LISTE!B185="",LISTE!B185="MADORRE",LISTE!B185="ROBIN",LISTE!B185="FREYSS",LISTE!B185="HENNION",LISTE!B185="BENARD",LISTE!I185="X",LISTE!I185="A",LISTE!B185="HUMBERT",LISTE!B185="BARRET",LISTE!B185="AUZAN",LISTE!B185="BOURDEAU"),"",LISTE!AK185)</f>
        <v/>
      </c>
      <c r="N185" s="72" t="str">
        <f>IF(OR(LISTE!B185="",LISTE!B185="MADORRE",LISTE!B185="ROBIN",LISTE!B185="FREYSS",LISTE!B185="HENNION",LISTE!B185="BENARD",LISTE!I185="X",LISTE!I185="A",LISTE!B185="HUMBERT",LISTE!B185="BARRET",LISTE!B185="AUZAN",LISTE!B185="BOURDEAU"),"",LISTE!AL185)</f>
        <v/>
      </c>
      <c r="O185" s="72" t="str">
        <f>IF(OR(LISTE!B185="",LISTE!B185="MADORRE",LISTE!B185="ROBIN",LISTE!B185="FREYSS",LISTE!B185="HENNION",LISTE!B185="BENARD",LISTE!I185="X",LISTE!I185="A",LISTE!B185="HUMBERT",LISTE!B185="BARRET",LISTE!B185="AUZAN",LISTE!B185="BOURDEAU"),"",LISTE!AM185)</f>
        <v/>
      </c>
      <c r="P185" s="72" t="str">
        <f>IF(OR(LISTE!B185="",LISTE!B185="MADORRE",LISTE!B185="ROBIN",LISTE!B185="FREYSS",LISTE!B185="HENNION",LISTE!B185="BENARD",LISTE!I185="X",LISTE!I185="A",LISTE!B185="HUMBERT",LISTE!B185="BARRET",LISTE!B185="AUZAN",LISTE!B185="BOURDEAU"),"",LISTE!AN185)</f>
        <v/>
      </c>
      <c r="Q185" s="72" t="str">
        <f>IF(OR(LISTE!B185="",LISTE!B185="MADORRE",LISTE!B185="ROBIN",LISTE!B185="FREYSS",LISTE!B185="HENNION",LISTE!B185="BENARD",LISTE!I185="X",LISTE!I185="A",LISTE!B185="HUMBERT",LISTE!B185="BARRET",LISTE!B185="AUZAN",LISTE!B185="BOURDEAU"),"",LISTE!AO185)</f>
        <v/>
      </c>
      <c r="R185" s="72" t="str">
        <f>IF(OR(LISTE!B185="",LISTE!B185="MADORRE",LISTE!B185="ROBIN",LISTE!B185="FREYSS",LISTE!B185="HENNION",LISTE!B185="BENARD",LISTE!I185="X",LISTE!I185="A",LISTE!B185="HUMBERT",LISTE!B185="BARRET",LISTE!B185="AUZAN",LISTE!B185="BOURDEAU"),"",LISTE!AP185)</f>
        <v/>
      </c>
      <c r="S185" s="72" t="str">
        <f>IF(OR(LISTE!B185="",LISTE!B185="MADORRE",LISTE!B185="ROBIN",LISTE!B185="FREYSS",LISTE!B185="HENNION",LISTE!B185="BENARD",LISTE!I185="X",LISTE!I185="A",LISTE!B185="HUMBERT",LISTE!B185="BARRET",LISTE!B185="AUZAN",LISTE!B185="BOURDEAU"),"",LISTE!AQ185)</f>
        <v/>
      </c>
    </row>
    <row r="186" spans="1:19" ht="13.05" customHeight="1" x14ac:dyDescent="0.3">
      <c r="A186" s="56" t="str">
        <f>IF(OR(LISTE!B186="",LISTE!B186="MADORRE",LISTE!B186="ROBIN",LISTE!B186="FREYSS",LISTE!B186="HENNION",LISTE!B186="BENARD",LISTE!I186="X",LISTE!I186="A",LISTE!B186="HUMBERT",LISTE!B186="BARRET",LISTE!B186="AUZAN",LISTE!B186="BOURDEAU"),"",LISTE!A186)</f>
        <v/>
      </c>
      <c r="B186" s="70" t="str">
        <f>IF(OR(LISTE!B186="",LISTE!B186="MADORRE",LISTE!B186="ROBIN",LISTE!B186="FREYSS",LISTE!B186="HENNION",LISTE!B186="BENARD",LISTE!I186="X",LISTE!I186="A",LISTE!B186="HUMBERT",LISTE!B186="BARRET",LISTE!B186="AUZAN",LISTE!B186="BOURDEAU"),"",LISTE!B186)</f>
        <v/>
      </c>
      <c r="C186" s="70" t="str">
        <f>IF(OR(LISTE!B186="",LISTE!B186="MADORRE",LISTE!B186="ROBIN",LISTE!B186="FREYSS",LISTE!B186="HENNION",LISTE!B186="BENARD",LISTE!I186="X",LISTE!I186="A",LISTE!B186="HUMBERT",LISTE!B186="BARRET",LISTE!B186="AUZAN",LISTE!B186="BOURDEAU"),"",LISTE!C186)</f>
        <v/>
      </c>
      <c r="D186" s="70"/>
      <c r="E186" s="71" t="str">
        <f>IF(OR(LISTE!B186="",LISTE!B186="MADORRE",LISTE!B186="ROBIN",LISTE!B186="FREYSS",LISTE!B186="HENNION",LISTE!B186="BENARD",LISTE!I186="X",LISTE!I186="A",LISTE!B186="HUMBERT",LISTE!B186="BARRET",LISTE!B186="AUZAN",LISTE!B186="BOURDEAU"),"",LISTE!J186)</f>
        <v/>
      </c>
      <c r="F186" s="71" t="str">
        <f>IF(OR(LISTE!B186="",LISTE!B186="MADORRE",LISTE!B186="ROBIN",LISTE!B186="FREYSS",LISTE!B186="HENNION",LISTE!B186="BENARD",LISTE!I186="X",LISTE!I186="A",LISTE!B186="HUMBERT",LISTE!B186="BARRET",LISTE!B186="AUZAN",LISTE!B186="BOURDEAU"),"",LISTE!K186)</f>
        <v/>
      </c>
      <c r="G186" s="71"/>
      <c r="H186" s="72" t="str">
        <f>IF(OR(LISTE!B186="",LISTE!B186="MADORRE",LISTE!B186="ROBIN",LISTE!B186="FREYSS",LISTE!B186="HENNION",LISTE!B186="BENARD",LISTE!I186="X",LISTE!I186="A",LISTE!B186="HUMBERT",LISTE!B186="BARRET",LISTE!B186="AUZAN",LISTE!B186="BOURDEAU"),"",LISTE!AF186)</f>
        <v/>
      </c>
      <c r="I186" s="72" t="str">
        <f>IF(OR(LISTE!B186="",LISTE!B186="MADORRE",LISTE!B186="ROBIN",LISTE!B186="FREYSS",LISTE!B186="HENNION",LISTE!B186="BENARD",LISTE!I186="X",LISTE!I186="A",LISTE!B186="HUMBERT",LISTE!B186="BARRET",LISTE!B186="AUZAN",LISTE!B186="BOURDEAU"),"",LISTE!AG186)</f>
        <v/>
      </c>
      <c r="J186" s="72" t="str">
        <f>IF(OR(LISTE!B186="",LISTE!B186="MADORRE",LISTE!B186="ROBIN",LISTE!B186="FREYSS",LISTE!B186="HENNION",LISTE!B186="BENARD",LISTE!I186="X",LISTE!I186="A",LISTE!B186="HUMBERT",LISTE!B186="BARRET",LISTE!B186="AUZAN",LISTE!B186="BOURDEAU"),"",LISTE!AH186)</f>
        <v/>
      </c>
      <c r="K186" s="72" t="str">
        <f>IF(OR(LISTE!B186="",LISTE!B186="MADORRE",LISTE!B186="ROBIN",LISTE!B186="FREYSS",LISTE!B186="HENNION",LISTE!B186="BENARD",LISTE!I186="X",LISTE!I186="A",LISTE!B186="HUMBERT",LISTE!B186="BARRET",LISTE!B186="AUZAN",LISTE!B186="BOURDEAU"),"",LISTE!AI186)</f>
        <v/>
      </c>
      <c r="L186" s="72" t="str">
        <f>IF(OR(LISTE!B186="",LISTE!B186="MADORRE",LISTE!B186="ROBIN",LISTE!B186="FREYSS",LISTE!B186="HENNION",LISTE!B186="BENARD",LISTE!I186="X",LISTE!I186="A",LISTE!B186="HUMBERT",LISTE!B186="BARRET",LISTE!B186="AUZAN",LISTE!B186="BOURDEAU"),"",LISTE!AJ186)</f>
        <v/>
      </c>
      <c r="M186" s="72" t="str">
        <f>IF(OR(LISTE!B186="",LISTE!B186="MADORRE",LISTE!B186="ROBIN",LISTE!B186="FREYSS",LISTE!B186="HENNION",LISTE!B186="BENARD",LISTE!I186="X",LISTE!I186="A",LISTE!B186="HUMBERT",LISTE!B186="BARRET",LISTE!B186="AUZAN",LISTE!B186="BOURDEAU"),"",LISTE!AK186)</f>
        <v/>
      </c>
      <c r="N186" s="72" t="str">
        <f>IF(OR(LISTE!B186="",LISTE!B186="MADORRE",LISTE!B186="ROBIN",LISTE!B186="FREYSS",LISTE!B186="HENNION",LISTE!B186="BENARD",LISTE!I186="X",LISTE!I186="A",LISTE!B186="HUMBERT",LISTE!B186="BARRET",LISTE!B186="AUZAN",LISTE!B186="BOURDEAU"),"",LISTE!AL186)</f>
        <v/>
      </c>
      <c r="O186" s="72" t="str">
        <f>IF(OR(LISTE!B186="",LISTE!B186="MADORRE",LISTE!B186="ROBIN",LISTE!B186="FREYSS",LISTE!B186="HENNION",LISTE!B186="BENARD",LISTE!I186="X",LISTE!I186="A",LISTE!B186="HUMBERT",LISTE!B186="BARRET",LISTE!B186="AUZAN",LISTE!B186="BOURDEAU"),"",LISTE!AM186)</f>
        <v/>
      </c>
      <c r="P186" s="72" t="str">
        <f>IF(OR(LISTE!B186="",LISTE!B186="MADORRE",LISTE!B186="ROBIN",LISTE!B186="FREYSS",LISTE!B186="HENNION",LISTE!B186="BENARD",LISTE!I186="X",LISTE!I186="A",LISTE!B186="HUMBERT",LISTE!B186="BARRET",LISTE!B186="AUZAN",LISTE!B186="BOURDEAU"),"",LISTE!AN186)</f>
        <v/>
      </c>
      <c r="Q186" s="72" t="str">
        <f>IF(OR(LISTE!B186="",LISTE!B186="MADORRE",LISTE!B186="ROBIN",LISTE!B186="FREYSS",LISTE!B186="HENNION",LISTE!B186="BENARD",LISTE!I186="X",LISTE!I186="A",LISTE!B186="HUMBERT",LISTE!B186="BARRET",LISTE!B186="AUZAN",LISTE!B186="BOURDEAU"),"",LISTE!AO186)</f>
        <v/>
      </c>
      <c r="R186" s="72" t="str">
        <f>IF(OR(LISTE!B186="",LISTE!B186="MADORRE",LISTE!B186="ROBIN",LISTE!B186="FREYSS",LISTE!B186="HENNION",LISTE!B186="BENARD",LISTE!I186="X",LISTE!I186="A",LISTE!B186="HUMBERT",LISTE!B186="BARRET",LISTE!B186="AUZAN",LISTE!B186="BOURDEAU"),"",LISTE!AP186)</f>
        <v/>
      </c>
      <c r="S186" s="72" t="str">
        <f>IF(OR(LISTE!B186="",LISTE!B186="MADORRE",LISTE!B186="ROBIN",LISTE!B186="FREYSS",LISTE!B186="HENNION",LISTE!B186="BENARD",LISTE!I186="X",LISTE!I186="A",LISTE!B186="HUMBERT",LISTE!B186="BARRET",LISTE!B186="AUZAN",LISTE!B186="BOURDEAU"),"",LISTE!AQ186)</f>
        <v/>
      </c>
    </row>
    <row r="187" spans="1:19" ht="13.05" customHeight="1" x14ac:dyDescent="0.3">
      <c r="A187" s="56" t="str">
        <f>IF(OR(LISTE!B187="",LISTE!B187="MADORRE",LISTE!B187="ROBIN",LISTE!B187="FREYSS",LISTE!B187="HENNION",LISTE!B187="BENARD",LISTE!I187="X",LISTE!I187="A",LISTE!B187="HUMBERT",LISTE!B187="BARRET",LISTE!B187="AUZAN",LISTE!B187="BOURDEAU"),"",LISTE!A187)</f>
        <v/>
      </c>
      <c r="B187" s="70" t="str">
        <f>IF(OR(LISTE!B187="",LISTE!B187="MADORRE",LISTE!B187="ROBIN",LISTE!B187="FREYSS",LISTE!B187="HENNION",LISTE!B187="BENARD",LISTE!I187="X",LISTE!I187="A",LISTE!B187="HUMBERT",LISTE!B187="BARRET",LISTE!B187="AUZAN",LISTE!B187="BOURDEAU"),"",LISTE!B187)</f>
        <v/>
      </c>
      <c r="C187" s="70" t="str">
        <f>IF(OR(LISTE!B187="",LISTE!B187="MADORRE",LISTE!B187="ROBIN",LISTE!B187="FREYSS",LISTE!B187="HENNION",LISTE!B187="BENARD",LISTE!I187="X",LISTE!I187="A",LISTE!B187="HUMBERT",LISTE!B187="BARRET",LISTE!B187="AUZAN",LISTE!B187="BOURDEAU"),"",LISTE!C187)</f>
        <v/>
      </c>
      <c r="D187" s="70"/>
      <c r="E187" s="71" t="str">
        <f>IF(OR(LISTE!B187="",LISTE!B187="MADORRE",LISTE!B187="ROBIN",LISTE!B187="FREYSS",LISTE!B187="HENNION",LISTE!B187="BENARD",LISTE!I187="X",LISTE!I187="A",LISTE!B187="HUMBERT",LISTE!B187="BARRET",LISTE!B187="AUZAN",LISTE!B187="BOURDEAU"),"",LISTE!J187)</f>
        <v/>
      </c>
      <c r="F187" s="71" t="str">
        <f>IF(OR(LISTE!B187="",LISTE!B187="MADORRE",LISTE!B187="ROBIN",LISTE!B187="FREYSS",LISTE!B187="HENNION",LISTE!B187="BENARD",LISTE!I187="X",LISTE!I187="A",LISTE!B187="HUMBERT",LISTE!B187="BARRET",LISTE!B187="AUZAN",LISTE!B187="BOURDEAU"),"",LISTE!K187)</f>
        <v/>
      </c>
      <c r="G187" s="71"/>
      <c r="H187" s="72" t="str">
        <f>IF(OR(LISTE!B187="",LISTE!B187="MADORRE",LISTE!B187="ROBIN",LISTE!B187="FREYSS",LISTE!B187="HENNION",LISTE!B187="BENARD",LISTE!I187="X",LISTE!I187="A",LISTE!B187="HUMBERT",LISTE!B187="BARRET",LISTE!B187="AUZAN",LISTE!B187="BOURDEAU"),"",LISTE!AF187)</f>
        <v/>
      </c>
      <c r="I187" s="72" t="str">
        <f>IF(OR(LISTE!B187="",LISTE!B187="MADORRE",LISTE!B187="ROBIN",LISTE!B187="FREYSS",LISTE!B187="HENNION",LISTE!B187="BENARD",LISTE!I187="X",LISTE!I187="A",LISTE!B187="HUMBERT",LISTE!B187="BARRET",LISTE!B187="AUZAN",LISTE!B187="BOURDEAU"),"",LISTE!AG187)</f>
        <v/>
      </c>
      <c r="J187" s="72" t="str">
        <f>IF(OR(LISTE!B187="",LISTE!B187="MADORRE",LISTE!B187="ROBIN",LISTE!B187="FREYSS",LISTE!B187="HENNION",LISTE!B187="BENARD",LISTE!I187="X",LISTE!I187="A",LISTE!B187="HUMBERT",LISTE!B187="BARRET",LISTE!B187="AUZAN",LISTE!B187="BOURDEAU"),"",LISTE!AH187)</f>
        <v/>
      </c>
      <c r="K187" s="72" t="str">
        <f>IF(OR(LISTE!B187="",LISTE!B187="MADORRE",LISTE!B187="ROBIN",LISTE!B187="FREYSS",LISTE!B187="HENNION",LISTE!B187="BENARD",LISTE!I187="X",LISTE!I187="A",LISTE!B187="HUMBERT",LISTE!B187="BARRET",LISTE!B187="AUZAN",LISTE!B187="BOURDEAU"),"",LISTE!AI187)</f>
        <v/>
      </c>
      <c r="L187" s="72" t="str">
        <f>IF(OR(LISTE!B187="",LISTE!B187="MADORRE",LISTE!B187="ROBIN",LISTE!B187="FREYSS",LISTE!B187="HENNION",LISTE!B187="BENARD",LISTE!I187="X",LISTE!I187="A",LISTE!B187="HUMBERT",LISTE!B187="BARRET",LISTE!B187="AUZAN",LISTE!B187="BOURDEAU"),"",LISTE!AJ187)</f>
        <v/>
      </c>
      <c r="M187" s="72" t="str">
        <f>IF(OR(LISTE!B187="",LISTE!B187="MADORRE",LISTE!B187="ROBIN",LISTE!B187="FREYSS",LISTE!B187="HENNION",LISTE!B187="BENARD",LISTE!I187="X",LISTE!I187="A",LISTE!B187="HUMBERT",LISTE!B187="BARRET",LISTE!B187="AUZAN",LISTE!B187="BOURDEAU"),"",LISTE!AK187)</f>
        <v/>
      </c>
      <c r="N187" s="72" t="str">
        <f>IF(OR(LISTE!B187="",LISTE!B187="MADORRE",LISTE!B187="ROBIN",LISTE!B187="FREYSS",LISTE!B187="HENNION",LISTE!B187="BENARD",LISTE!I187="X",LISTE!I187="A",LISTE!B187="HUMBERT",LISTE!B187="BARRET",LISTE!B187="AUZAN",LISTE!B187="BOURDEAU"),"",LISTE!AL187)</f>
        <v/>
      </c>
      <c r="O187" s="72" t="str">
        <f>IF(OR(LISTE!B187="",LISTE!B187="MADORRE",LISTE!B187="ROBIN",LISTE!B187="FREYSS",LISTE!B187="HENNION",LISTE!B187="BENARD",LISTE!I187="X",LISTE!I187="A",LISTE!B187="HUMBERT",LISTE!B187="BARRET",LISTE!B187="AUZAN",LISTE!B187="BOURDEAU"),"",LISTE!AM187)</f>
        <v/>
      </c>
      <c r="P187" s="72" t="str">
        <f>IF(OR(LISTE!B187="",LISTE!B187="MADORRE",LISTE!B187="ROBIN",LISTE!B187="FREYSS",LISTE!B187="HENNION",LISTE!B187="BENARD",LISTE!I187="X",LISTE!I187="A",LISTE!B187="HUMBERT",LISTE!B187="BARRET",LISTE!B187="AUZAN",LISTE!B187="BOURDEAU"),"",LISTE!AN187)</f>
        <v/>
      </c>
      <c r="Q187" s="72" t="str">
        <f>IF(OR(LISTE!B187="",LISTE!B187="MADORRE",LISTE!B187="ROBIN",LISTE!B187="FREYSS",LISTE!B187="HENNION",LISTE!B187="BENARD",LISTE!I187="X",LISTE!I187="A",LISTE!B187="HUMBERT",LISTE!B187="BARRET",LISTE!B187="AUZAN",LISTE!B187="BOURDEAU"),"",LISTE!AO187)</f>
        <v/>
      </c>
      <c r="R187" s="72" t="str">
        <f>IF(OR(LISTE!B187="",LISTE!B187="MADORRE",LISTE!B187="ROBIN",LISTE!B187="FREYSS",LISTE!B187="HENNION",LISTE!B187="BENARD",LISTE!I187="X",LISTE!I187="A",LISTE!B187="HUMBERT",LISTE!B187="BARRET",LISTE!B187="AUZAN",LISTE!B187="BOURDEAU"),"",LISTE!AP187)</f>
        <v/>
      </c>
      <c r="S187" s="72" t="str">
        <f>IF(OR(LISTE!B187="",LISTE!B187="MADORRE",LISTE!B187="ROBIN",LISTE!B187="FREYSS",LISTE!B187="HENNION",LISTE!B187="BENARD",LISTE!I187="X",LISTE!I187="A",LISTE!B187="HUMBERT",LISTE!B187="BARRET",LISTE!B187="AUZAN",LISTE!B187="BOURDEAU"),"",LISTE!AQ187)</f>
        <v/>
      </c>
    </row>
    <row r="188" spans="1:19" ht="13.05" customHeight="1" x14ac:dyDescent="0.3">
      <c r="A188" s="56" t="str">
        <f>IF(OR(LISTE!B188="",LISTE!B188="MADORRE",LISTE!B188="ROBIN",LISTE!B188="FREYSS",LISTE!B188="HENNION",LISTE!B188="BENARD",LISTE!I188="X",LISTE!I188="A",LISTE!B188="HUMBERT",LISTE!B188="BARRET",LISTE!B188="AUZAN",LISTE!B188="BOURDEAU"),"",LISTE!A188)</f>
        <v/>
      </c>
      <c r="B188" s="70" t="str">
        <f>IF(OR(LISTE!B188="",LISTE!B188="MADORRE",LISTE!B188="ROBIN",LISTE!B188="FREYSS",LISTE!B188="HENNION",LISTE!B188="BENARD",LISTE!I188="X",LISTE!I188="A",LISTE!B188="HUMBERT",LISTE!B188="BARRET",LISTE!B188="AUZAN",LISTE!B188="BOURDEAU"),"",LISTE!B188)</f>
        <v/>
      </c>
      <c r="C188" s="70" t="str">
        <f>IF(OR(LISTE!B188="",LISTE!B188="MADORRE",LISTE!B188="ROBIN",LISTE!B188="FREYSS",LISTE!B188="HENNION",LISTE!B188="BENARD",LISTE!I188="X",LISTE!I188="A",LISTE!B188="HUMBERT",LISTE!B188="BARRET",LISTE!B188="AUZAN",LISTE!B188="BOURDEAU"),"",LISTE!C188)</f>
        <v/>
      </c>
      <c r="D188" s="70"/>
      <c r="E188" s="71" t="str">
        <f>IF(OR(LISTE!B188="",LISTE!B188="MADORRE",LISTE!B188="ROBIN",LISTE!B188="FREYSS",LISTE!B188="HENNION",LISTE!B188="BENARD",LISTE!I188="X",LISTE!I188="A",LISTE!B188="HUMBERT",LISTE!B188="BARRET",LISTE!B188="AUZAN",LISTE!B188="BOURDEAU"),"",LISTE!J188)</f>
        <v/>
      </c>
      <c r="F188" s="71" t="str">
        <f>IF(OR(LISTE!B188="",LISTE!B188="MADORRE",LISTE!B188="ROBIN",LISTE!B188="FREYSS",LISTE!B188="HENNION",LISTE!B188="BENARD",LISTE!I188="X",LISTE!I188="A",LISTE!B188="HUMBERT",LISTE!B188="BARRET",LISTE!B188="AUZAN",LISTE!B188="BOURDEAU"),"",LISTE!K188)</f>
        <v/>
      </c>
      <c r="G188" s="71"/>
      <c r="H188" s="72" t="str">
        <f>IF(OR(LISTE!B188="",LISTE!B188="MADORRE",LISTE!B188="ROBIN",LISTE!B188="FREYSS",LISTE!B188="HENNION",LISTE!B188="BENARD",LISTE!I188="X",LISTE!I188="A",LISTE!B188="HUMBERT",LISTE!B188="BARRET",LISTE!B188="AUZAN",LISTE!B188="BOURDEAU"),"",LISTE!AF188)</f>
        <v/>
      </c>
      <c r="I188" s="72" t="str">
        <f>IF(OR(LISTE!B188="",LISTE!B188="MADORRE",LISTE!B188="ROBIN",LISTE!B188="FREYSS",LISTE!B188="HENNION",LISTE!B188="BENARD",LISTE!I188="X",LISTE!I188="A",LISTE!B188="HUMBERT",LISTE!B188="BARRET",LISTE!B188="AUZAN",LISTE!B188="BOURDEAU"),"",LISTE!AG188)</f>
        <v/>
      </c>
      <c r="J188" s="72" t="str">
        <f>IF(OR(LISTE!B188="",LISTE!B188="MADORRE",LISTE!B188="ROBIN",LISTE!B188="FREYSS",LISTE!B188="HENNION",LISTE!B188="BENARD",LISTE!I188="X",LISTE!I188="A",LISTE!B188="HUMBERT",LISTE!B188="BARRET",LISTE!B188="AUZAN",LISTE!B188="BOURDEAU"),"",LISTE!AH188)</f>
        <v/>
      </c>
      <c r="K188" s="72" t="str">
        <f>IF(OR(LISTE!B188="",LISTE!B188="MADORRE",LISTE!B188="ROBIN",LISTE!B188="FREYSS",LISTE!B188="HENNION",LISTE!B188="BENARD",LISTE!I188="X",LISTE!I188="A",LISTE!B188="HUMBERT",LISTE!B188="BARRET",LISTE!B188="AUZAN",LISTE!B188="BOURDEAU"),"",LISTE!AI188)</f>
        <v/>
      </c>
      <c r="L188" s="72" t="str">
        <f>IF(OR(LISTE!B188="",LISTE!B188="MADORRE",LISTE!B188="ROBIN",LISTE!B188="FREYSS",LISTE!B188="HENNION",LISTE!B188="BENARD",LISTE!I188="X",LISTE!I188="A",LISTE!B188="HUMBERT",LISTE!B188="BARRET",LISTE!B188="AUZAN",LISTE!B188="BOURDEAU"),"",LISTE!AJ188)</f>
        <v/>
      </c>
      <c r="M188" s="72" t="str">
        <f>IF(OR(LISTE!B188="",LISTE!B188="MADORRE",LISTE!B188="ROBIN",LISTE!B188="FREYSS",LISTE!B188="HENNION",LISTE!B188="BENARD",LISTE!I188="X",LISTE!I188="A",LISTE!B188="HUMBERT",LISTE!B188="BARRET",LISTE!B188="AUZAN",LISTE!B188="BOURDEAU"),"",LISTE!AK188)</f>
        <v/>
      </c>
      <c r="N188" s="72" t="str">
        <f>IF(OR(LISTE!B188="",LISTE!B188="MADORRE",LISTE!B188="ROBIN",LISTE!B188="FREYSS",LISTE!B188="HENNION",LISTE!B188="BENARD",LISTE!I188="X",LISTE!I188="A",LISTE!B188="HUMBERT",LISTE!B188="BARRET",LISTE!B188="AUZAN",LISTE!B188="BOURDEAU"),"",LISTE!AL188)</f>
        <v/>
      </c>
      <c r="O188" s="72" t="str">
        <f>IF(OR(LISTE!B188="",LISTE!B188="MADORRE",LISTE!B188="ROBIN",LISTE!B188="FREYSS",LISTE!B188="HENNION",LISTE!B188="BENARD",LISTE!I188="X",LISTE!I188="A",LISTE!B188="HUMBERT",LISTE!B188="BARRET",LISTE!B188="AUZAN",LISTE!B188="BOURDEAU"),"",LISTE!AM188)</f>
        <v/>
      </c>
      <c r="P188" s="72" t="str">
        <f>IF(OR(LISTE!B188="",LISTE!B188="MADORRE",LISTE!B188="ROBIN",LISTE!B188="FREYSS",LISTE!B188="HENNION",LISTE!B188="BENARD",LISTE!I188="X",LISTE!I188="A",LISTE!B188="HUMBERT",LISTE!B188="BARRET",LISTE!B188="AUZAN",LISTE!B188="BOURDEAU"),"",LISTE!AN188)</f>
        <v/>
      </c>
      <c r="Q188" s="72" t="str">
        <f>IF(OR(LISTE!B188="",LISTE!B188="MADORRE",LISTE!B188="ROBIN",LISTE!B188="FREYSS",LISTE!B188="HENNION",LISTE!B188="BENARD",LISTE!I188="X",LISTE!I188="A",LISTE!B188="HUMBERT",LISTE!B188="BARRET",LISTE!B188="AUZAN",LISTE!B188="BOURDEAU"),"",LISTE!AO188)</f>
        <v/>
      </c>
      <c r="R188" s="72" t="str">
        <f>IF(OR(LISTE!B188="",LISTE!B188="MADORRE",LISTE!B188="ROBIN",LISTE!B188="FREYSS",LISTE!B188="HENNION",LISTE!B188="BENARD",LISTE!I188="X",LISTE!I188="A",LISTE!B188="HUMBERT",LISTE!B188="BARRET",LISTE!B188="AUZAN",LISTE!B188="BOURDEAU"),"",LISTE!AP188)</f>
        <v/>
      </c>
      <c r="S188" s="72" t="str">
        <f>IF(OR(LISTE!B188="",LISTE!B188="MADORRE",LISTE!B188="ROBIN",LISTE!B188="FREYSS",LISTE!B188="HENNION",LISTE!B188="BENARD",LISTE!I188="X",LISTE!I188="A",LISTE!B188="HUMBERT",LISTE!B188="BARRET",LISTE!B188="AUZAN",LISTE!B188="BOURDEAU"),"",LISTE!AQ188)</f>
        <v/>
      </c>
    </row>
    <row r="189" spans="1:19" ht="13.05" customHeight="1" x14ac:dyDescent="0.3">
      <c r="A189" s="56" t="str">
        <f>IF(OR(LISTE!B189="",LISTE!B189="MADORRE",LISTE!B189="ROBIN",LISTE!B189="FREYSS",LISTE!B189="HENNION",LISTE!B189="BENARD",LISTE!I189="X",LISTE!I189="A",LISTE!B189="HUMBERT",LISTE!B189="BARRET",LISTE!B189="AUZAN",LISTE!B189="BOURDEAU"),"",LISTE!A189)</f>
        <v/>
      </c>
      <c r="B189" s="70" t="str">
        <f>IF(OR(LISTE!B189="",LISTE!B189="MADORRE",LISTE!B189="ROBIN",LISTE!B189="FREYSS",LISTE!B189="HENNION",LISTE!B189="BENARD",LISTE!I189="X",LISTE!I189="A",LISTE!B189="HUMBERT",LISTE!B189="BARRET",LISTE!B189="AUZAN",LISTE!B189="BOURDEAU"),"",LISTE!B189)</f>
        <v/>
      </c>
      <c r="C189" s="70" t="str">
        <f>IF(OR(LISTE!B189="",LISTE!B189="MADORRE",LISTE!B189="ROBIN",LISTE!B189="FREYSS",LISTE!B189="HENNION",LISTE!B189="BENARD",LISTE!I189="X",LISTE!I189="A",LISTE!B189="HUMBERT",LISTE!B189="BARRET",LISTE!B189="AUZAN",LISTE!B189="BOURDEAU"),"",LISTE!C189)</f>
        <v/>
      </c>
      <c r="D189" s="70"/>
      <c r="E189" s="71" t="str">
        <f>IF(OR(LISTE!B189="",LISTE!B189="MADORRE",LISTE!B189="ROBIN",LISTE!B189="FREYSS",LISTE!B189="HENNION",LISTE!B189="BENARD",LISTE!I189="X",LISTE!I189="A",LISTE!B189="HUMBERT",LISTE!B189="BARRET",LISTE!B189="AUZAN",LISTE!B189="BOURDEAU"),"",LISTE!J189)</f>
        <v/>
      </c>
      <c r="F189" s="71" t="str">
        <f>IF(OR(LISTE!B189="",LISTE!B189="MADORRE",LISTE!B189="ROBIN",LISTE!B189="FREYSS",LISTE!B189="HENNION",LISTE!B189="BENARD",LISTE!I189="X",LISTE!I189="A",LISTE!B189="HUMBERT",LISTE!B189="BARRET",LISTE!B189="AUZAN",LISTE!B189="BOURDEAU"),"",LISTE!K189)</f>
        <v/>
      </c>
      <c r="G189" s="71"/>
      <c r="H189" s="72" t="str">
        <f>IF(OR(LISTE!B189="",LISTE!B189="MADORRE",LISTE!B189="ROBIN",LISTE!B189="FREYSS",LISTE!B189="HENNION",LISTE!B189="BENARD",LISTE!I189="X",LISTE!I189="A",LISTE!B189="HUMBERT",LISTE!B189="BARRET",LISTE!B189="AUZAN",LISTE!B189="BOURDEAU"),"",LISTE!AF189)</f>
        <v/>
      </c>
      <c r="I189" s="72" t="str">
        <f>IF(OR(LISTE!B189="",LISTE!B189="MADORRE",LISTE!B189="ROBIN",LISTE!B189="FREYSS",LISTE!B189="HENNION",LISTE!B189="BENARD",LISTE!I189="X",LISTE!I189="A",LISTE!B189="HUMBERT",LISTE!B189="BARRET",LISTE!B189="AUZAN",LISTE!B189="BOURDEAU"),"",LISTE!AG189)</f>
        <v/>
      </c>
      <c r="J189" s="72" t="str">
        <f>IF(OR(LISTE!B189="",LISTE!B189="MADORRE",LISTE!B189="ROBIN",LISTE!B189="FREYSS",LISTE!B189="HENNION",LISTE!B189="BENARD",LISTE!I189="X",LISTE!I189="A",LISTE!B189="HUMBERT",LISTE!B189="BARRET",LISTE!B189="AUZAN",LISTE!B189="BOURDEAU"),"",LISTE!AH189)</f>
        <v/>
      </c>
      <c r="K189" s="72" t="str">
        <f>IF(OR(LISTE!B189="",LISTE!B189="MADORRE",LISTE!B189="ROBIN",LISTE!B189="FREYSS",LISTE!B189="HENNION",LISTE!B189="BENARD",LISTE!I189="X",LISTE!I189="A",LISTE!B189="HUMBERT",LISTE!B189="BARRET",LISTE!B189="AUZAN",LISTE!B189="BOURDEAU"),"",LISTE!AI189)</f>
        <v/>
      </c>
      <c r="L189" s="72" t="str">
        <f>IF(OR(LISTE!B189="",LISTE!B189="MADORRE",LISTE!B189="ROBIN",LISTE!B189="FREYSS",LISTE!B189="HENNION",LISTE!B189="BENARD",LISTE!I189="X",LISTE!I189="A",LISTE!B189="HUMBERT",LISTE!B189="BARRET",LISTE!B189="AUZAN",LISTE!B189="BOURDEAU"),"",LISTE!AJ189)</f>
        <v/>
      </c>
      <c r="M189" s="72" t="str">
        <f>IF(OR(LISTE!B189="",LISTE!B189="MADORRE",LISTE!B189="ROBIN",LISTE!B189="FREYSS",LISTE!B189="HENNION",LISTE!B189="BENARD",LISTE!I189="X",LISTE!I189="A",LISTE!B189="HUMBERT",LISTE!B189="BARRET",LISTE!B189="AUZAN",LISTE!B189="BOURDEAU"),"",LISTE!AK189)</f>
        <v/>
      </c>
      <c r="N189" s="72" t="str">
        <f>IF(OR(LISTE!B189="",LISTE!B189="MADORRE",LISTE!B189="ROBIN",LISTE!B189="FREYSS",LISTE!B189="HENNION",LISTE!B189="BENARD",LISTE!I189="X",LISTE!I189="A",LISTE!B189="HUMBERT",LISTE!B189="BARRET",LISTE!B189="AUZAN",LISTE!B189="BOURDEAU"),"",LISTE!AL189)</f>
        <v/>
      </c>
      <c r="O189" s="72" t="str">
        <f>IF(OR(LISTE!B189="",LISTE!B189="MADORRE",LISTE!B189="ROBIN",LISTE!B189="FREYSS",LISTE!B189="HENNION",LISTE!B189="BENARD",LISTE!I189="X",LISTE!I189="A",LISTE!B189="HUMBERT",LISTE!B189="BARRET",LISTE!B189="AUZAN",LISTE!B189="BOURDEAU"),"",LISTE!AM189)</f>
        <v/>
      </c>
      <c r="P189" s="72" t="str">
        <f>IF(OR(LISTE!B189="",LISTE!B189="MADORRE",LISTE!B189="ROBIN",LISTE!B189="FREYSS",LISTE!B189="HENNION",LISTE!B189="BENARD",LISTE!I189="X",LISTE!I189="A",LISTE!B189="HUMBERT",LISTE!B189="BARRET",LISTE!B189="AUZAN",LISTE!B189="BOURDEAU"),"",LISTE!AN189)</f>
        <v/>
      </c>
      <c r="Q189" s="72" t="str">
        <f>IF(OR(LISTE!B189="",LISTE!B189="MADORRE",LISTE!B189="ROBIN",LISTE!B189="FREYSS",LISTE!B189="HENNION",LISTE!B189="BENARD",LISTE!I189="X",LISTE!I189="A",LISTE!B189="HUMBERT",LISTE!B189="BARRET",LISTE!B189="AUZAN",LISTE!B189="BOURDEAU"),"",LISTE!AO189)</f>
        <v/>
      </c>
      <c r="R189" s="72" t="str">
        <f>IF(OR(LISTE!B189="",LISTE!B189="MADORRE",LISTE!B189="ROBIN",LISTE!B189="FREYSS",LISTE!B189="HENNION",LISTE!B189="BENARD",LISTE!I189="X",LISTE!I189="A",LISTE!B189="HUMBERT",LISTE!B189="BARRET",LISTE!B189="AUZAN",LISTE!B189="BOURDEAU"),"",LISTE!AP189)</f>
        <v/>
      </c>
      <c r="S189" s="72" t="str">
        <f>IF(OR(LISTE!B189="",LISTE!B189="MADORRE",LISTE!B189="ROBIN",LISTE!B189="FREYSS",LISTE!B189="HENNION",LISTE!B189="BENARD",LISTE!I189="X",LISTE!I189="A",LISTE!B189="HUMBERT",LISTE!B189="BARRET",LISTE!B189="AUZAN",LISTE!B189="BOURDEAU"),"",LISTE!AQ189)</f>
        <v/>
      </c>
    </row>
    <row r="190" spans="1:19" ht="13.05" customHeight="1" x14ac:dyDescent="0.3">
      <c r="A190" s="56" t="str">
        <f>IF(OR(LISTE!B190="",LISTE!B190="MADORRE",LISTE!B190="ROBIN",LISTE!B190="FREYSS",LISTE!B190="HENNION",LISTE!B190="BENARD",LISTE!I190="X",LISTE!I190="A",LISTE!B190="HUMBERT",LISTE!B190="BARRET",LISTE!B190="AUZAN",LISTE!B190="BOURDEAU"),"",LISTE!A190)</f>
        <v/>
      </c>
      <c r="B190" s="70" t="str">
        <f>IF(OR(LISTE!B190="",LISTE!B190="MADORRE",LISTE!B190="ROBIN",LISTE!B190="FREYSS",LISTE!B190="HENNION",LISTE!B190="BENARD",LISTE!I190="X",LISTE!I190="A",LISTE!B190="HUMBERT",LISTE!B190="BARRET",LISTE!B190="AUZAN",LISTE!B190="BOURDEAU"),"",LISTE!B190)</f>
        <v/>
      </c>
      <c r="C190" s="70" t="str">
        <f>IF(OR(LISTE!B190="",LISTE!B190="MADORRE",LISTE!B190="ROBIN",LISTE!B190="FREYSS",LISTE!B190="HENNION",LISTE!B190="BENARD",LISTE!I190="X",LISTE!I190="A",LISTE!B190="HUMBERT",LISTE!B190="BARRET",LISTE!B190="AUZAN",LISTE!B190="BOURDEAU"),"",LISTE!C190)</f>
        <v/>
      </c>
      <c r="D190" s="70"/>
      <c r="E190" s="71" t="str">
        <f>IF(OR(LISTE!B190="",LISTE!B190="MADORRE",LISTE!B190="ROBIN",LISTE!B190="FREYSS",LISTE!B190="HENNION",LISTE!B190="BENARD",LISTE!I190="X",LISTE!I190="A",LISTE!B190="HUMBERT",LISTE!B190="BARRET",LISTE!B190="AUZAN",LISTE!B190="BOURDEAU"),"",LISTE!J190)</f>
        <v/>
      </c>
      <c r="F190" s="71" t="str">
        <f>IF(OR(LISTE!B190="",LISTE!B190="MADORRE",LISTE!B190="ROBIN",LISTE!B190="FREYSS",LISTE!B190="HENNION",LISTE!B190="BENARD",LISTE!I190="X",LISTE!I190="A",LISTE!B190="HUMBERT",LISTE!B190="BARRET",LISTE!B190="AUZAN",LISTE!B190="BOURDEAU"),"",LISTE!K190)</f>
        <v/>
      </c>
      <c r="G190" s="71"/>
      <c r="H190" s="72" t="str">
        <f>IF(OR(LISTE!B190="",LISTE!B190="MADORRE",LISTE!B190="ROBIN",LISTE!B190="FREYSS",LISTE!B190="HENNION",LISTE!B190="BENARD",LISTE!I190="X",LISTE!I190="A",LISTE!B190="HUMBERT",LISTE!B190="BARRET",LISTE!B190="AUZAN",LISTE!B190="BOURDEAU"),"",LISTE!AF190)</f>
        <v/>
      </c>
      <c r="I190" s="72" t="str">
        <f>IF(OR(LISTE!B190="",LISTE!B190="MADORRE",LISTE!B190="ROBIN",LISTE!B190="FREYSS",LISTE!B190="HENNION",LISTE!B190="BENARD",LISTE!I190="X",LISTE!I190="A",LISTE!B190="HUMBERT",LISTE!B190="BARRET",LISTE!B190="AUZAN",LISTE!B190="BOURDEAU"),"",LISTE!AG190)</f>
        <v/>
      </c>
      <c r="J190" s="72" t="str">
        <f>IF(OR(LISTE!B190="",LISTE!B190="MADORRE",LISTE!B190="ROBIN",LISTE!B190="FREYSS",LISTE!B190="HENNION",LISTE!B190="BENARD",LISTE!I190="X",LISTE!I190="A",LISTE!B190="HUMBERT",LISTE!B190="BARRET",LISTE!B190="AUZAN",LISTE!B190="BOURDEAU"),"",LISTE!AH190)</f>
        <v/>
      </c>
      <c r="K190" s="72" t="str">
        <f>IF(OR(LISTE!B190="",LISTE!B190="MADORRE",LISTE!B190="ROBIN",LISTE!B190="FREYSS",LISTE!B190="HENNION",LISTE!B190="BENARD",LISTE!I190="X",LISTE!I190="A",LISTE!B190="HUMBERT",LISTE!B190="BARRET",LISTE!B190="AUZAN",LISTE!B190="BOURDEAU"),"",LISTE!AI190)</f>
        <v/>
      </c>
      <c r="L190" s="72" t="str">
        <f>IF(OR(LISTE!B190="",LISTE!B190="MADORRE",LISTE!B190="ROBIN",LISTE!B190="FREYSS",LISTE!B190="HENNION",LISTE!B190="BENARD",LISTE!I190="X",LISTE!I190="A",LISTE!B190="HUMBERT",LISTE!B190="BARRET",LISTE!B190="AUZAN",LISTE!B190="BOURDEAU"),"",LISTE!AJ190)</f>
        <v/>
      </c>
      <c r="M190" s="72" t="str">
        <f>IF(OR(LISTE!B190="",LISTE!B190="MADORRE",LISTE!B190="ROBIN",LISTE!B190="FREYSS",LISTE!B190="HENNION",LISTE!B190="BENARD",LISTE!I190="X",LISTE!I190="A",LISTE!B190="HUMBERT",LISTE!B190="BARRET",LISTE!B190="AUZAN",LISTE!B190="BOURDEAU"),"",LISTE!AK190)</f>
        <v/>
      </c>
      <c r="N190" s="72" t="str">
        <f>IF(OR(LISTE!B190="",LISTE!B190="MADORRE",LISTE!B190="ROBIN",LISTE!B190="FREYSS",LISTE!B190="HENNION",LISTE!B190="BENARD",LISTE!I190="X",LISTE!I190="A",LISTE!B190="HUMBERT",LISTE!B190="BARRET",LISTE!B190="AUZAN",LISTE!B190="BOURDEAU"),"",LISTE!AL190)</f>
        <v/>
      </c>
      <c r="O190" s="72" t="str">
        <f>IF(OR(LISTE!B190="",LISTE!B190="MADORRE",LISTE!B190="ROBIN",LISTE!B190="FREYSS",LISTE!B190="HENNION",LISTE!B190="BENARD",LISTE!I190="X",LISTE!I190="A",LISTE!B190="HUMBERT",LISTE!B190="BARRET",LISTE!B190="AUZAN",LISTE!B190="BOURDEAU"),"",LISTE!AM190)</f>
        <v/>
      </c>
      <c r="P190" s="72" t="str">
        <f>IF(OR(LISTE!B190="",LISTE!B190="MADORRE",LISTE!B190="ROBIN",LISTE!B190="FREYSS",LISTE!B190="HENNION",LISTE!B190="BENARD",LISTE!I190="X",LISTE!I190="A",LISTE!B190="HUMBERT",LISTE!B190="BARRET",LISTE!B190="AUZAN",LISTE!B190="BOURDEAU"),"",LISTE!AN190)</f>
        <v/>
      </c>
      <c r="Q190" s="72" t="str">
        <f>IF(OR(LISTE!B190="",LISTE!B190="MADORRE",LISTE!B190="ROBIN",LISTE!B190="FREYSS",LISTE!B190="HENNION",LISTE!B190="BENARD",LISTE!I190="X",LISTE!I190="A",LISTE!B190="HUMBERT",LISTE!B190="BARRET",LISTE!B190="AUZAN",LISTE!B190="BOURDEAU"),"",LISTE!AO190)</f>
        <v/>
      </c>
      <c r="R190" s="72" t="str">
        <f>IF(OR(LISTE!B190="",LISTE!B190="MADORRE",LISTE!B190="ROBIN",LISTE!B190="FREYSS",LISTE!B190="HENNION",LISTE!B190="BENARD",LISTE!I190="X",LISTE!I190="A",LISTE!B190="HUMBERT",LISTE!B190="BARRET",LISTE!B190="AUZAN",LISTE!B190="BOURDEAU"),"",LISTE!AP190)</f>
        <v/>
      </c>
      <c r="S190" s="72" t="str">
        <f>IF(OR(LISTE!B190="",LISTE!B190="MADORRE",LISTE!B190="ROBIN",LISTE!B190="FREYSS",LISTE!B190="HENNION",LISTE!B190="BENARD",LISTE!I190="X",LISTE!I190="A",LISTE!B190="HUMBERT",LISTE!B190="BARRET",LISTE!B190="AUZAN",LISTE!B190="BOURDEAU"),"",LISTE!AQ190)</f>
        <v/>
      </c>
    </row>
    <row r="191" spans="1:19" ht="13.05" customHeight="1" x14ac:dyDescent="0.3">
      <c r="A191" s="56" t="str">
        <f>IF(OR(LISTE!B191="",LISTE!B191="MADORRE",LISTE!B191="ROBIN",LISTE!B191="FREYSS",LISTE!B191="HENNION",LISTE!B191="BENARD",LISTE!I191="X",LISTE!I191="A",LISTE!B191="HUMBERT",LISTE!B191="BARRET",LISTE!B191="AUZAN",LISTE!B191="BOURDEAU"),"",LISTE!A191)</f>
        <v/>
      </c>
      <c r="B191" s="70" t="str">
        <f>IF(OR(LISTE!B191="",LISTE!B191="MADORRE",LISTE!B191="ROBIN",LISTE!B191="FREYSS",LISTE!B191="HENNION",LISTE!B191="BENARD",LISTE!I191="X",LISTE!I191="A",LISTE!B191="HUMBERT",LISTE!B191="BARRET",LISTE!B191="AUZAN",LISTE!B191="BOURDEAU"),"",LISTE!B191)</f>
        <v/>
      </c>
      <c r="C191" s="70" t="str">
        <f>IF(OR(LISTE!B191="",LISTE!B191="MADORRE",LISTE!B191="ROBIN",LISTE!B191="FREYSS",LISTE!B191="HENNION",LISTE!B191="BENARD",LISTE!I191="X",LISTE!I191="A",LISTE!B191="HUMBERT",LISTE!B191="BARRET",LISTE!B191="AUZAN",LISTE!B191="BOURDEAU"),"",LISTE!C191)</f>
        <v/>
      </c>
      <c r="D191" s="70"/>
      <c r="E191" s="71" t="str">
        <f>IF(OR(LISTE!B191="",LISTE!B191="MADORRE",LISTE!B191="ROBIN",LISTE!B191="FREYSS",LISTE!B191="HENNION",LISTE!B191="BENARD",LISTE!I191="X",LISTE!I191="A",LISTE!B191="HUMBERT",LISTE!B191="BARRET",LISTE!B191="AUZAN",LISTE!B191="BOURDEAU"),"",LISTE!J191)</f>
        <v/>
      </c>
      <c r="F191" s="71" t="str">
        <f>IF(OR(LISTE!B191="",LISTE!B191="MADORRE",LISTE!B191="ROBIN",LISTE!B191="FREYSS",LISTE!B191="HENNION",LISTE!B191="BENARD",LISTE!I191="X",LISTE!I191="A",LISTE!B191="HUMBERT",LISTE!B191="BARRET",LISTE!B191="AUZAN",LISTE!B191="BOURDEAU"),"",LISTE!K191)</f>
        <v/>
      </c>
      <c r="G191" s="71"/>
      <c r="H191" s="72" t="str">
        <f>IF(OR(LISTE!B191="",LISTE!B191="MADORRE",LISTE!B191="ROBIN",LISTE!B191="FREYSS",LISTE!B191="HENNION",LISTE!B191="BENARD",LISTE!I191="X",LISTE!I191="A",LISTE!B191="HUMBERT",LISTE!B191="BARRET",LISTE!B191="AUZAN",LISTE!B191="BOURDEAU"),"",LISTE!AF191)</f>
        <v/>
      </c>
      <c r="I191" s="72" t="str">
        <f>IF(OR(LISTE!B191="",LISTE!B191="MADORRE",LISTE!B191="ROBIN",LISTE!B191="FREYSS",LISTE!B191="HENNION",LISTE!B191="BENARD",LISTE!I191="X",LISTE!I191="A",LISTE!B191="HUMBERT",LISTE!B191="BARRET",LISTE!B191="AUZAN",LISTE!B191="BOURDEAU"),"",LISTE!AG191)</f>
        <v/>
      </c>
      <c r="J191" s="72" t="str">
        <f>IF(OR(LISTE!B191="",LISTE!B191="MADORRE",LISTE!B191="ROBIN",LISTE!B191="FREYSS",LISTE!B191="HENNION",LISTE!B191="BENARD",LISTE!I191="X",LISTE!I191="A",LISTE!B191="HUMBERT",LISTE!B191="BARRET",LISTE!B191="AUZAN",LISTE!B191="BOURDEAU"),"",LISTE!AH191)</f>
        <v/>
      </c>
      <c r="K191" s="72" t="str">
        <f>IF(OR(LISTE!B191="",LISTE!B191="MADORRE",LISTE!B191="ROBIN",LISTE!B191="FREYSS",LISTE!B191="HENNION",LISTE!B191="BENARD",LISTE!I191="X",LISTE!I191="A",LISTE!B191="HUMBERT",LISTE!B191="BARRET",LISTE!B191="AUZAN",LISTE!B191="BOURDEAU"),"",LISTE!AI191)</f>
        <v/>
      </c>
      <c r="L191" s="72" t="str">
        <f>IF(OR(LISTE!B191="",LISTE!B191="MADORRE",LISTE!B191="ROBIN",LISTE!B191="FREYSS",LISTE!B191="HENNION",LISTE!B191="BENARD",LISTE!I191="X",LISTE!I191="A",LISTE!B191="HUMBERT",LISTE!B191="BARRET",LISTE!B191="AUZAN",LISTE!B191="BOURDEAU"),"",LISTE!AJ191)</f>
        <v/>
      </c>
      <c r="M191" s="72" t="str">
        <f>IF(OR(LISTE!B191="",LISTE!B191="MADORRE",LISTE!B191="ROBIN",LISTE!B191="FREYSS",LISTE!B191="HENNION",LISTE!B191="BENARD",LISTE!I191="X",LISTE!I191="A",LISTE!B191="HUMBERT",LISTE!B191="BARRET",LISTE!B191="AUZAN",LISTE!B191="BOURDEAU"),"",LISTE!AK191)</f>
        <v/>
      </c>
      <c r="N191" s="72" t="str">
        <f>IF(OR(LISTE!B191="",LISTE!B191="MADORRE",LISTE!B191="ROBIN",LISTE!B191="FREYSS",LISTE!B191="HENNION",LISTE!B191="BENARD",LISTE!I191="X",LISTE!I191="A",LISTE!B191="HUMBERT",LISTE!B191="BARRET",LISTE!B191="AUZAN",LISTE!B191="BOURDEAU"),"",LISTE!AL191)</f>
        <v/>
      </c>
      <c r="O191" s="72" t="str">
        <f>IF(OR(LISTE!B191="",LISTE!B191="MADORRE",LISTE!B191="ROBIN",LISTE!B191="FREYSS",LISTE!B191="HENNION",LISTE!B191="BENARD",LISTE!I191="X",LISTE!I191="A",LISTE!B191="HUMBERT",LISTE!B191="BARRET",LISTE!B191="AUZAN",LISTE!B191="BOURDEAU"),"",LISTE!AM191)</f>
        <v/>
      </c>
      <c r="P191" s="72" t="str">
        <f>IF(OR(LISTE!B191="",LISTE!B191="MADORRE",LISTE!B191="ROBIN",LISTE!B191="FREYSS",LISTE!B191="HENNION",LISTE!B191="BENARD",LISTE!I191="X",LISTE!I191="A",LISTE!B191="HUMBERT",LISTE!B191="BARRET",LISTE!B191="AUZAN",LISTE!B191="BOURDEAU"),"",LISTE!AN191)</f>
        <v/>
      </c>
      <c r="Q191" s="72" t="str">
        <f>IF(OR(LISTE!B191="",LISTE!B191="MADORRE",LISTE!B191="ROBIN",LISTE!B191="FREYSS",LISTE!B191="HENNION",LISTE!B191="BENARD",LISTE!I191="X",LISTE!I191="A",LISTE!B191="HUMBERT",LISTE!B191="BARRET",LISTE!B191="AUZAN",LISTE!B191="BOURDEAU"),"",LISTE!AO191)</f>
        <v/>
      </c>
      <c r="R191" s="72" t="str">
        <f>IF(OR(LISTE!B191="",LISTE!B191="MADORRE",LISTE!B191="ROBIN",LISTE!B191="FREYSS",LISTE!B191="HENNION",LISTE!B191="BENARD",LISTE!I191="X",LISTE!I191="A",LISTE!B191="HUMBERT",LISTE!B191="BARRET",LISTE!B191="AUZAN",LISTE!B191="BOURDEAU"),"",LISTE!AP191)</f>
        <v/>
      </c>
      <c r="S191" s="72" t="str">
        <f>IF(OR(LISTE!B191="",LISTE!B191="MADORRE",LISTE!B191="ROBIN",LISTE!B191="FREYSS",LISTE!B191="HENNION",LISTE!B191="BENARD",LISTE!I191="X",LISTE!I191="A",LISTE!B191="HUMBERT",LISTE!B191="BARRET",LISTE!B191="AUZAN",LISTE!B191="BOURDEAU"),"",LISTE!AQ191)</f>
        <v/>
      </c>
    </row>
    <row r="192" spans="1:19" ht="13.05" customHeight="1" x14ac:dyDescent="0.3">
      <c r="A192" s="56" t="str">
        <f>IF(OR(LISTE!B192="",LISTE!B192="MADORRE",LISTE!B192="ROBIN",LISTE!B192="FREYSS",LISTE!B192="HENNION",LISTE!B192="BENARD",LISTE!I192="X",LISTE!I192="A",LISTE!B192="HUMBERT",LISTE!B192="BARRET",LISTE!B192="AUZAN",LISTE!B192="BOURDEAU"),"",LISTE!A192)</f>
        <v/>
      </c>
      <c r="B192" s="70" t="str">
        <f>IF(OR(LISTE!B192="",LISTE!B192="MADORRE",LISTE!B192="ROBIN",LISTE!B192="FREYSS",LISTE!B192="HENNION",LISTE!B192="BENARD",LISTE!I192="X",LISTE!I192="A",LISTE!B192="HUMBERT",LISTE!B192="BARRET",LISTE!B192="AUZAN",LISTE!B192="BOURDEAU"),"",LISTE!B192)</f>
        <v/>
      </c>
      <c r="C192" s="70" t="str">
        <f>IF(OR(LISTE!B192="",LISTE!B192="MADORRE",LISTE!B192="ROBIN",LISTE!B192="FREYSS",LISTE!B192="HENNION",LISTE!B192="BENARD",LISTE!I192="X",LISTE!I192="A",LISTE!B192="HUMBERT",LISTE!B192="BARRET",LISTE!B192="AUZAN",LISTE!B192="BOURDEAU"),"",LISTE!C192)</f>
        <v/>
      </c>
      <c r="D192" s="70"/>
      <c r="E192" s="71" t="str">
        <f>IF(OR(LISTE!B192="",LISTE!B192="MADORRE",LISTE!B192="ROBIN",LISTE!B192="FREYSS",LISTE!B192="HENNION",LISTE!B192="BENARD",LISTE!I192="X",LISTE!I192="A",LISTE!B192="HUMBERT",LISTE!B192="BARRET",LISTE!B192="AUZAN",LISTE!B192="BOURDEAU"),"",LISTE!J192)</f>
        <v/>
      </c>
      <c r="F192" s="71" t="str">
        <f>IF(OR(LISTE!B192="",LISTE!B192="MADORRE",LISTE!B192="ROBIN",LISTE!B192="FREYSS",LISTE!B192="HENNION",LISTE!B192="BENARD",LISTE!I192="X",LISTE!I192="A",LISTE!B192="HUMBERT",LISTE!B192="BARRET",LISTE!B192="AUZAN",LISTE!B192="BOURDEAU"),"",LISTE!K192)</f>
        <v/>
      </c>
      <c r="G192" s="71"/>
      <c r="H192" s="72" t="str">
        <f>IF(OR(LISTE!B192="",LISTE!B192="MADORRE",LISTE!B192="ROBIN",LISTE!B192="FREYSS",LISTE!B192="HENNION",LISTE!B192="BENARD",LISTE!I192="X",LISTE!I192="A",LISTE!B192="HUMBERT",LISTE!B192="BARRET",LISTE!B192="AUZAN",LISTE!B192="BOURDEAU"),"",LISTE!AF192)</f>
        <v/>
      </c>
      <c r="I192" s="72" t="str">
        <f>IF(OR(LISTE!B192="",LISTE!B192="MADORRE",LISTE!B192="ROBIN",LISTE!B192="FREYSS",LISTE!B192="HENNION",LISTE!B192="BENARD",LISTE!I192="X",LISTE!I192="A",LISTE!B192="HUMBERT",LISTE!B192="BARRET",LISTE!B192="AUZAN",LISTE!B192="BOURDEAU"),"",LISTE!AG192)</f>
        <v/>
      </c>
      <c r="J192" s="72" t="str">
        <f>IF(OR(LISTE!B192="",LISTE!B192="MADORRE",LISTE!B192="ROBIN",LISTE!B192="FREYSS",LISTE!B192="HENNION",LISTE!B192="BENARD",LISTE!I192="X",LISTE!I192="A",LISTE!B192="HUMBERT",LISTE!B192="BARRET",LISTE!B192="AUZAN",LISTE!B192="BOURDEAU"),"",LISTE!AH192)</f>
        <v/>
      </c>
      <c r="K192" s="72" t="str">
        <f>IF(OR(LISTE!B192="",LISTE!B192="MADORRE",LISTE!B192="ROBIN",LISTE!B192="FREYSS",LISTE!B192="HENNION",LISTE!B192="BENARD",LISTE!I192="X",LISTE!I192="A",LISTE!B192="HUMBERT",LISTE!B192="BARRET",LISTE!B192="AUZAN",LISTE!B192="BOURDEAU"),"",LISTE!AI192)</f>
        <v/>
      </c>
      <c r="L192" s="72" t="str">
        <f>IF(OR(LISTE!B192="",LISTE!B192="MADORRE",LISTE!B192="ROBIN",LISTE!B192="FREYSS",LISTE!B192="HENNION",LISTE!B192="BENARD",LISTE!I192="X",LISTE!I192="A",LISTE!B192="HUMBERT",LISTE!B192="BARRET",LISTE!B192="AUZAN",LISTE!B192="BOURDEAU"),"",LISTE!AJ192)</f>
        <v/>
      </c>
      <c r="M192" s="72" t="str">
        <f>IF(OR(LISTE!B192="",LISTE!B192="MADORRE",LISTE!B192="ROBIN",LISTE!B192="FREYSS",LISTE!B192="HENNION",LISTE!B192="BENARD",LISTE!I192="X",LISTE!I192="A",LISTE!B192="HUMBERT",LISTE!B192="BARRET",LISTE!B192="AUZAN",LISTE!B192="BOURDEAU"),"",LISTE!AK192)</f>
        <v/>
      </c>
      <c r="N192" s="72" t="str">
        <f>IF(OR(LISTE!B192="",LISTE!B192="MADORRE",LISTE!B192="ROBIN",LISTE!B192="FREYSS",LISTE!B192="HENNION",LISTE!B192="BENARD",LISTE!I192="X",LISTE!I192="A",LISTE!B192="HUMBERT",LISTE!B192="BARRET",LISTE!B192="AUZAN",LISTE!B192="BOURDEAU"),"",LISTE!AL192)</f>
        <v/>
      </c>
      <c r="O192" s="72" t="str">
        <f>IF(OR(LISTE!B192="",LISTE!B192="MADORRE",LISTE!B192="ROBIN",LISTE!B192="FREYSS",LISTE!B192="HENNION",LISTE!B192="BENARD",LISTE!I192="X",LISTE!I192="A",LISTE!B192="HUMBERT",LISTE!B192="BARRET",LISTE!B192="AUZAN",LISTE!B192="BOURDEAU"),"",LISTE!AM192)</f>
        <v/>
      </c>
      <c r="P192" s="72" t="str">
        <f>IF(OR(LISTE!B192="",LISTE!B192="MADORRE",LISTE!B192="ROBIN",LISTE!B192="FREYSS",LISTE!B192="HENNION",LISTE!B192="BENARD",LISTE!I192="X",LISTE!I192="A",LISTE!B192="HUMBERT",LISTE!B192="BARRET",LISTE!B192="AUZAN",LISTE!B192="BOURDEAU"),"",LISTE!AN192)</f>
        <v/>
      </c>
      <c r="Q192" s="72" t="str">
        <f>IF(OR(LISTE!B192="",LISTE!B192="MADORRE",LISTE!B192="ROBIN",LISTE!B192="FREYSS",LISTE!B192="HENNION",LISTE!B192="BENARD",LISTE!I192="X",LISTE!I192="A",LISTE!B192="HUMBERT",LISTE!B192="BARRET",LISTE!B192="AUZAN",LISTE!B192="BOURDEAU"),"",LISTE!AO192)</f>
        <v/>
      </c>
      <c r="R192" s="72" t="str">
        <f>IF(OR(LISTE!B192="",LISTE!B192="MADORRE",LISTE!B192="ROBIN",LISTE!B192="FREYSS",LISTE!B192="HENNION",LISTE!B192="BENARD",LISTE!I192="X",LISTE!I192="A",LISTE!B192="HUMBERT",LISTE!B192="BARRET",LISTE!B192="AUZAN",LISTE!B192="BOURDEAU"),"",LISTE!AP192)</f>
        <v/>
      </c>
      <c r="S192" s="72" t="str">
        <f>IF(OR(LISTE!B192="",LISTE!B192="MADORRE",LISTE!B192="ROBIN",LISTE!B192="FREYSS",LISTE!B192="HENNION",LISTE!B192="BENARD",LISTE!I192="X",LISTE!I192="A",LISTE!B192="HUMBERT",LISTE!B192="BARRET",LISTE!B192="AUZAN",LISTE!B192="BOURDEAU"),"",LISTE!AQ192)</f>
        <v/>
      </c>
    </row>
    <row r="193" spans="1:19" ht="13.05" customHeight="1" x14ac:dyDescent="0.3">
      <c r="A193" s="56" t="str">
        <f>IF(OR(LISTE!B193="",LISTE!B193="MADORRE",LISTE!B193="ROBIN",LISTE!B193="FREYSS",LISTE!B193="HENNION",LISTE!B193="BENARD",LISTE!I193="X",LISTE!I193="A",LISTE!B193="HUMBERT",LISTE!B193="BARRET",LISTE!B193="AUZAN",LISTE!B193="BOURDEAU"),"",LISTE!A193)</f>
        <v/>
      </c>
      <c r="B193" s="70" t="str">
        <f>IF(OR(LISTE!B193="",LISTE!B193="MADORRE",LISTE!B193="ROBIN",LISTE!B193="FREYSS",LISTE!B193="HENNION",LISTE!B193="BENARD",LISTE!I193="X",LISTE!I193="A",LISTE!B193="HUMBERT",LISTE!B193="BARRET",LISTE!B193="AUZAN",LISTE!B193="BOURDEAU"),"",LISTE!B193)</f>
        <v/>
      </c>
      <c r="C193" s="70" t="str">
        <f>IF(OR(LISTE!B193="",LISTE!B193="MADORRE",LISTE!B193="ROBIN",LISTE!B193="FREYSS",LISTE!B193="HENNION",LISTE!B193="BENARD",LISTE!I193="X",LISTE!I193="A",LISTE!B193="HUMBERT",LISTE!B193="BARRET",LISTE!B193="AUZAN",LISTE!B193="BOURDEAU"),"",LISTE!C193)</f>
        <v/>
      </c>
      <c r="D193" s="70"/>
      <c r="E193" s="71" t="str">
        <f>IF(OR(LISTE!B193="",LISTE!B193="MADORRE",LISTE!B193="ROBIN",LISTE!B193="FREYSS",LISTE!B193="HENNION",LISTE!B193="BENARD",LISTE!I193="X",LISTE!I193="A",LISTE!B193="HUMBERT",LISTE!B193="BARRET",LISTE!B193="AUZAN",LISTE!B193="BOURDEAU"),"",LISTE!J193)</f>
        <v/>
      </c>
      <c r="F193" s="71" t="str">
        <f>IF(OR(LISTE!B193="",LISTE!B193="MADORRE",LISTE!B193="ROBIN",LISTE!B193="FREYSS",LISTE!B193="HENNION",LISTE!B193="BENARD",LISTE!I193="X",LISTE!I193="A",LISTE!B193="HUMBERT",LISTE!B193="BARRET",LISTE!B193="AUZAN",LISTE!B193="BOURDEAU"),"",LISTE!K193)</f>
        <v/>
      </c>
      <c r="G193" s="71"/>
      <c r="H193" s="72" t="str">
        <f>IF(OR(LISTE!B193="",LISTE!B193="MADORRE",LISTE!B193="ROBIN",LISTE!B193="FREYSS",LISTE!B193="HENNION",LISTE!B193="BENARD",LISTE!I193="X",LISTE!I193="A",LISTE!B193="HUMBERT",LISTE!B193="BARRET",LISTE!B193="AUZAN",LISTE!B193="BOURDEAU"),"",LISTE!AF193)</f>
        <v/>
      </c>
      <c r="I193" s="72" t="str">
        <f>IF(OR(LISTE!B193="",LISTE!B193="MADORRE",LISTE!B193="ROBIN",LISTE!B193="FREYSS",LISTE!B193="HENNION",LISTE!B193="BENARD",LISTE!I193="X",LISTE!I193="A",LISTE!B193="HUMBERT",LISTE!B193="BARRET",LISTE!B193="AUZAN",LISTE!B193="BOURDEAU"),"",LISTE!AG193)</f>
        <v/>
      </c>
      <c r="J193" s="72" t="str">
        <f>IF(OR(LISTE!B193="",LISTE!B193="MADORRE",LISTE!B193="ROBIN",LISTE!B193="FREYSS",LISTE!B193="HENNION",LISTE!B193="BENARD",LISTE!I193="X",LISTE!I193="A",LISTE!B193="HUMBERT",LISTE!B193="BARRET",LISTE!B193="AUZAN",LISTE!B193="BOURDEAU"),"",LISTE!AH193)</f>
        <v/>
      </c>
      <c r="K193" s="72" t="str">
        <f>IF(OR(LISTE!B193="",LISTE!B193="MADORRE",LISTE!B193="ROBIN",LISTE!B193="FREYSS",LISTE!B193="HENNION",LISTE!B193="BENARD",LISTE!I193="X",LISTE!I193="A",LISTE!B193="HUMBERT",LISTE!B193="BARRET",LISTE!B193="AUZAN",LISTE!B193="BOURDEAU"),"",LISTE!AI193)</f>
        <v/>
      </c>
      <c r="L193" s="72" t="str">
        <f>IF(OR(LISTE!B193="",LISTE!B193="MADORRE",LISTE!B193="ROBIN",LISTE!B193="FREYSS",LISTE!B193="HENNION",LISTE!B193="BENARD",LISTE!I193="X",LISTE!I193="A",LISTE!B193="HUMBERT",LISTE!B193="BARRET",LISTE!B193="AUZAN",LISTE!B193="BOURDEAU"),"",LISTE!AJ193)</f>
        <v/>
      </c>
      <c r="M193" s="72" t="str">
        <f>IF(OR(LISTE!B193="",LISTE!B193="MADORRE",LISTE!B193="ROBIN",LISTE!B193="FREYSS",LISTE!B193="HENNION",LISTE!B193="BENARD",LISTE!I193="X",LISTE!I193="A",LISTE!B193="HUMBERT",LISTE!B193="BARRET",LISTE!B193="AUZAN",LISTE!B193="BOURDEAU"),"",LISTE!AK193)</f>
        <v/>
      </c>
      <c r="N193" s="72" t="str">
        <f>IF(OR(LISTE!B193="",LISTE!B193="MADORRE",LISTE!B193="ROBIN",LISTE!B193="FREYSS",LISTE!B193="HENNION",LISTE!B193="BENARD",LISTE!I193="X",LISTE!I193="A",LISTE!B193="HUMBERT",LISTE!B193="BARRET",LISTE!B193="AUZAN",LISTE!B193="BOURDEAU"),"",LISTE!AL193)</f>
        <v/>
      </c>
      <c r="O193" s="72" t="str">
        <f>IF(OR(LISTE!B193="",LISTE!B193="MADORRE",LISTE!B193="ROBIN",LISTE!B193="FREYSS",LISTE!B193="HENNION",LISTE!B193="BENARD",LISTE!I193="X",LISTE!I193="A",LISTE!B193="HUMBERT",LISTE!B193="BARRET",LISTE!B193="AUZAN",LISTE!B193="BOURDEAU"),"",LISTE!AM193)</f>
        <v/>
      </c>
      <c r="P193" s="72" t="str">
        <f>IF(OR(LISTE!B193="",LISTE!B193="MADORRE",LISTE!B193="ROBIN",LISTE!B193="FREYSS",LISTE!B193="HENNION",LISTE!B193="BENARD",LISTE!I193="X",LISTE!I193="A",LISTE!B193="HUMBERT",LISTE!B193="BARRET",LISTE!B193="AUZAN",LISTE!B193="BOURDEAU"),"",LISTE!AN193)</f>
        <v/>
      </c>
      <c r="Q193" s="72" t="str">
        <f>IF(OR(LISTE!B193="",LISTE!B193="MADORRE",LISTE!B193="ROBIN",LISTE!B193="FREYSS",LISTE!B193="HENNION",LISTE!B193="BENARD",LISTE!I193="X",LISTE!I193="A",LISTE!B193="HUMBERT",LISTE!B193="BARRET",LISTE!B193="AUZAN",LISTE!B193="BOURDEAU"),"",LISTE!AO193)</f>
        <v/>
      </c>
      <c r="R193" s="72" t="str">
        <f>IF(OR(LISTE!B193="",LISTE!B193="MADORRE",LISTE!B193="ROBIN",LISTE!B193="FREYSS",LISTE!B193="HENNION",LISTE!B193="BENARD",LISTE!I193="X",LISTE!I193="A",LISTE!B193="HUMBERT",LISTE!B193="BARRET",LISTE!B193="AUZAN",LISTE!B193="BOURDEAU"),"",LISTE!AP193)</f>
        <v/>
      </c>
      <c r="S193" s="72" t="str">
        <f>IF(OR(LISTE!B193="",LISTE!B193="MADORRE",LISTE!B193="ROBIN",LISTE!B193="FREYSS",LISTE!B193="HENNION",LISTE!B193="BENARD",LISTE!I193="X",LISTE!I193="A",LISTE!B193="HUMBERT",LISTE!B193="BARRET",LISTE!B193="AUZAN",LISTE!B193="BOURDEAU"),"",LISTE!AQ193)</f>
        <v/>
      </c>
    </row>
    <row r="194" spans="1:19" ht="13.05" customHeight="1" x14ac:dyDescent="0.3">
      <c r="A194" s="56" t="str">
        <f>IF(OR(LISTE!B194="",LISTE!B194="MADORRE",LISTE!B194="ROBIN",LISTE!B194="FREYSS",LISTE!B194="HENNION",LISTE!B194="BENARD",LISTE!I194="X",LISTE!I194="A",LISTE!B194="HUMBERT",LISTE!B194="BARRET",LISTE!B194="AUZAN",LISTE!B194="BOURDEAU"),"",LISTE!A194)</f>
        <v/>
      </c>
      <c r="B194" s="70" t="str">
        <f>IF(OR(LISTE!B194="",LISTE!B194="MADORRE",LISTE!B194="ROBIN",LISTE!B194="FREYSS",LISTE!B194="HENNION",LISTE!B194="BENARD",LISTE!I194="X",LISTE!I194="A",LISTE!B194="HUMBERT",LISTE!B194="BARRET",LISTE!B194="AUZAN",LISTE!B194="BOURDEAU"),"",LISTE!B194)</f>
        <v/>
      </c>
      <c r="C194" s="70" t="str">
        <f>IF(OR(LISTE!B194="",LISTE!B194="MADORRE",LISTE!B194="ROBIN",LISTE!B194="FREYSS",LISTE!B194="HENNION",LISTE!B194="BENARD",LISTE!I194="X",LISTE!I194="A",LISTE!B194="HUMBERT",LISTE!B194="BARRET",LISTE!B194="AUZAN",LISTE!B194="BOURDEAU"),"",LISTE!C194)</f>
        <v/>
      </c>
      <c r="D194" s="70"/>
      <c r="E194" s="71" t="str">
        <f>IF(OR(LISTE!B194="",LISTE!B194="MADORRE",LISTE!B194="ROBIN",LISTE!B194="FREYSS",LISTE!B194="HENNION",LISTE!B194="BENARD",LISTE!I194="X",LISTE!I194="A",LISTE!B194="HUMBERT",LISTE!B194="BARRET",LISTE!B194="AUZAN",LISTE!B194="BOURDEAU"),"",LISTE!J194)</f>
        <v/>
      </c>
      <c r="F194" s="71" t="str">
        <f>IF(OR(LISTE!B194="",LISTE!B194="MADORRE",LISTE!B194="ROBIN",LISTE!B194="FREYSS",LISTE!B194="HENNION",LISTE!B194="BENARD",LISTE!I194="X",LISTE!I194="A",LISTE!B194="HUMBERT",LISTE!B194="BARRET",LISTE!B194="AUZAN",LISTE!B194="BOURDEAU"),"",LISTE!K194)</f>
        <v/>
      </c>
      <c r="G194" s="71"/>
      <c r="H194" s="72" t="str">
        <f>IF(OR(LISTE!B194="",LISTE!B194="MADORRE",LISTE!B194="ROBIN",LISTE!B194="FREYSS",LISTE!B194="HENNION",LISTE!B194="BENARD",LISTE!I194="X",LISTE!I194="A",LISTE!B194="HUMBERT",LISTE!B194="BARRET",LISTE!B194="AUZAN",LISTE!B194="BOURDEAU"),"",LISTE!AF194)</f>
        <v/>
      </c>
      <c r="I194" s="72" t="str">
        <f>IF(OR(LISTE!B194="",LISTE!B194="MADORRE",LISTE!B194="ROBIN",LISTE!B194="FREYSS",LISTE!B194="HENNION",LISTE!B194="BENARD",LISTE!I194="X",LISTE!I194="A",LISTE!B194="HUMBERT",LISTE!B194="BARRET",LISTE!B194="AUZAN",LISTE!B194="BOURDEAU"),"",LISTE!AG194)</f>
        <v/>
      </c>
      <c r="J194" s="72" t="str">
        <f>IF(OR(LISTE!B194="",LISTE!B194="MADORRE",LISTE!B194="ROBIN",LISTE!B194="FREYSS",LISTE!B194="HENNION",LISTE!B194="BENARD",LISTE!I194="X",LISTE!I194="A",LISTE!B194="HUMBERT",LISTE!B194="BARRET",LISTE!B194="AUZAN",LISTE!B194="BOURDEAU"),"",LISTE!AH194)</f>
        <v/>
      </c>
      <c r="K194" s="72" t="str">
        <f>IF(OR(LISTE!B194="",LISTE!B194="MADORRE",LISTE!B194="ROBIN",LISTE!B194="FREYSS",LISTE!B194="HENNION",LISTE!B194="BENARD",LISTE!I194="X",LISTE!I194="A",LISTE!B194="HUMBERT",LISTE!B194="BARRET",LISTE!B194="AUZAN",LISTE!B194="BOURDEAU"),"",LISTE!AI194)</f>
        <v/>
      </c>
      <c r="L194" s="72" t="str">
        <f>IF(OR(LISTE!B194="",LISTE!B194="MADORRE",LISTE!B194="ROBIN",LISTE!B194="FREYSS",LISTE!B194="HENNION",LISTE!B194="BENARD",LISTE!I194="X",LISTE!I194="A",LISTE!B194="HUMBERT",LISTE!B194="BARRET",LISTE!B194="AUZAN",LISTE!B194="BOURDEAU"),"",LISTE!AJ194)</f>
        <v/>
      </c>
      <c r="M194" s="72" t="str">
        <f>IF(OR(LISTE!B194="",LISTE!B194="MADORRE",LISTE!B194="ROBIN",LISTE!B194="FREYSS",LISTE!B194="HENNION",LISTE!B194="BENARD",LISTE!I194="X",LISTE!I194="A",LISTE!B194="HUMBERT",LISTE!B194="BARRET",LISTE!B194="AUZAN",LISTE!B194="BOURDEAU"),"",LISTE!AK194)</f>
        <v/>
      </c>
      <c r="N194" s="72" t="str">
        <f>IF(OR(LISTE!B194="",LISTE!B194="MADORRE",LISTE!B194="ROBIN",LISTE!B194="FREYSS",LISTE!B194="HENNION",LISTE!B194="BENARD",LISTE!I194="X",LISTE!I194="A",LISTE!B194="HUMBERT",LISTE!B194="BARRET",LISTE!B194="AUZAN",LISTE!B194="BOURDEAU"),"",LISTE!AL194)</f>
        <v/>
      </c>
      <c r="O194" s="72" t="str">
        <f>IF(OR(LISTE!B194="",LISTE!B194="MADORRE",LISTE!B194="ROBIN",LISTE!B194="FREYSS",LISTE!B194="HENNION",LISTE!B194="BENARD",LISTE!I194="X",LISTE!I194="A",LISTE!B194="HUMBERT",LISTE!B194="BARRET",LISTE!B194="AUZAN",LISTE!B194="BOURDEAU"),"",LISTE!AM194)</f>
        <v/>
      </c>
      <c r="P194" s="72" t="str">
        <f>IF(OR(LISTE!B194="",LISTE!B194="MADORRE",LISTE!B194="ROBIN",LISTE!B194="FREYSS",LISTE!B194="HENNION",LISTE!B194="BENARD",LISTE!I194="X",LISTE!I194="A",LISTE!B194="HUMBERT",LISTE!B194="BARRET",LISTE!B194="AUZAN",LISTE!B194="BOURDEAU"),"",LISTE!AN194)</f>
        <v/>
      </c>
      <c r="Q194" s="72" t="str">
        <f>IF(OR(LISTE!B194="",LISTE!B194="MADORRE",LISTE!B194="ROBIN",LISTE!B194="FREYSS",LISTE!B194="HENNION",LISTE!B194="BENARD",LISTE!I194="X",LISTE!I194="A",LISTE!B194="HUMBERT",LISTE!B194="BARRET",LISTE!B194="AUZAN",LISTE!B194="BOURDEAU"),"",LISTE!AO194)</f>
        <v/>
      </c>
      <c r="R194" s="72" t="str">
        <f>IF(OR(LISTE!B194="",LISTE!B194="MADORRE",LISTE!B194="ROBIN",LISTE!B194="FREYSS",LISTE!B194="HENNION",LISTE!B194="BENARD",LISTE!I194="X",LISTE!I194="A",LISTE!B194="HUMBERT",LISTE!B194="BARRET",LISTE!B194="AUZAN",LISTE!B194="BOURDEAU"),"",LISTE!AP194)</f>
        <v/>
      </c>
      <c r="S194" s="72" t="str">
        <f>IF(OR(LISTE!B194="",LISTE!B194="MADORRE",LISTE!B194="ROBIN",LISTE!B194="FREYSS",LISTE!B194="HENNION",LISTE!B194="BENARD",LISTE!I194="X",LISTE!I194="A",LISTE!B194="HUMBERT",LISTE!B194="BARRET",LISTE!B194="AUZAN",LISTE!B194="BOURDEAU"),"",LISTE!AQ194)</f>
        <v/>
      </c>
    </row>
    <row r="195" spans="1:19" ht="13.05" customHeight="1" x14ac:dyDescent="0.3">
      <c r="A195" s="56" t="str">
        <f>IF(OR(LISTE!B195="",LISTE!B195="MADORRE",LISTE!B195="ROBIN",LISTE!B195="FREYSS",LISTE!B195="HENNION",LISTE!B195="BENARD",LISTE!I195="X",LISTE!I195="A",LISTE!B195="HUMBERT",LISTE!B195="BARRET",LISTE!B195="AUZAN",LISTE!B195="BOURDEAU"),"",LISTE!A195)</f>
        <v/>
      </c>
      <c r="B195" s="70" t="str">
        <f>IF(OR(LISTE!B195="",LISTE!B195="MADORRE",LISTE!B195="ROBIN",LISTE!B195="FREYSS",LISTE!B195="HENNION",LISTE!B195="BENARD",LISTE!I195="X",LISTE!I195="A",LISTE!B195="HUMBERT",LISTE!B195="BARRET",LISTE!B195="AUZAN",LISTE!B195="BOURDEAU"),"",LISTE!B195)</f>
        <v/>
      </c>
      <c r="C195" s="70" t="str">
        <f>IF(OR(LISTE!B195="",LISTE!B195="MADORRE",LISTE!B195="ROBIN",LISTE!B195="FREYSS",LISTE!B195="HENNION",LISTE!B195="BENARD",LISTE!I195="X",LISTE!I195="A",LISTE!B195="HUMBERT",LISTE!B195="BARRET",LISTE!B195="AUZAN",LISTE!B195="BOURDEAU"),"",LISTE!C195)</f>
        <v/>
      </c>
      <c r="D195" s="70"/>
      <c r="E195" s="71" t="str">
        <f>IF(OR(LISTE!B195="",LISTE!B195="MADORRE",LISTE!B195="ROBIN",LISTE!B195="FREYSS",LISTE!B195="HENNION",LISTE!B195="BENARD",LISTE!I195="X",LISTE!I195="A",LISTE!B195="HUMBERT",LISTE!B195="BARRET",LISTE!B195="AUZAN",LISTE!B195="BOURDEAU"),"",LISTE!J195)</f>
        <v/>
      </c>
      <c r="F195" s="71" t="str">
        <f>IF(OR(LISTE!B195="",LISTE!B195="MADORRE",LISTE!B195="ROBIN",LISTE!B195="FREYSS",LISTE!B195="HENNION",LISTE!B195="BENARD",LISTE!I195="X",LISTE!I195="A",LISTE!B195="HUMBERT",LISTE!B195="BARRET",LISTE!B195="AUZAN",LISTE!B195="BOURDEAU"),"",LISTE!K195)</f>
        <v/>
      </c>
      <c r="G195" s="71"/>
      <c r="H195" s="72" t="str">
        <f>IF(OR(LISTE!B195="",LISTE!B195="MADORRE",LISTE!B195="ROBIN",LISTE!B195="FREYSS",LISTE!B195="HENNION",LISTE!B195="BENARD",LISTE!I195="X",LISTE!I195="A",LISTE!B195="HUMBERT",LISTE!B195="BARRET",LISTE!B195="AUZAN",LISTE!B195="BOURDEAU"),"",LISTE!AF195)</f>
        <v/>
      </c>
      <c r="I195" s="72" t="str">
        <f>IF(OR(LISTE!B195="",LISTE!B195="MADORRE",LISTE!B195="ROBIN",LISTE!B195="FREYSS",LISTE!B195="HENNION",LISTE!B195="BENARD",LISTE!I195="X",LISTE!I195="A",LISTE!B195="HUMBERT",LISTE!B195="BARRET",LISTE!B195="AUZAN",LISTE!B195="BOURDEAU"),"",LISTE!AG195)</f>
        <v/>
      </c>
      <c r="J195" s="72" t="str">
        <f>IF(OR(LISTE!B195="",LISTE!B195="MADORRE",LISTE!B195="ROBIN",LISTE!B195="FREYSS",LISTE!B195="HENNION",LISTE!B195="BENARD",LISTE!I195="X",LISTE!I195="A",LISTE!B195="HUMBERT",LISTE!B195="BARRET",LISTE!B195="AUZAN",LISTE!B195="BOURDEAU"),"",LISTE!AH195)</f>
        <v/>
      </c>
      <c r="K195" s="72" t="str">
        <f>IF(OR(LISTE!B195="",LISTE!B195="MADORRE",LISTE!B195="ROBIN",LISTE!B195="FREYSS",LISTE!B195="HENNION",LISTE!B195="BENARD",LISTE!I195="X",LISTE!I195="A",LISTE!B195="HUMBERT",LISTE!B195="BARRET",LISTE!B195="AUZAN",LISTE!B195="BOURDEAU"),"",LISTE!AI195)</f>
        <v/>
      </c>
      <c r="L195" s="72" t="str">
        <f>IF(OR(LISTE!B195="",LISTE!B195="MADORRE",LISTE!B195="ROBIN",LISTE!B195="FREYSS",LISTE!B195="HENNION",LISTE!B195="BENARD",LISTE!I195="X",LISTE!I195="A",LISTE!B195="HUMBERT",LISTE!B195="BARRET",LISTE!B195="AUZAN",LISTE!B195="BOURDEAU"),"",LISTE!AJ195)</f>
        <v/>
      </c>
      <c r="M195" s="72" t="str">
        <f>IF(OR(LISTE!B195="",LISTE!B195="MADORRE",LISTE!B195="ROBIN",LISTE!B195="FREYSS",LISTE!B195="HENNION",LISTE!B195="BENARD",LISTE!I195="X",LISTE!I195="A",LISTE!B195="HUMBERT",LISTE!B195="BARRET",LISTE!B195="AUZAN",LISTE!B195="BOURDEAU"),"",LISTE!AK195)</f>
        <v/>
      </c>
      <c r="N195" s="72" t="str">
        <f>IF(OR(LISTE!B195="",LISTE!B195="MADORRE",LISTE!B195="ROBIN",LISTE!B195="FREYSS",LISTE!B195="HENNION",LISTE!B195="BENARD",LISTE!I195="X",LISTE!I195="A",LISTE!B195="HUMBERT",LISTE!B195="BARRET",LISTE!B195="AUZAN",LISTE!B195="BOURDEAU"),"",LISTE!AL195)</f>
        <v/>
      </c>
      <c r="O195" s="72" t="str">
        <f>IF(OR(LISTE!B195="",LISTE!B195="MADORRE",LISTE!B195="ROBIN",LISTE!B195="FREYSS",LISTE!B195="HENNION",LISTE!B195="BENARD",LISTE!I195="X",LISTE!I195="A",LISTE!B195="HUMBERT",LISTE!B195="BARRET",LISTE!B195="AUZAN",LISTE!B195="BOURDEAU"),"",LISTE!AM195)</f>
        <v/>
      </c>
      <c r="P195" s="72" t="str">
        <f>IF(OR(LISTE!B195="",LISTE!B195="MADORRE",LISTE!B195="ROBIN",LISTE!B195="FREYSS",LISTE!B195="HENNION",LISTE!B195="BENARD",LISTE!I195="X",LISTE!I195="A",LISTE!B195="HUMBERT",LISTE!B195="BARRET",LISTE!B195="AUZAN",LISTE!B195="BOURDEAU"),"",LISTE!AN195)</f>
        <v/>
      </c>
      <c r="Q195" s="72" t="str">
        <f>IF(OR(LISTE!B195="",LISTE!B195="MADORRE",LISTE!B195="ROBIN",LISTE!B195="FREYSS",LISTE!B195="HENNION",LISTE!B195="BENARD",LISTE!I195="X",LISTE!I195="A",LISTE!B195="HUMBERT",LISTE!B195="BARRET",LISTE!B195="AUZAN",LISTE!B195="BOURDEAU"),"",LISTE!AO195)</f>
        <v/>
      </c>
      <c r="R195" s="72" t="str">
        <f>IF(OR(LISTE!B195="",LISTE!B195="MADORRE",LISTE!B195="ROBIN",LISTE!B195="FREYSS",LISTE!B195="HENNION",LISTE!B195="BENARD",LISTE!I195="X",LISTE!I195="A",LISTE!B195="HUMBERT",LISTE!B195="BARRET",LISTE!B195="AUZAN",LISTE!B195="BOURDEAU"),"",LISTE!AP195)</f>
        <v/>
      </c>
      <c r="S195" s="72" t="str">
        <f>IF(OR(LISTE!B195="",LISTE!B195="MADORRE",LISTE!B195="ROBIN",LISTE!B195="FREYSS",LISTE!B195="HENNION",LISTE!B195="BENARD",LISTE!I195="X",LISTE!I195="A",LISTE!B195="HUMBERT",LISTE!B195="BARRET",LISTE!B195="AUZAN",LISTE!B195="BOURDEAU"),"",LISTE!AQ195)</f>
        <v/>
      </c>
    </row>
    <row r="196" spans="1:19" ht="13.05" customHeight="1" x14ac:dyDescent="0.3">
      <c r="A196" s="56" t="str">
        <f>IF(OR(LISTE!B196="",LISTE!B196="MADORRE",LISTE!B196="ROBIN",LISTE!B196="FREYSS",LISTE!B196="HENNION",LISTE!B196="BENARD",LISTE!I196="X",LISTE!I196="A",LISTE!B196="HUMBERT",LISTE!B196="BARRET",LISTE!B196="AUZAN",LISTE!B196="BOURDEAU"),"",LISTE!A196)</f>
        <v/>
      </c>
      <c r="B196" s="70" t="str">
        <f>IF(OR(LISTE!B196="",LISTE!B196="MADORRE",LISTE!B196="ROBIN",LISTE!B196="FREYSS",LISTE!B196="HENNION",LISTE!B196="BENARD",LISTE!I196="X",LISTE!I196="A",LISTE!B196="HUMBERT",LISTE!B196="BARRET",LISTE!B196="AUZAN",LISTE!B196="BOURDEAU"),"",LISTE!B196)</f>
        <v/>
      </c>
      <c r="C196" s="70" t="str">
        <f>IF(OR(LISTE!B196="",LISTE!B196="MADORRE",LISTE!B196="ROBIN",LISTE!B196="FREYSS",LISTE!B196="HENNION",LISTE!B196="BENARD",LISTE!I196="X",LISTE!I196="A",LISTE!B196="HUMBERT",LISTE!B196="BARRET",LISTE!B196="AUZAN",LISTE!B196="BOURDEAU"),"",LISTE!C196)</f>
        <v/>
      </c>
      <c r="D196" s="70"/>
      <c r="E196" s="71" t="str">
        <f>IF(OR(LISTE!B196="",LISTE!B196="MADORRE",LISTE!B196="ROBIN",LISTE!B196="FREYSS",LISTE!B196="HENNION",LISTE!B196="BENARD",LISTE!I196="X",LISTE!I196="A",LISTE!B196="HUMBERT",LISTE!B196="BARRET",LISTE!B196="AUZAN",LISTE!B196="BOURDEAU"),"",LISTE!J196)</f>
        <v/>
      </c>
      <c r="F196" s="71" t="str">
        <f>IF(OR(LISTE!B196="",LISTE!B196="MADORRE",LISTE!B196="ROBIN",LISTE!B196="FREYSS",LISTE!B196="HENNION",LISTE!B196="BENARD",LISTE!I196="X",LISTE!I196="A",LISTE!B196="HUMBERT",LISTE!B196="BARRET",LISTE!B196="AUZAN",LISTE!B196="BOURDEAU"),"",LISTE!K196)</f>
        <v/>
      </c>
      <c r="G196" s="71"/>
      <c r="H196" s="72" t="str">
        <f>IF(OR(LISTE!B196="",LISTE!B196="MADORRE",LISTE!B196="ROBIN",LISTE!B196="FREYSS",LISTE!B196="HENNION",LISTE!B196="BENARD",LISTE!I196="X",LISTE!I196="A",LISTE!B196="HUMBERT",LISTE!B196="BARRET",LISTE!B196="AUZAN",LISTE!B196="BOURDEAU"),"",LISTE!AF196)</f>
        <v/>
      </c>
      <c r="I196" s="72" t="str">
        <f>IF(OR(LISTE!B196="",LISTE!B196="MADORRE",LISTE!B196="ROBIN",LISTE!B196="FREYSS",LISTE!B196="HENNION",LISTE!B196="BENARD",LISTE!I196="X",LISTE!I196="A",LISTE!B196="HUMBERT",LISTE!B196="BARRET",LISTE!B196="AUZAN",LISTE!B196="BOURDEAU"),"",LISTE!AG196)</f>
        <v/>
      </c>
      <c r="J196" s="72" t="str">
        <f>IF(OR(LISTE!B196="",LISTE!B196="MADORRE",LISTE!B196="ROBIN",LISTE!B196="FREYSS",LISTE!B196="HENNION",LISTE!B196="BENARD",LISTE!I196="X",LISTE!I196="A",LISTE!B196="HUMBERT",LISTE!B196="BARRET",LISTE!B196="AUZAN",LISTE!B196="BOURDEAU"),"",LISTE!AH196)</f>
        <v/>
      </c>
      <c r="K196" s="72" t="str">
        <f>IF(OR(LISTE!B196="",LISTE!B196="MADORRE",LISTE!B196="ROBIN",LISTE!B196="FREYSS",LISTE!B196="HENNION",LISTE!B196="BENARD",LISTE!I196="X",LISTE!I196="A",LISTE!B196="HUMBERT",LISTE!B196="BARRET",LISTE!B196="AUZAN",LISTE!B196="BOURDEAU"),"",LISTE!AI196)</f>
        <v/>
      </c>
      <c r="L196" s="72" t="str">
        <f>IF(OR(LISTE!B196="",LISTE!B196="MADORRE",LISTE!B196="ROBIN",LISTE!B196="FREYSS",LISTE!B196="HENNION",LISTE!B196="BENARD",LISTE!I196="X",LISTE!I196="A",LISTE!B196="HUMBERT",LISTE!B196="BARRET",LISTE!B196="AUZAN",LISTE!B196="BOURDEAU"),"",LISTE!AJ196)</f>
        <v/>
      </c>
      <c r="M196" s="72" t="str">
        <f>IF(OR(LISTE!B196="",LISTE!B196="MADORRE",LISTE!B196="ROBIN",LISTE!B196="FREYSS",LISTE!B196="HENNION",LISTE!B196="BENARD",LISTE!I196="X",LISTE!I196="A",LISTE!B196="HUMBERT",LISTE!B196="BARRET",LISTE!B196="AUZAN",LISTE!B196="BOURDEAU"),"",LISTE!AK196)</f>
        <v/>
      </c>
      <c r="N196" s="72" t="str">
        <f>IF(OR(LISTE!B196="",LISTE!B196="MADORRE",LISTE!B196="ROBIN",LISTE!B196="FREYSS",LISTE!B196="HENNION",LISTE!B196="BENARD",LISTE!I196="X",LISTE!I196="A",LISTE!B196="HUMBERT",LISTE!B196="BARRET",LISTE!B196="AUZAN",LISTE!B196="BOURDEAU"),"",LISTE!AL196)</f>
        <v/>
      </c>
      <c r="O196" s="72" t="str">
        <f>IF(OR(LISTE!B196="",LISTE!B196="MADORRE",LISTE!B196="ROBIN",LISTE!B196="FREYSS",LISTE!B196="HENNION",LISTE!B196="BENARD",LISTE!I196="X",LISTE!I196="A",LISTE!B196="HUMBERT",LISTE!B196="BARRET",LISTE!B196="AUZAN",LISTE!B196="BOURDEAU"),"",LISTE!AM196)</f>
        <v/>
      </c>
      <c r="P196" s="72" t="str">
        <f>IF(OR(LISTE!B196="",LISTE!B196="MADORRE",LISTE!B196="ROBIN",LISTE!B196="FREYSS",LISTE!B196="HENNION",LISTE!B196="BENARD",LISTE!I196="X",LISTE!I196="A",LISTE!B196="HUMBERT",LISTE!B196="BARRET",LISTE!B196="AUZAN",LISTE!B196="BOURDEAU"),"",LISTE!AN196)</f>
        <v/>
      </c>
      <c r="Q196" s="72" t="str">
        <f>IF(OR(LISTE!B196="",LISTE!B196="MADORRE",LISTE!B196="ROBIN",LISTE!B196="FREYSS",LISTE!B196="HENNION",LISTE!B196="BENARD",LISTE!I196="X",LISTE!I196="A",LISTE!B196="HUMBERT",LISTE!B196="BARRET",LISTE!B196="AUZAN",LISTE!B196="BOURDEAU"),"",LISTE!AO196)</f>
        <v/>
      </c>
      <c r="R196" s="72" t="str">
        <f>IF(OR(LISTE!B196="",LISTE!B196="MADORRE",LISTE!B196="ROBIN",LISTE!B196="FREYSS",LISTE!B196="HENNION",LISTE!B196="BENARD",LISTE!I196="X",LISTE!I196="A",LISTE!B196="HUMBERT",LISTE!B196="BARRET",LISTE!B196="AUZAN",LISTE!B196="BOURDEAU"),"",LISTE!AP196)</f>
        <v/>
      </c>
      <c r="S196" s="72" t="str">
        <f>IF(OR(LISTE!B196="",LISTE!B196="MADORRE",LISTE!B196="ROBIN",LISTE!B196="FREYSS",LISTE!B196="HENNION",LISTE!B196="BENARD",LISTE!I196="X",LISTE!I196="A",LISTE!B196="HUMBERT",LISTE!B196="BARRET",LISTE!B196="AUZAN",LISTE!B196="BOURDEAU"),"",LISTE!AQ196)</f>
        <v/>
      </c>
    </row>
    <row r="197" spans="1:19" ht="13.05" customHeight="1" x14ac:dyDescent="0.3">
      <c r="A197" s="56" t="str">
        <f>IF(OR(LISTE!B197="",LISTE!B197="MADORRE",LISTE!B197="ROBIN",LISTE!B197="FREYSS",LISTE!B197="HENNION",LISTE!B197="BENARD",LISTE!I197="X",LISTE!I197="A",LISTE!B197="HUMBERT",LISTE!B197="BARRET",LISTE!B197="AUZAN",LISTE!B197="BOURDEAU"),"",LISTE!A197)</f>
        <v/>
      </c>
      <c r="B197" s="70" t="str">
        <f>IF(OR(LISTE!B197="",LISTE!B197="MADORRE",LISTE!B197="ROBIN",LISTE!B197="FREYSS",LISTE!B197="HENNION",LISTE!B197="BENARD",LISTE!I197="X",LISTE!I197="A",LISTE!B197="HUMBERT",LISTE!B197="BARRET",LISTE!B197="AUZAN",LISTE!B197="BOURDEAU"),"",LISTE!B197)</f>
        <v/>
      </c>
      <c r="C197" s="70" t="str">
        <f>IF(OR(LISTE!B197="",LISTE!B197="MADORRE",LISTE!B197="ROBIN",LISTE!B197="FREYSS",LISTE!B197="HENNION",LISTE!B197="BENARD",LISTE!I197="X",LISTE!I197="A",LISTE!B197="HUMBERT",LISTE!B197="BARRET",LISTE!B197="AUZAN",LISTE!B197="BOURDEAU"),"",LISTE!C197)</f>
        <v/>
      </c>
      <c r="D197" s="70"/>
      <c r="E197" s="71" t="str">
        <f>IF(OR(LISTE!B197="",LISTE!B197="MADORRE",LISTE!B197="ROBIN",LISTE!B197="FREYSS",LISTE!B197="HENNION",LISTE!B197="BENARD",LISTE!I197="X",LISTE!I197="A",LISTE!B197="HUMBERT",LISTE!B197="BARRET",LISTE!B197="AUZAN",LISTE!B197="BOURDEAU"),"",LISTE!J197)</f>
        <v/>
      </c>
      <c r="F197" s="71" t="str">
        <f>IF(OR(LISTE!B197="",LISTE!B197="MADORRE",LISTE!B197="ROBIN",LISTE!B197="FREYSS",LISTE!B197="HENNION",LISTE!B197="BENARD",LISTE!I197="X",LISTE!I197="A",LISTE!B197="HUMBERT",LISTE!B197="BARRET",LISTE!B197="AUZAN",LISTE!B197="BOURDEAU"),"",LISTE!K197)</f>
        <v/>
      </c>
      <c r="G197" s="71"/>
      <c r="H197" s="72" t="str">
        <f>IF(OR(LISTE!B197="",LISTE!B197="MADORRE",LISTE!B197="ROBIN",LISTE!B197="FREYSS",LISTE!B197="HENNION",LISTE!B197="BENARD",LISTE!I197="X",LISTE!I197="A",LISTE!B197="HUMBERT",LISTE!B197="BARRET",LISTE!B197="AUZAN",LISTE!B197="BOURDEAU"),"",LISTE!AF197)</f>
        <v/>
      </c>
      <c r="I197" s="72" t="str">
        <f>IF(OR(LISTE!B197="",LISTE!B197="MADORRE",LISTE!B197="ROBIN",LISTE!B197="FREYSS",LISTE!B197="HENNION",LISTE!B197="BENARD",LISTE!I197="X",LISTE!I197="A",LISTE!B197="HUMBERT",LISTE!B197="BARRET",LISTE!B197="AUZAN",LISTE!B197="BOURDEAU"),"",LISTE!AG197)</f>
        <v/>
      </c>
      <c r="J197" s="72" t="str">
        <f>IF(OR(LISTE!B197="",LISTE!B197="MADORRE",LISTE!B197="ROBIN",LISTE!B197="FREYSS",LISTE!B197="HENNION",LISTE!B197="BENARD",LISTE!I197="X",LISTE!I197="A",LISTE!B197="HUMBERT",LISTE!B197="BARRET",LISTE!B197="AUZAN",LISTE!B197="BOURDEAU"),"",LISTE!AH197)</f>
        <v/>
      </c>
      <c r="K197" s="72" t="str">
        <f>IF(OR(LISTE!B197="",LISTE!B197="MADORRE",LISTE!B197="ROBIN",LISTE!B197="FREYSS",LISTE!B197="HENNION",LISTE!B197="BENARD",LISTE!I197="X",LISTE!I197="A",LISTE!B197="HUMBERT",LISTE!B197="BARRET",LISTE!B197="AUZAN",LISTE!B197="BOURDEAU"),"",LISTE!AI197)</f>
        <v/>
      </c>
      <c r="L197" s="72" t="str">
        <f>IF(OR(LISTE!B197="",LISTE!B197="MADORRE",LISTE!B197="ROBIN",LISTE!B197="FREYSS",LISTE!B197="HENNION",LISTE!B197="BENARD",LISTE!I197="X",LISTE!I197="A",LISTE!B197="HUMBERT",LISTE!B197="BARRET",LISTE!B197="AUZAN",LISTE!B197="BOURDEAU"),"",LISTE!AJ197)</f>
        <v/>
      </c>
      <c r="M197" s="72" t="str">
        <f>IF(OR(LISTE!B197="",LISTE!B197="MADORRE",LISTE!B197="ROBIN",LISTE!B197="FREYSS",LISTE!B197="HENNION",LISTE!B197="BENARD",LISTE!I197="X",LISTE!I197="A",LISTE!B197="HUMBERT",LISTE!B197="BARRET",LISTE!B197="AUZAN",LISTE!B197="BOURDEAU"),"",LISTE!AK197)</f>
        <v/>
      </c>
      <c r="N197" s="72" t="str">
        <f>IF(OR(LISTE!B197="",LISTE!B197="MADORRE",LISTE!B197="ROBIN",LISTE!B197="FREYSS",LISTE!B197="HENNION",LISTE!B197="BENARD",LISTE!I197="X",LISTE!I197="A",LISTE!B197="HUMBERT",LISTE!B197="BARRET",LISTE!B197="AUZAN",LISTE!B197="BOURDEAU"),"",LISTE!AL197)</f>
        <v/>
      </c>
      <c r="O197" s="72" t="str">
        <f>IF(OR(LISTE!B197="",LISTE!B197="MADORRE",LISTE!B197="ROBIN",LISTE!B197="FREYSS",LISTE!B197="HENNION",LISTE!B197="BENARD",LISTE!I197="X",LISTE!I197="A",LISTE!B197="HUMBERT",LISTE!B197="BARRET",LISTE!B197="AUZAN",LISTE!B197="BOURDEAU"),"",LISTE!AM197)</f>
        <v/>
      </c>
      <c r="P197" s="72" t="str">
        <f>IF(OR(LISTE!B197="",LISTE!B197="MADORRE",LISTE!B197="ROBIN",LISTE!B197="FREYSS",LISTE!B197="HENNION",LISTE!B197="BENARD",LISTE!I197="X",LISTE!I197="A",LISTE!B197="HUMBERT",LISTE!B197="BARRET",LISTE!B197="AUZAN",LISTE!B197="BOURDEAU"),"",LISTE!AN197)</f>
        <v/>
      </c>
      <c r="Q197" s="72" t="str">
        <f>IF(OR(LISTE!B197="",LISTE!B197="MADORRE",LISTE!B197="ROBIN",LISTE!B197="FREYSS",LISTE!B197="HENNION",LISTE!B197="BENARD",LISTE!I197="X",LISTE!I197="A",LISTE!B197="HUMBERT",LISTE!B197="BARRET",LISTE!B197="AUZAN",LISTE!B197="BOURDEAU"),"",LISTE!AO197)</f>
        <v/>
      </c>
      <c r="R197" s="72" t="str">
        <f>IF(OR(LISTE!B197="",LISTE!B197="MADORRE",LISTE!B197="ROBIN",LISTE!B197="FREYSS",LISTE!B197="HENNION",LISTE!B197="BENARD",LISTE!I197="X",LISTE!I197="A",LISTE!B197="HUMBERT",LISTE!B197="BARRET",LISTE!B197="AUZAN",LISTE!B197="BOURDEAU"),"",LISTE!AP197)</f>
        <v/>
      </c>
      <c r="S197" s="72" t="str">
        <f>IF(OR(LISTE!B197="",LISTE!B197="MADORRE",LISTE!B197="ROBIN",LISTE!B197="FREYSS",LISTE!B197="HENNION",LISTE!B197="BENARD",LISTE!I197="X",LISTE!I197="A",LISTE!B197="HUMBERT",LISTE!B197="BARRET",LISTE!B197="AUZAN",LISTE!B197="BOURDEAU"),"",LISTE!AQ197)</f>
        <v/>
      </c>
    </row>
    <row r="198" spans="1:19" ht="13.05" customHeight="1" x14ac:dyDescent="0.3">
      <c r="A198" s="56" t="str">
        <f>IF(OR(LISTE!B198="",LISTE!B198="MADORRE",LISTE!B198="ROBIN",LISTE!B198="FREYSS",LISTE!B198="HENNION",LISTE!B198="BENARD",LISTE!I198="X",LISTE!I198="A",LISTE!B198="HUMBERT",LISTE!B198="BARRET",LISTE!B198="AUZAN",LISTE!B198="BOURDEAU"),"",LISTE!A198)</f>
        <v/>
      </c>
      <c r="B198" s="70" t="str">
        <f>IF(OR(LISTE!B198="",LISTE!B198="MADORRE",LISTE!B198="ROBIN",LISTE!B198="FREYSS",LISTE!B198="HENNION",LISTE!B198="BENARD",LISTE!I198="X",LISTE!I198="A",LISTE!B198="HUMBERT",LISTE!B198="BARRET",LISTE!B198="AUZAN",LISTE!B198="BOURDEAU"),"",LISTE!B198)</f>
        <v/>
      </c>
      <c r="C198" s="70" t="str">
        <f>IF(OR(LISTE!B198="",LISTE!B198="MADORRE",LISTE!B198="ROBIN",LISTE!B198="FREYSS",LISTE!B198="HENNION",LISTE!B198="BENARD",LISTE!I198="X",LISTE!I198="A",LISTE!B198="HUMBERT",LISTE!B198="BARRET",LISTE!B198="AUZAN",LISTE!B198="BOURDEAU"),"",LISTE!C198)</f>
        <v/>
      </c>
      <c r="D198" s="70"/>
      <c r="E198" s="71" t="str">
        <f>IF(OR(LISTE!B198="",LISTE!B198="MADORRE",LISTE!B198="ROBIN",LISTE!B198="FREYSS",LISTE!B198="HENNION",LISTE!B198="BENARD",LISTE!I198="X",LISTE!I198="A",LISTE!B198="HUMBERT",LISTE!B198="BARRET",LISTE!B198="AUZAN",LISTE!B198="BOURDEAU"),"",LISTE!J198)</f>
        <v/>
      </c>
      <c r="F198" s="71" t="str">
        <f>IF(OR(LISTE!B198="",LISTE!B198="MADORRE",LISTE!B198="ROBIN",LISTE!B198="FREYSS",LISTE!B198="HENNION",LISTE!B198="BENARD",LISTE!I198="X",LISTE!I198="A",LISTE!B198="HUMBERT",LISTE!B198="BARRET",LISTE!B198="AUZAN",LISTE!B198="BOURDEAU"),"",LISTE!K198)</f>
        <v/>
      </c>
      <c r="G198" s="71"/>
      <c r="H198" s="72" t="str">
        <f>IF(OR(LISTE!B198="",LISTE!B198="MADORRE",LISTE!B198="ROBIN",LISTE!B198="FREYSS",LISTE!B198="HENNION",LISTE!B198="BENARD",LISTE!I198="X",LISTE!I198="A",LISTE!B198="HUMBERT",LISTE!B198="BARRET",LISTE!B198="AUZAN",LISTE!B198="BOURDEAU"),"",LISTE!AF198)</f>
        <v/>
      </c>
      <c r="I198" s="72" t="str">
        <f>IF(OR(LISTE!B198="",LISTE!B198="MADORRE",LISTE!B198="ROBIN",LISTE!B198="FREYSS",LISTE!B198="HENNION",LISTE!B198="BENARD",LISTE!I198="X",LISTE!I198="A",LISTE!B198="HUMBERT",LISTE!B198="BARRET",LISTE!B198="AUZAN",LISTE!B198="BOURDEAU"),"",LISTE!AG198)</f>
        <v/>
      </c>
      <c r="J198" s="72" t="str">
        <f>IF(OR(LISTE!B198="",LISTE!B198="MADORRE",LISTE!B198="ROBIN",LISTE!B198="FREYSS",LISTE!B198="HENNION",LISTE!B198="BENARD",LISTE!I198="X",LISTE!I198="A",LISTE!B198="HUMBERT",LISTE!B198="BARRET",LISTE!B198="AUZAN",LISTE!B198="BOURDEAU"),"",LISTE!AH198)</f>
        <v/>
      </c>
      <c r="K198" s="72" t="str">
        <f>IF(OR(LISTE!B198="",LISTE!B198="MADORRE",LISTE!B198="ROBIN",LISTE!B198="FREYSS",LISTE!B198="HENNION",LISTE!B198="BENARD",LISTE!I198="X",LISTE!I198="A",LISTE!B198="HUMBERT",LISTE!B198="BARRET",LISTE!B198="AUZAN",LISTE!B198="BOURDEAU"),"",LISTE!AI198)</f>
        <v/>
      </c>
      <c r="L198" s="72" t="str">
        <f>IF(OR(LISTE!B198="",LISTE!B198="MADORRE",LISTE!B198="ROBIN",LISTE!B198="FREYSS",LISTE!B198="HENNION",LISTE!B198="BENARD",LISTE!I198="X",LISTE!I198="A",LISTE!B198="HUMBERT",LISTE!B198="BARRET",LISTE!B198="AUZAN",LISTE!B198="BOURDEAU"),"",LISTE!AJ198)</f>
        <v/>
      </c>
      <c r="M198" s="72" t="str">
        <f>IF(OR(LISTE!B198="",LISTE!B198="MADORRE",LISTE!B198="ROBIN",LISTE!B198="FREYSS",LISTE!B198="HENNION",LISTE!B198="BENARD",LISTE!I198="X",LISTE!I198="A",LISTE!B198="HUMBERT",LISTE!B198="BARRET",LISTE!B198="AUZAN",LISTE!B198="BOURDEAU"),"",LISTE!AK198)</f>
        <v/>
      </c>
      <c r="N198" s="72" t="str">
        <f>IF(OR(LISTE!B198="",LISTE!B198="MADORRE",LISTE!B198="ROBIN",LISTE!B198="FREYSS",LISTE!B198="HENNION",LISTE!B198="BENARD",LISTE!I198="X",LISTE!I198="A",LISTE!B198="HUMBERT",LISTE!B198="BARRET",LISTE!B198="AUZAN",LISTE!B198="BOURDEAU"),"",LISTE!AL198)</f>
        <v/>
      </c>
      <c r="O198" s="72" t="str">
        <f>IF(OR(LISTE!B198="",LISTE!B198="MADORRE",LISTE!B198="ROBIN",LISTE!B198="FREYSS",LISTE!B198="HENNION",LISTE!B198="BENARD",LISTE!I198="X",LISTE!I198="A",LISTE!B198="HUMBERT",LISTE!B198="BARRET",LISTE!B198="AUZAN",LISTE!B198="BOURDEAU"),"",LISTE!AM198)</f>
        <v/>
      </c>
      <c r="P198" s="72" t="str">
        <f>IF(OR(LISTE!B198="",LISTE!B198="MADORRE",LISTE!B198="ROBIN",LISTE!B198="FREYSS",LISTE!B198="HENNION",LISTE!B198="BENARD",LISTE!I198="X",LISTE!I198="A",LISTE!B198="HUMBERT",LISTE!B198="BARRET",LISTE!B198="AUZAN",LISTE!B198="BOURDEAU"),"",LISTE!AN198)</f>
        <v/>
      </c>
      <c r="Q198" s="72" t="str">
        <f>IF(OR(LISTE!B198="",LISTE!B198="MADORRE",LISTE!B198="ROBIN",LISTE!B198="FREYSS",LISTE!B198="HENNION",LISTE!B198="BENARD",LISTE!I198="X",LISTE!I198="A",LISTE!B198="HUMBERT",LISTE!B198="BARRET",LISTE!B198="AUZAN",LISTE!B198="BOURDEAU"),"",LISTE!AO198)</f>
        <v/>
      </c>
      <c r="R198" s="72" t="str">
        <f>IF(OR(LISTE!B198="",LISTE!B198="MADORRE",LISTE!B198="ROBIN",LISTE!B198="FREYSS",LISTE!B198="HENNION",LISTE!B198="BENARD",LISTE!I198="X",LISTE!I198="A",LISTE!B198="HUMBERT",LISTE!B198="BARRET",LISTE!B198="AUZAN",LISTE!B198="BOURDEAU"),"",LISTE!AP198)</f>
        <v/>
      </c>
      <c r="S198" s="72" t="str">
        <f>IF(OR(LISTE!B198="",LISTE!B198="MADORRE",LISTE!B198="ROBIN",LISTE!B198="FREYSS",LISTE!B198="HENNION",LISTE!B198="BENARD",LISTE!I198="X",LISTE!I198="A",LISTE!B198="HUMBERT",LISTE!B198="BARRET",LISTE!B198="AUZAN",LISTE!B198="BOURDEAU"),"",LISTE!AQ198)</f>
        <v/>
      </c>
    </row>
    <row r="199" spans="1:19" ht="13.05" customHeight="1" x14ac:dyDescent="0.3">
      <c r="A199" s="56" t="str">
        <f>IF(OR(LISTE!B199="",LISTE!B199="MADORRE",LISTE!B199="ROBIN",LISTE!B199="FREYSS",LISTE!B199="HENNION",LISTE!B199="BENARD",LISTE!I199="X",LISTE!I199="A",LISTE!B199="HUMBERT",LISTE!B199="BARRET",LISTE!B199="AUZAN",LISTE!B199="BOURDEAU"),"",LISTE!A199)</f>
        <v/>
      </c>
      <c r="B199" s="70" t="str">
        <f>IF(OR(LISTE!B199="",LISTE!B199="MADORRE",LISTE!B199="ROBIN",LISTE!B199="FREYSS",LISTE!B199="HENNION",LISTE!B199="BENARD",LISTE!I199="X",LISTE!I199="A",LISTE!B199="HUMBERT",LISTE!B199="BARRET",LISTE!B199="AUZAN",LISTE!B199="BOURDEAU"),"",LISTE!B199)</f>
        <v/>
      </c>
      <c r="C199" s="70" t="str">
        <f>IF(OR(LISTE!B199="",LISTE!B199="MADORRE",LISTE!B199="ROBIN",LISTE!B199="FREYSS",LISTE!B199="HENNION",LISTE!B199="BENARD",LISTE!I199="X",LISTE!I199="A",LISTE!B199="HUMBERT",LISTE!B199="BARRET",LISTE!B199="AUZAN",LISTE!B199="BOURDEAU"),"",LISTE!C199)</f>
        <v/>
      </c>
      <c r="D199" s="70"/>
      <c r="E199" s="71" t="str">
        <f>IF(OR(LISTE!B199="",LISTE!B199="MADORRE",LISTE!B199="ROBIN",LISTE!B199="FREYSS",LISTE!B199="HENNION",LISTE!B199="BENARD",LISTE!I199="X",LISTE!I199="A",LISTE!B199="HUMBERT",LISTE!B199="BARRET",LISTE!B199="AUZAN",LISTE!B199="BOURDEAU"),"",LISTE!J199)</f>
        <v/>
      </c>
      <c r="F199" s="71" t="str">
        <f>IF(OR(LISTE!B199="",LISTE!B199="MADORRE",LISTE!B199="ROBIN",LISTE!B199="FREYSS",LISTE!B199="HENNION",LISTE!B199="BENARD",LISTE!I199="X",LISTE!I199="A",LISTE!B199="HUMBERT",LISTE!B199="BARRET",LISTE!B199="AUZAN",LISTE!B199="BOURDEAU"),"",LISTE!K199)</f>
        <v/>
      </c>
      <c r="G199" s="71"/>
      <c r="H199" s="72" t="str">
        <f>IF(OR(LISTE!B199="",LISTE!B199="MADORRE",LISTE!B199="ROBIN",LISTE!B199="FREYSS",LISTE!B199="HENNION",LISTE!B199="BENARD",LISTE!I199="X",LISTE!I199="A",LISTE!B199="HUMBERT",LISTE!B199="BARRET",LISTE!B199="AUZAN",LISTE!B199="BOURDEAU"),"",LISTE!AF199)</f>
        <v/>
      </c>
      <c r="I199" s="72" t="str">
        <f>IF(OR(LISTE!B199="",LISTE!B199="MADORRE",LISTE!B199="ROBIN",LISTE!B199="FREYSS",LISTE!B199="HENNION",LISTE!B199="BENARD",LISTE!I199="X",LISTE!I199="A",LISTE!B199="HUMBERT",LISTE!B199="BARRET",LISTE!B199="AUZAN",LISTE!B199="BOURDEAU"),"",LISTE!AG199)</f>
        <v/>
      </c>
      <c r="J199" s="72" t="str">
        <f>IF(OR(LISTE!B199="",LISTE!B199="MADORRE",LISTE!B199="ROBIN",LISTE!B199="FREYSS",LISTE!B199="HENNION",LISTE!B199="BENARD",LISTE!I199="X",LISTE!I199="A",LISTE!B199="HUMBERT",LISTE!B199="BARRET",LISTE!B199="AUZAN",LISTE!B199="BOURDEAU"),"",LISTE!AH199)</f>
        <v/>
      </c>
      <c r="K199" s="72" t="str">
        <f>IF(OR(LISTE!B199="",LISTE!B199="MADORRE",LISTE!B199="ROBIN",LISTE!B199="FREYSS",LISTE!B199="HENNION",LISTE!B199="BENARD",LISTE!I199="X",LISTE!I199="A",LISTE!B199="HUMBERT",LISTE!B199="BARRET",LISTE!B199="AUZAN",LISTE!B199="BOURDEAU"),"",LISTE!AI199)</f>
        <v/>
      </c>
      <c r="L199" s="72" t="str">
        <f>IF(OR(LISTE!B199="",LISTE!B199="MADORRE",LISTE!B199="ROBIN",LISTE!B199="FREYSS",LISTE!B199="HENNION",LISTE!B199="BENARD",LISTE!I199="X",LISTE!I199="A",LISTE!B199="HUMBERT",LISTE!B199="BARRET",LISTE!B199="AUZAN",LISTE!B199="BOURDEAU"),"",LISTE!AJ199)</f>
        <v/>
      </c>
      <c r="M199" s="72" t="str">
        <f>IF(OR(LISTE!B199="",LISTE!B199="MADORRE",LISTE!B199="ROBIN",LISTE!B199="FREYSS",LISTE!B199="HENNION",LISTE!B199="BENARD",LISTE!I199="X",LISTE!I199="A",LISTE!B199="HUMBERT",LISTE!B199="BARRET",LISTE!B199="AUZAN",LISTE!B199="BOURDEAU"),"",LISTE!AK199)</f>
        <v/>
      </c>
      <c r="N199" s="72" t="str">
        <f>IF(OR(LISTE!B199="",LISTE!B199="MADORRE",LISTE!B199="ROBIN",LISTE!B199="FREYSS",LISTE!B199="HENNION",LISTE!B199="BENARD",LISTE!I199="X",LISTE!I199="A",LISTE!B199="HUMBERT",LISTE!B199="BARRET",LISTE!B199="AUZAN",LISTE!B199="BOURDEAU"),"",LISTE!AL199)</f>
        <v/>
      </c>
      <c r="O199" s="72" t="str">
        <f>IF(OR(LISTE!B199="",LISTE!B199="MADORRE",LISTE!B199="ROBIN",LISTE!B199="FREYSS",LISTE!B199="HENNION",LISTE!B199="BENARD",LISTE!I199="X",LISTE!I199="A",LISTE!B199="HUMBERT",LISTE!B199="BARRET",LISTE!B199="AUZAN",LISTE!B199="BOURDEAU"),"",LISTE!AM199)</f>
        <v/>
      </c>
      <c r="P199" s="72" t="str">
        <f>IF(OR(LISTE!B199="",LISTE!B199="MADORRE",LISTE!B199="ROBIN",LISTE!B199="FREYSS",LISTE!B199="HENNION",LISTE!B199="BENARD",LISTE!I199="X",LISTE!I199="A",LISTE!B199="HUMBERT",LISTE!B199="BARRET",LISTE!B199="AUZAN",LISTE!B199="BOURDEAU"),"",LISTE!AN199)</f>
        <v/>
      </c>
      <c r="Q199" s="72" t="str">
        <f>IF(OR(LISTE!B199="",LISTE!B199="MADORRE",LISTE!B199="ROBIN",LISTE!B199="FREYSS",LISTE!B199="HENNION",LISTE!B199="BENARD",LISTE!I199="X",LISTE!I199="A",LISTE!B199="HUMBERT",LISTE!B199="BARRET",LISTE!B199="AUZAN",LISTE!B199="BOURDEAU"),"",LISTE!AO199)</f>
        <v/>
      </c>
      <c r="R199" s="72" t="str">
        <f>IF(OR(LISTE!B199="",LISTE!B199="MADORRE",LISTE!B199="ROBIN",LISTE!B199="FREYSS",LISTE!B199="HENNION",LISTE!B199="BENARD",LISTE!I199="X",LISTE!I199="A",LISTE!B199="HUMBERT",LISTE!B199="BARRET",LISTE!B199="AUZAN",LISTE!B199="BOURDEAU"),"",LISTE!AP199)</f>
        <v/>
      </c>
      <c r="S199" s="72" t="str">
        <f>IF(OR(LISTE!B199="",LISTE!B199="MADORRE",LISTE!B199="ROBIN",LISTE!B199="FREYSS",LISTE!B199="HENNION",LISTE!B199="BENARD",LISTE!I199="X",LISTE!I199="A",LISTE!B199="HUMBERT",LISTE!B199="BARRET",LISTE!B199="AUZAN",LISTE!B199="BOURDEAU"),"",LISTE!AQ199)</f>
        <v/>
      </c>
    </row>
    <row r="200" spans="1:19" ht="13.05" customHeight="1" x14ac:dyDescent="0.3">
      <c r="A200" s="56" t="str">
        <f>IF(OR(LISTE!B200="",LISTE!B200="MADORRE",LISTE!B200="ROBIN",LISTE!B200="FREYSS",LISTE!B200="HENNION",LISTE!B200="BENARD",LISTE!I200="X",LISTE!I200="A",LISTE!B200="HUMBERT",LISTE!B200="BARRET",LISTE!B200="AUZAN",LISTE!B200="BOURDEAU"),"",LISTE!A200)</f>
        <v/>
      </c>
      <c r="B200" s="70" t="str">
        <f>IF(OR(LISTE!B200="",LISTE!B200="MADORRE",LISTE!B200="ROBIN",LISTE!B200="FREYSS",LISTE!B200="HENNION",LISTE!B200="BENARD",LISTE!I200="X",LISTE!I200="A",LISTE!B200="HUMBERT",LISTE!B200="BARRET",LISTE!B200="AUZAN",LISTE!B200="BOURDEAU"),"",LISTE!B200)</f>
        <v/>
      </c>
      <c r="C200" s="70" t="str">
        <f>IF(OR(LISTE!B200="",LISTE!B200="MADORRE",LISTE!B200="ROBIN",LISTE!B200="FREYSS",LISTE!B200="HENNION",LISTE!B200="BENARD",LISTE!I200="X",LISTE!I200="A",LISTE!B200="HUMBERT",LISTE!B200="BARRET",LISTE!B200="AUZAN",LISTE!B200="BOURDEAU"),"",LISTE!C200)</f>
        <v/>
      </c>
      <c r="D200" s="70"/>
      <c r="E200" s="71" t="str">
        <f>IF(OR(LISTE!B200="",LISTE!B200="MADORRE",LISTE!B200="ROBIN",LISTE!B200="FREYSS",LISTE!B200="HENNION",LISTE!B200="BENARD",LISTE!I200="X",LISTE!I200="A",LISTE!B200="HUMBERT",LISTE!B200="BARRET",LISTE!B200="AUZAN",LISTE!B200="BOURDEAU"),"",LISTE!J200)</f>
        <v/>
      </c>
      <c r="F200" s="71" t="str">
        <f>IF(OR(LISTE!B200="",LISTE!B200="MADORRE",LISTE!B200="ROBIN",LISTE!B200="FREYSS",LISTE!B200="HENNION",LISTE!B200="BENARD",LISTE!I200="X",LISTE!I200="A",LISTE!B200="HUMBERT",LISTE!B200="BARRET",LISTE!B200="AUZAN",LISTE!B200="BOURDEAU"),"",LISTE!K200)</f>
        <v/>
      </c>
      <c r="G200" s="71"/>
      <c r="H200" s="72" t="str">
        <f>IF(OR(LISTE!B200="",LISTE!B200="MADORRE",LISTE!B200="ROBIN",LISTE!B200="FREYSS",LISTE!B200="HENNION",LISTE!B200="BENARD",LISTE!I200="X",LISTE!I200="A",LISTE!B200="HUMBERT",LISTE!B200="BARRET",LISTE!B200="AUZAN",LISTE!B200="BOURDEAU"),"",LISTE!AF200)</f>
        <v/>
      </c>
      <c r="I200" s="72" t="str">
        <f>IF(OR(LISTE!B200="",LISTE!B200="MADORRE",LISTE!B200="ROBIN",LISTE!B200="FREYSS",LISTE!B200="HENNION",LISTE!B200="BENARD",LISTE!I200="X",LISTE!I200="A",LISTE!B200="HUMBERT",LISTE!B200="BARRET",LISTE!B200="AUZAN",LISTE!B200="BOURDEAU"),"",LISTE!AG200)</f>
        <v/>
      </c>
      <c r="J200" s="72" t="str">
        <f>IF(OR(LISTE!B200="",LISTE!B200="MADORRE",LISTE!B200="ROBIN",LISTE!B200="FREYSS",LISTE!B200="HENNION",LISTE!B200="BENARD",LISTE!I200="X",LISTE!I200="A",LISTE!B200="HUMBERT",LISTE!B200="BARRET",LISTE!B200="AUZAN",LISTE!B200="BOURDEAU"),"",LISTE!AH200)</f>
        <v/>
      </c>
      <c r="K200" s="72" t="str">
        <f>IF(OR(LISTE!B200="",LISTE!B200="MADORRE",LISTE!B200="ROBIN",LISTE!B200="FREYSS",LISTE!B200="HENNION",LISTE!B200="BENARD",LISTE!I200="X",LISTE!I200="A",LISTE!B200="HUMBERT",LISTE!B200="BARRET",LISTE!B200="AUZAN",LISTE!B200="BOURDEAU"),"",LISTE!AI200)</f>
        <v/>
      </c>
      <c r="L200" s="72" t="str">
        <f>IF(OR(LISTE!B200="",LISTE!B200="MADORRE",LISTE!B200="ROBIN",LISTE!B200="FREYSS",LISTE!B200="HENNION",LISTE!B200="BENARD",LISTE!I200="X",LISTE!I200="A",LISTE!B200="HUMBERT",LISTE!B200="BARRET",LISTE!B200="AUZAN",LISTE!B200="BOURDEAU"),"",LISTE!AJ200)</f>
        <v/>
      </c>
      <c r="M200" s="72" t="str">
        <f>IF(OR(LISTE!B200="",LISTE!B200="MADORRE",LISTE!B200="ROBIN",LISTE!B200="FREYSS",LISTE!B200="HENNION",LISTE!B200="BENARD",LISTE!I200="X",LISTE!I200="A",LISTE!B200="HUMBERT",LISTE!B200="BARRET",LISTE!B200="AUZAN",LISTE!B200="BOURDEAU"),"",LISTE!AK200)</f>
        <v/>
      </c>
      <c r="N200" s="72" t="str">
        <f>IF(OR(LISTE!B200="",LISTE!B200="MADORRE",LISTE!B200="ROBIN",LISTE!B200="FREYSS",LISTE!B200="HENNION",LISTE!B200="BENARD",LISTE!I200="X",LISTE!I200="A",LISTE!B200="HUMBERT",LISTE!B200="BARRET",LISTE!B200="AUZAN",LISTE!B200="BOURDEAU"),"",LISTE!AL200)</f>
        <v/>
      </c>
      <c r="O200" s="72" t="str">
        <f>IF(OR(LISTE!B200="",LISTE!B200="MADORRE",LISTE!B200="ROBIN",LISTE!B200="FREYSS",LISTE!B200="HENNION",LISTE!B200="BENARD",LISTE!I200="X",LISTE!I200="A",LISTE!B200="HUMBERT",LISTE!B200="BARRET",LISTE!B200="AUZAN",LISTE!B200="BOURDEAU"),"",LISTE!AM200)</f>
        <v/>
      </c>
      <c r="P200" s="72" t="str">
        <f>IF(OR(LISTE!B200="",LISTE!B200="MADORRE",LISTE!B200="ROBIN",LISTE!B200="FREYSS",LISTE!B200="HENNION",LISTE!B200="BENARD",LISTE!I200="X",LISTE!I200="A",LISTE!B200="HUMBERT",LISTE!B200="BARRET",LISTE!B200="AUZAN",LISTE!B200="BOURDEAU"),"",LISTE!AN200)</f>
        <v/>
      </c>
      <c r="Q200" s="72" t="str">
        <f>IF(OR(LISTE!B200="",LISTE!B200="MADORRE",LISTE!B200="ROBIN",LISTE!B200="FREYSS",LISTE!B200="HENNION",LISTE!B200="BENARD",LISTE!I200="X",LISTE!I200="A",LISTE!B200="HUMBERT",LISTE!B200="BARRET",LISTE!B200="AUZAN",LISTE!B200="BOURDEAU"),"",LISTE!AO200)</f>
        <v/>
      </c>
      <c r="R200" s="72" t="str">
        <f>IF(OR(LISTE!B200="",LISTE!B200="MADORRE",LISTE!B200="ROBIN",LISTE!B200="FREYSS",LISTE!B200="HENNION",LISTE!B200="BENARD",LISTE!I200="X",LISTE!I200="A",LISTE!B200="HUMBERT",LISTE!B200="BARRET",LISTE!B200="AUZAN",LISTE!B200="BOURDEAU"),"",LISTE!AP200)</f>
        <v/>
      </c>
      <c r="S200" s="72" t="str">
        <f>IF(OR(LISTE!B200="",LISTE!B200="MADORRE",LISTE!B200="ROBIN",LISTE!B200="FREYSS",LISTE!B200="HENNION",LISTE!B200="BENARD",LISTE!I200="X",LISTE!I200="A",LISTE!B200="HUMBERT",LISTE!B200="BARRET",LISTE!B200="AUZAN",LISTE!B200="BOURDEAU"),"",LISTE!AQ200)</f>
        <v/>
      </c>
    </row>
    <row r="201" spans="1:19" ht="13.05" customHeight="1" x14ac:dyDescent="0.3">
      <c r="A201" s="56" t="str">
        <f>IF(OR(LISTE!B201="",LISTE!B201="MADORRE",LISTE!B201="ROBIN",LISTE!B201="FREYSS",LISTE!B201="HENNION",LISTE!B201="BENARD",LISTE!I201="X",LISTE!I201="A",LISTE!B201="HUMBERT",LISTE!B201="BARRET",LISTE!B201="AUZAN",LISTE!B201="BOURDEAU"),"",LISTE!A201)</f>
        <v/>
      </c>
      <c r="B201" s="70" t="str">
        <f>IF(OR(LISTE!B201="",LISTE!B201="MADORRE",LISTE!B201="ROBIN",LISTE!B201="FREYSS",LISTE!B201="HENNION",LISTE!B201="BENARD",LISTE!I201="X",LISTE!I201="A",LISTE!B201="HUMBERT",LISTE!B201="BARRET",LISTE!B201="AUZAN",LISTE!B201="BOURDEAU"),"",LISTE!B201)</f>
        <v/>
      </c>
      <c r="C201" s="70" t="str">
        <f>IF(OR(LISTE!B201="",LISTE!B201="MADORRE",LISTE!B201="ROBIN",LISTE!B201="FREYSS",LISTE!B201="HENNION",LISTE!B201="BENARD",LISTE!I201="X",LISTE!I201="A",LISTE!B201="HUMBERT",LISTE!B201="BARRET",LISTE!B201="AUZAN",LISTE!B201="BOURDEAU"),"",LISTE!C201)</f>
        <v/>
      </c>
      <c r="D201" s="70"/>
      <c r="E201" s="71" t="str">
        <f>IF(OR(LISTE!B201="",LISTE!B201="MADORRE",LISTE!B201="ROBIN",LISTE!B201="FREYSS",LISTE!B201="HENNION",LISTE!B201="BENARD",LISTE!I201="X",LISTE!I201="A",LISTE!B201="HUMBERT",LISTE!B201="BARRET",LISTE!B201="AUZAN",LISTE!B201="BOURDEAU"),"",LISTE!J201)</f>
        <v/>
      </c>
      <c r="F201" s="71" t="str">
        <f>IF(OR(LISTE!B201="",LISTE!B201="MADORRE",LISTE!B201="ROBIN",LISTE!B201="FREYSS",LISTE!B201="HENNION",LISTE!B201="BENARD",LISTE!I201="X",LISTE!I201="A",LISTE!B201="HUMBERT",LISTE!B201="BARRET",LISTE!B201="AUZAN",LISTE!B201="BOURDEAU"),"",LISTE!K201)</f>
        <v/>
      </c>
      <c r="G201" s="71"/>
      <c r="H201" s="72" t="str">
        <f>IF(OR(LISTE!B201="",LISTE!B201="MADORRE",LISTE!B201="ROBIN",LISTE!B201="FREYSS",LISTE!B201="HENNION",LISTE!B201="BENARD",LISTE!I201="X",LISTE!I201="A",LISTE!B201="HUMBERT",LISTE!B201="BARRET",LISTE!B201="AUZAN",LISTE!B201="BOURDEAU"),"",LISTE!AF201)</f>
        <v/>
      </c>
      <c r="I201" s="72" t="str">
        <f>IF(OR(LISTE!B201="",LISTE!B201="MADORRE",LISTE!B201="ROBIN",LISTE!B201="FREYSS",LISTE!B201="HENNION",LISTE!B201="BENARD",LISTE!I201="X",LISTE!I201="A",LISTE!B201="HUMBERT",LISTE!B201="BARRET",LISTE!B201="AUZAN",LISTE!B201="BOURDEAU"),"",LISTE!AG201)</f>
        <v/>
      </c>
      <c r="J201" s="72" t="str">
        <f>IF(OR(LISTE!B201="",LISTE!B201="MADORRE",LISTE!B201="ROBIN",LISTE!B201="FREYSS",LISTE!B201="HENNION",LISTE!B201="BENARD",LISTE!I201="X",LISTE!I201="A",LISTE!B201="HUMBERT",LISTE!B201="BARRET",LISTE!B201="AUZAN",LISTE!B201="BOURDEAU"),"",LISTE!AH201)</f>
        <v/>
      </c>
      <c r="K201" s="72" t="str">
        <f>IF(OR(LISTE!B201="",LISTE!B201="MADORRE",LISTE!B201="ROBIN",LISTE!B201="FREYSS",LISTE!B201="HENNION",LISTE!B201="BENARD",LISTE!I201="X",LISTE!I201="A",LISTE!B201="HUMBERT",LISTE!B201="BARRET",LISTE!B201="AUZAN",LISTE!B201="BOURDEAU"),"",LISTE!AI201)</f>
        <v/>
      </c>
      <c r="L201" s="72" t="str">
        <f>IF(OR(LISTE!B201="",LISTE!B201="MADORRE",LISTE!B201="ROBIN",LISTE!B201="FREYSS",LISTE!B201="HENNION",LISTE!B201="BENARD",LISTE!I201="X",LISTE!I201="A",LISTE!B201="HUMBERT",LISTE!B201="BARRET",LISTE!B201="AUZAN",LISTE!B201="BOURDEAU"),"",LISTE!AJ201)</f>
        <v/>
      </c>
      <c r="M201" s="72" t="str">
        <f>IF(OR(LISTE!B201="",LISTE!B201="MADORRE",LISTE!B201="ROBIN",LISTE!B201="FREYSS",LISTE!B201="HENNION",LISTE!B201="BENARD",LISTE!I201="X",LISTE!I201="A",LISTE!B201="HUMBERT",LISTE!B201="BARRET",LISTE!B201="AUZAN",LISTE!B201="BOURDEAU"),"",LISTE!AK201)</f>
        <v/>
      </c>
      <c r="N201" s="72" t="str">
        <f>IF(OR(LISTE!B201="",LISTE!B201="MADORRE",LISTE!B201="ROBIN",LISTE!B201="FREYSS",LISTE!B201="HENNION",LISTE!B201="BENARD",LISTE!I201="X",LISTE!I201="A",LISTE!B201="HUMBERT",LISTE!B201="BARRET",LISTE!B201="AUZAN",LISTE!B201="BOURDEAU"),"",LISTE!AL201)</f>
        <v/>
      </c>
      <c r="O201" s="72" t="str">
        <f>IF(OR(LISTE!B201="",LISTE!B201="MADORRE",LISTE!B201="ROBIN",LISTE!B201="FREYSS",LISTE!B201="HENNION",LISTE!B201="BENARD",LISTE!I201="X",LISTE!I201="A",LISTE!B201="HUMBERT",LISTE!B201="BARRET",LISTE!B201="AUZAN",LISTE!B201="BOURDEAU"),"",LISTE!AM201)</f>
        <v/>
      </c>
      <c r="P201" s="72" t="str">
        <f>IF(OR(LISTE!B201="",LISTE!B201="MADORRE",LISTE!B201="ROBIN",LISTE!B201="FREYSS",LISTE!B201="HENNION",LISTE!B201="BENARD",LISTE!I201="X",LISTE!I201="A",LISTE!B201="HUMBERT",LISTE!B201="BARRET",LISTE!B201="AUZAN",LISTE!B201="BOURDEAU"),"",LISTE!AN201)</f>
        <v/>
      </c>
      <c r="Q201" s="72" t="str">
        <f>IF(OR(LISTE!B201="",LISTE!B201="MADORRE",LISTE!B201="ROBIN",LISTE!B201="FREYSS",LISTE!B201="HENNION",LISTE!B201="BENARD",LISTE!I201="X",LISTE!I201="A",LISTE!B201="HUMBERT",LISTE!B201="BARRET",LISTE!B201="AUZAN",LISTE!B201="BOURDEAU"),"",LISTE!AO201)</f>
        <v/>
      </c>
      <c r="R201" s="72" t="str">
        <f>IF(OR(LISTE!B201="",LISTE!B201="MADORRE",LISTE!B201="ROBIN",LISTE!B201="FREYSS",LISTE!B201="HENNION",LISTE!B201="BENARD",LISTE!I201="X",LISTE!I201="A",LISTE!B201="HUMBERT",LISTE!B201="BARRET",LISTE!B201="AUZAN",LISTE!B201="BOURDEAU"),"",LISTE!AP201)</f>
        <v/>
      </c>
      <c r="S201" s="72" t="str">
        <f>IF(OR(LISTE!B201="",LISTE!B201="MADORRE",LISTE!B201="ROBIN",LISTE!B201="FREYSS",LISTE!B201="HENNION",LISTE!B201="BENARD",LISTE!I201="X",LISTE!I201="A",LISTE!B201="HUMBERT",LISTE!B201="BARRET",LISTE!B201="AUZAN",LISTE!B201="BOURDEAU"),"",LISTE!AQ201)</f>
        <v/>
      </c>
    </row>
    <row r="202" spans="1:19" ht="13.05" customHeight="1" x14ac:dyDescent="0.3">
      <c r="A202" s="56" t="str">
        <f>IF(OR(LISTE!B202="",LISTE!B202="MADORRE",LISTE!B202="ROBIN",LISTE!B202="FREYSS",LISTE!B202="HENNION",LISTE!B202="BENARD",LISTE!I202="X",LISTE!I202="A",LISTE!B202="HUMBERT",LISTE!B202="BARRET",LISTE!B202="AUZAN",LISTE!B202="BOURDEAU"),"",LISTE!A202)</f>
        <v/>
      </c>
      <c r="B202" s="70" t="str">
        <f>IF(OR(LISTE!B202="",LISTE!B202="MADORRE",LISTE!B202="ROBIN",LISTE!B202="FREYSS",LISTE!B202="HENNION",LISTE!B202="BENARD",LISTE!I202="X",LISTE!I202="A",LISTE!B202="HUMBERT",LISTE!B202="BARRET",LISTE!B202="AUZAN",LISTE!B202="BOURDEAU"),"",LISTE!B202)</f>
        <v/>
      </c>
      <c r="C202" s="70" t="str">
        <f>IF(OR(LISTE!B202="",LISTE!B202="MADORRE",LISTE!B202="ROBIN",LISTE!B202="FREYSS",LISTE!B202="HENNION",LISTE!B202="BENARD",LISTE!I202="X",LISTE!I202="A",LISTE!B202="HUMBERT",LISTE!B202="BARRET",LISTE!B202="AUZAN",LISTE!B202="BOURDEAU"),"",LISTE!C202)</f>
        <v/>
      </c>
      <c r="D202" s="70"/>
      <c r="E202" s="71" t="str">
        <f>IF(OR(LISTE!B202="",LISTE!B202="MADORRE",LISTE!B202="ROBIN",LISTE!B202="FREYSS",LISTE!B202="HENNION",LISTE!B202="BENARD",LISTE!I202="X",LISTE!I202="A",LISTE!B202="HUMBERT",LISTE!B202="BARRET",LISTE!B202="AUZAN",LISTE!B202="BOURDEAU"),"",LISTE!J202)</f>
        <v/>
      </c>
      <c r="F202" s="71" t="str">
        <f>IF(OR(LISTE!B202="",LISTE!B202="MADORRE",LISTE!B202="ROBIN",LISTE!B202="FREYSS",LISTE!B202="HENNION",LISTE!B202="BENARD",LISTE!I202="X",LISTE!I202="A",LISTE!B202="HUMBERT",LISTE!B202="BARRET",LISTE!B202="AUZAN",LISTE!B202="BOURDEAU"),"",LISTE!K202)</f>
        <v/>
      </c>
      <c r="G202" s="71"/>
      <c r="H202" s="72" t="str">
        <f>IF(OR(LISTE!B202="",LISTE!B202="MADORRE",LISTE!B202="ROBIN",LISTE!B202="FREYSS",LISTE!B202="HENNION",LISTE!B202="BENARD",LISTE!I202="X",LISTE!I202="A",LISTE!B202="HUMBERT",LISTE!B202="BARRET",LISTE!B202="AUZAN",LISTE!B202="BOURDEAU"),"",LISTE!AF202)</f>
        <v/>
      </c>
      <c r="I202" s="72" t="str">
        <f>IF(OR(LISTE!B202="",LISTE!B202="MADORRE",LISTE!B202="ROBIN",LISTE!B202="FREYSS",LISTE!B202="HENNION",LISTE!B202="BENARD",LISTE!I202="X",LISTE!I202="A",LISTE!B202="HUMBERT",LISTE!B202="BARRET",LISTE!B202="AUZAN",LISTE!B202="BOURDEAU"),"",LISTE!AG202)</f>
        <v/>
      </c>
      <c r="J202" s="72" t="str">
        <f>IF(OR(LISTE!B202="",LISTE!B202="MADORRE",LISTE!B202="ROBIN",LISTE!B202="FREYSS",LISTE!B202="HENNION",LISTE!B202="BENARD",LISTE!I202="X",LISTE!I202="A",LISTE!B202="HUMBERT",LISTE!B202="BARRET",LISTE!B202="AUZAN",LISTE!B202="BOURDEAU"),"",LISTE!AH202)</f>
        <v/>
      </c>
      <c r="K202" s="72" t="str">
        <f>IF(OR(LISTE!B202="",LISTE!B202="MADORRE",LISTE!B202="ROBIN",LISTE!B202="FREYSS",LISTE!B202="HENNION",LISTE!B202="BENARD",LISTE!I202="X",LISTE!I202="A",LISTE!B202="HUMBERT",LISTE!B202="BARRET",LISTE!B202="AUZAN",LISTE!B202="BOURDEAU"),"",LISTE!AI202)</f>
        <v/>
      </c>
      <c r="L202" s="72" t="str">
        <f>IF(OR(LISTE!B202="",LISTE!B202="MADORRE",LISTE!B202="ROBIN",LISTE!B202="FREYSS",LISTE!B202="HENNION",LISTE!B202="BENARD",LISTE!I202="X",LISTE!I202="A",LISTE!B202="HUMBERT",LISTE!B202="BARRET",LISTE!B202="AUZAN",LISTE!B202="BOURDEAU"),"",LISTE!AJ202)</f>
        <v/>
      </c>
      <c r="M202" s="72" t="str">
        <f>IF(OR(LISTE!B202="",LISTE!B202="MADORRE",LISTE!B202="ROBIN",LISTE!B202="FREYSS",LISTE!B202="HENNION",LISTE!B202="BENARD",LISTE!I202="X",LISTE!I202="A",LISTE!B202="HUMBERT",LISTE!B202="BARRET",LISTE!B202="AUZAN",LISTE!B202="BOURDEAU"),"",LISTE!AK202)</f>
        <v/>
      </c>
      <c r="N202" s="72" t="str">
        <f>IF(OR(LISTE!B202="",LISTE!B202="MADORRE",LISTE!B202="ROBIN",LISTE!B202="FREYSS",LISTE!B202="HENNION",LISTE!B202="BENARD",LISTE!I202="X",LISTE!I202="A",LISTE!B202="HUMBERT",LISTE!B202="BARRET",LISTE!B202="AUZAN",LISTE!B202="BOURDEAU"),"",LISTE!AL202)</f>
        <v/>
      </c>
      <c r="O202" s="72" t="str">
        <f>IF(OR(LISTE!B202="",LISTE!B202="MADORRE",LISTE!B202="ROBIN",LISTE!B202="FREYSS",LISTE!B202="HENNION",LISTE!B202="BENARD",LISTE!I202="X",LISTE!I202="A",LISTE!B202="HUMBERT",LISTE!B202="BARRET",LISTE!B202="AUZAN",LISTE!B202="BOURDEAU"),"",LISTE!AM202)</f>
        <v/>
      </c>
      <c r="P202" s="72" t="str">
        <f>IF(OR(LISTE!B202="",LISTE!B202="MADORRE",LISTE!B202="ROBIN",LISTE!B202="FREYSS",LISTE!B202="HENNION",LISTE!B202="BENARD",LISTE!I202="X",LISTE!I202="A",LISTE!B202="HUMBERT",LISTE!B202="BARRET",LISTE!B202="AUZAN",LISTE!B202="BOURDEAU"),"",LISTE!AN202)</f>
        <v/>
      </c>
      <c r="Q202" s="72" t="str">
        <f>IF(OR(LISTE!B202="",LISTE!B202="MADORRE",LISTE!B202="ROBIN",LISTE!B202="FREYSS",LISTE!B202="HENNION",LISTE!B202="BENARD",LISTE!I202="X",LISTE!I202="A",LISTE!B202="HUMBERT",LISTE!B202="BARRET",LISTE!B202="AUZAN",LISTE!B202="BOURDEAU"),"",LISTE!AO202)</f>
        <v/>
      </c>
      <c r="R202" s="72" t="str">
        <f>IF(OR(LISTE!B202="",LISTE!B202="MADORRE",LISTE!B202="ROBIN",LISTE!B202="FREYSS",LISTE!B202="HENNION",LISTE!B202="BENARD",LISTE!I202="X",LISTE!I202="A",LISTE!B202="HUMBERT",LISTE!B202="BARRET",LISTE!B202="AUZAN",LISTE!B202="BOURDEAU"),"",LISTE!AP202)</f>
        <v/>
      </c>
      <c r="S202" s="72" t="str">
        <f>IF(OR(LISTE!B202="",LISTE!B202="MADORRE",LISTE!B202="ROBIN",LISTE!B202="FREYSS",LISTE!B202="HENNION",LISTE!B202="BENARD",LISTE!I202="X",LISTE!I202="A",LISTE!B202="HUMBERT",LISTE!B202="BARRET",LISTE!B202="AUZAN",LISTE!B202="BOURDEAU"),"",LISTE!AQ202)</f>
        <v/>
      </c>
    </row>
    <row r="203" spans="1:19" ht="13.05" customHeight="1" x14ac:dyDescent="0.3">
      <c r="A203" s="56" t="str">
        <f>IF(OR(LISTE!B203="",LISTE!B203="MADORRE",LISTE!B203="ROBIN",LISTE!B203="FREYSS",LISTE!B203="HENNION",LISTE!B203="BENARD",LISTE!I203="X",LISTE!I203="A",LISTE!B203="HUMBERT",LISTE!B203="BARRET",LISTE!B203="AUZAN",LISTE!B203="BOURDEAU"),"",LISTE!A203)</f>
        <v/>
      </c>
      <c r="B203" s="70" t="str">
        <f>IF(OR(LISTE!B203="",LISTE!B203="MADORRE",LISTE!B203="ROBIN",LISTE!B203="FREYSS",LISTE!B203="HENNION",LISTE!B203="BENARD",LISTE!I203="X",LISTE!I203="A",LISTE!B203="HUMBERT",LISTE!B203="BARRET",LISTE!B203="AUZAN",LISTE!B203="BOURDEAU"),"",LISTE!B203)</f>
        <v/>
      </c>
      <c r="C203" s="70" t="str">
        <f>IF(OR(LISTE!B203="",LISTE!B203="MADORRE",LISTE!B203="ROBIN",LISTE!B203="FREYSS",LISTE!B203="HENNION",LISTE!B203="BENARD",LISTE!I203="X",LISTE!I203="A",LISTE!B203="HUMBERT",LISTE!B203="BARRET",LISTE!B203="AUZAN",LISTE!B203="BOURDEAU"),"",LISTE!C203)</f>
        <v/>
      </c>
      <c r="D203" s="70"/>
      <c r="E203" s="71" t="str">
        <f>IF(OR(LISTE!B203="",LISTE!B203="MADORRE",LISTE!B203="ROBIN",LISTE!B203="FREYSS",LISTE!B203="HENNION",LISTE!B203="BENARD",LISTE!I203="X",LISTE!I203="A",LISTE!B203="HUMBERT",LISTE!B203="BARRET",LISTE!B203="AUZAN",LISTE!B203="BOURDEAU"),"",LISTE!J203)</f>
        <v/>
      </c>
      <c r="F203" s="71" t="str">
        <f>IF(OR(LISTE!B203="",LISTE!B203="MADORRE",LISTE!B203="ROBIN",LISTE!B203="FREYSS",LISTE!B203="HENNION",LISTE!B203="BENARD",LISTE!I203="X",LISTE!I203="A",LISTE!B203="HUMBERT",LISTE!B203="BARRET",LISTE!B203="AUZAN",LISTE!B203="BOURDEAU"),"",LISTE!K203)</f>
        <v/>
      </c>
      <c r="G203" s="71"/>
      <c r="H203" s="72" t="str">
        <f>IF(OR(LISTE!B203="",LISTE!B203="MADORRE",LISTE!B203="ROBIN",LISTE!B203="FREYSS",LISTE!B203="HENNION",LISTE!B203="BENARD",LISTE!I203="X",LISTE!I203="A",LISTE!B203="HUMBERT",LISTE!B203="BARRET",LISTE!B203="AUZAN",LISTE!B203="BOURDEAU"),"",LISTE!AF203)</f>
        <v/>
      </c>
      <c r="I203" s="72" t="str">
        <f>IF(OR(LISTE!B203="",LISTE!B203="MADORRE",LISTE!B203="ROBIN",LISTE!B203="FREYSS",LISTE!B203="HENNION",LISTE!B203="BENARD",LISTE!I203="X",LISTE!I203="A",LISTE!B203="HUMBERT",LISTE!B203="BARRET",LISTE!B203="AUZAN",LISTE!B203="BOURDEAU"),"",LISTE!AG203)</f>
        <v/>
      </c>
      <c r="J203" s="72" t="str">
        <f>IF(OR(LISTE!B203="",LISTE!B203="MADORRE",LISTE!B203="ROBIN",LISTE!B203="FREYSS",LISTE!B203="HENNION",LISTE!B203="BENARD",LISTE!I203="X",LISTE!I203="A",LISTE!B203="HUMBERT",LISTE!B203="BARRET",LISTE!B203="AUZAN",LISTE!B203="BOURDEAU"),"",LISTE!AH203)</f>
        <v/>
      </c>
      <c r="K203" s="72" t="str">
        <f>IF(OR(LISTE!B203="",LISTE!B203="MADORRE",LISTE!B203="ROBIN",LISTE!B203="FREYSS",LISTE!B203="HENNION",LISTE!B203="BENARD",LISTE!I203="X",LISTE!I203="A",LISTE!B203="HUMBERT",LISTE!B203="BARRET",LISTE!B203="AUZAN",LISTE!B203="BOURDEAU"),"",LISTE!AI203)</f>
        <v/>
      </c>
      <c r="L203" s="72" t="str">
        <f>IF(OR(LISTE!B203="",LISTE!B203="MADORRE",LISTE!B203="ROBIN",LISTE!B203="FREYSS",LISTE!B203="HENNION",LISTE!B203="BENARD",LISTE!I203="X",LISTE!I203="A",LISTE!B203="HUMBERT",LISTE!B203="BARRET",LISTE!B203="AUZAN",LISTE!B203="BOURDEAU"),"",LISTE!AJ203)</f>
        <v/>
      </c>
      <c r="M203" s="72" t="str">
        <f>IF(OR(LISTE!B203="",LISTE!B203="MADORRE",LISTE!B203="ROBIN",LISTE!B203="FREYSS",LISTE!B203="HENNION",LISTE!B203="BENARD",LISTE!I203="X",LISTE!I203="A",LISTE!B203="HUMBERT",LISTE!B203="BARRET",LISTE!B203="AUZAN",LISTE!B203="BOURDEAU"),"",LISTE!AK203)</f>
        <v/>
      </c>
      <c r="N203" s="72" t="str">
        <f>IF(OR(LISTE!B203="",LISTE!B203="MADORRE",LISTE!B203="ROBIN",LISTE!B203="FREYSS",LISTE!B203="HENNION",LISTE!B203="BENARD",LISTE!I203="X",LISTE!I203="A",LISTE!B203="HUMBERT",LISTE!B203="BARRET",LISTE!B203="AUZAN",LISTE!B203="BOURDEAU"),"",LISTE!AL203)</f>
        <v/>
      </c>
      <c r="O203" s="72" t="str">
        <f>IF(OR(LISTE!B203="",LISTE!B203="MADORRE",LISTE!B203="ROBIN",LISTE!B203="FREYSS",LISTE!B203="HENNION",LISTE!B203="BENARD",LISTE!I203="X",LISTE!I203="A",LISTE!B203="HUMBERT",LISTE!B203="BARRET",LISTE!B203="AUZAN",LISTE!B203="BOURDEAU"),"",LISTE!AM203)</f>
        <v/>
      </c>
      <c r="P203" s="72" t="str">
        <f>IF(OR(LISTE!B203="",LISTE!B203="MADORRE",LISTE!B203="ROBIN",LISTE!B203="FREYSS",LISTE!B203="HENNION",LISTE!B203="BENARD",LISTE!I203="X",LISTE!I203="A",LISTE!B203="HUMBERT",LISTE!B203="BARRET",LISTE!B203="AUZAN",LISTE!B203="BOURDEAU"),"",LISTE!AN203)</f>
        <v/>
      </c>
      <c r="Q203" s="72" t="str">
        <f>IF(OR(LISTE!B203="",LISTE!B203="MADORRE",LISTE!B203="ROBIN",LISTE!B203="FREYSS",LISTE!B203="HENNION",LISTE!B203="BENARD",LISTE!I203="X",LISTE!I203="A",LISTE!B203="HUMBERT",LISTE!B203="BARRET",LISTE!B203="AUZAN",LISTE!B203="BOURDEAU"),"",LISTE!AO203)</f>
        <v/>
      </c>
      <c r="R203" s="72" t="str">
        <f>IF(OR(LISTE!B203="",LISTE!B203="MADORRE",LISTE!B203="ROBIN",LISTE!B203="FREYSS",LISTE!B203="HENNION",LISTE!B203="BENARD",LISTE!I203="X",LISTE!I203="A",LISTE!B203="HUMBERT",LISTE!B203="BARRET",LISTE!B203="AUZAN",LISTE!B203="BOURDEAU"),"",LISTE!AP203)</f>
        <v/>
      </c>
      <c r="S203" s="72" t="str">
        <f>IF(OR(LISTE!B203="",LISTE!B203="MADORRE",LISTE!B203="ROBIN",LISTE!B203="FREYSS",LISTE!B203="HENNION",LISTE!B203="BENARD",LISTE!I203="X",LISTE!I203="A",LISTE!B203="HUMBERT",LISTE!B203="BARRET",LISTE!B203="AUZAN",LISTE!B203="BOURDEAU"),"",LISTE!AQ203)</f>
        <v/>
      </c>
    </row>
    <row r="204" spans="1:19" ht="13.05" customHeight="1" x14ac:dyDescent="0.3">
      <c r="A204" s="56" t="str">
        <f>IF(OR(LISTE!B204="",LISTE!B204="MADORRE",LISTE!B204="ROBIN",LISTE!B204="FREYSS",LISTE!B204="HENNION",LISTE!B204="BENARD",LISTE!I204="X",LISTE!I204="A",LISTE!B204="HUMBERT",LISTE!B204="BARRET",LISTE!B204="AUZAN",LISTE!B204="BOURDEAU"),"",LISTE!A204)</f>
        <v/>
      </c>
      <c r="B204" s="70" t="str">
        <f>IF(OR(LISTE!B204="",LISTE!B204="MADORRE",LISTE!B204="ROBIN",LISTE!B204="FREYSS",LISTE!B204="HENNION",LISTE!B204="BENARD",LISTE!I204="X",LISTE!I204="A",LISTE!B204="HUMBERT",LISTE!B204="BARRET",LISTE!B204="AUZAN",LISTE!B204="BOURDEAU"),"",LISTE!B204)</f>
        <v/>
      </c>
      <c r="C204" s="70" t="str">
        <f>IF(OR(LISTE!B204="",LISTE!B204="MADORRE",LISTE!B204="ROBIN",LISTE!B204="FREYSS",LISTE!B204="HENNION",LISTE!B204="BENARD",LISTE!I204="X",LISTE!I204="A",LISTE!B204="HUMBERT",LISTE!B204="BARRET",LISTE!B204="AUZAN",LISTE!B204="BOURDEAU"),"",LISTE!C204)</f>
        <v/>
      </c>
      <c r="D204" s="70"/>
      <c r="E204" s="71" t="str">
        <f>IF(OR(LISTE!B204="",LISTE!B204="MADORRE",LISTE!B204="ROBIN",LISTE!B204="FREYSS",LISTE!B204="HENNION",LISTE!B204="BENARD",LISTE!I204="X",LISTE!I204="A",LISTE!B204="HUMBERT",LISTE!B204="BARRET",LISTE!B204="AUZAN",LISTE!B204="BOURDEAU"),"",LISTE!J204)</f>
        <v/>
      </c>
      <c r="F204" s="71" t="str">
        <f>IF(OR(LISTE!B204="",LISTE!B204="MADORRE",LISTE!B204="ROBIN",LISTE!B204="FREYSS",LISTE!B204="HENNION",LISTE!B204="BENARD",LISTE!I204="X",LISTE!I204="A",LISTE!B204="HUMBERT",LISTE!B204="BARRET",LISTE!B204="AUZAN",LISTE!B204="BOURDEAU"),"",LISTE!K204)</f>
        <v/>
      </c>
      <c r="G204" s="71"/>
      <c r="H204" s="72" t="str">
        <f>IF(OR(LISTE!B204="",LISTE!B204="MADORRE",LISTE!B204="ROBIN",LISTE!B204="FREYSS",LISTE!B204="HENNION",LISTE!B204="BENARD",LISTE!I204="X",LISTE!I204="A",LISTE!B204="HUMBERT",LISTE!B204="BARRET",LISTE!B204="AUZAN",LISTE!B204="BOURDEAU"),"",LISTE!AF204)</f>
        <v/>
      </c>
      <c r="I204" s="72" t="str">
        <f>IF(OR(LISTE!B204="",LISTE!B204="MADORRE",LISTE!B204="ROBIN",LISTE!B204="FREYSS",LISTE!B204="HENNION",LISTE!B204="BENARD",LISTE!I204="X",LISTE!I204="A",LISTE!B204="HUMBERT",LISTE!B204="BARRET",LISTE!B204="AUZAN",LISTE!B204="BOURDEAU"),"",LISTE!AG204)</f>
        <v/>
      </c>
      <c r="J204" s="72" t="str">
        <f>IF(OR(LISTE!B204="",LISTE!B204="MADORRE",LISTE!B204="ROBIN",LISTE!B204="FREYSS",LISTE!B204="HENNION",LISTE!B204="BENARD",LISTE!I204="X",LISTE!I204="A",LISTE!B204="HUMBERT",LISTE!B204="BARRET",LISTE!B204="AUZAN",LISTE!B204="BOURDEAU"),"",LISTE!AH204)</f>
        <v/>
      </c>
      <c r="K204" s="72" t="str">
        <f>IF(OR(LISTE!B204="",LISTE!B204="MADORRE",LISTE!B204="ROBIN",LISTE!B204="FREYSS",LISTE!B204="HENNION",LISTE!B204="BENARD",LISTE!I204="X",LISTE!I204="A",LISTE!B204="HUMBERT",LISTE!B204="BARRET",LISTE!B204="AUZAN",LISTE!B204="BOURDEAU"),"",LISTE!AI204)</f>
        <v/>
      </c>
      <c r="L204" s="72" t="str">
        <f>IF(OR(LISTE!B204="",LISTE!B204="MADORRE",LISTE!B204="ROBIN",LISTE!B204="FREYSS",LISTE!B204="HENNION",LISTE!B204="BENARD",LISTE!I204="X",LISTE!I204="A",LISTE!B204="HUMBERT",LISTE!B204="BARRET",LISTE!B204="AUZAN",LISTE!B204="BOURDEAU"),"",LISTE!AJ204)</f>
        <v/>
      </c>
      <c r="M204" s="72" t="str">
        <f>IF(OR(LISTE!B204="",LISTE!B204="MADORRE",LISTE!B204="ROBIN",LISTE!B204="FREYSS",LISTE!B204="HENNION",LISTE!B204="BENARD",LISTE!I204="X",LISTE!I204="A",LISTE!B204="HUMBERT",LISTE!B204="BARRET",LISTE!B204="AUZAN",LISTE!B204="BOURDEAU"),"",LISTE!AK204)</f>
        <v/>
      </c>
      <c r="N204" s="72" t="str">
        <f>IF(OR(LISTE!B204="",LISTE!B204="MADORRE",LISTE!B204="ROBIN",LISTE!B204="FREYSS",LISTE!B204="HENNION",LISTE!B204="BENARD",LISTE!I204="X",LISTE!I204="A",LISTE!B204="HUMBERT",LISTE!B204="BARRET",LISTE!B204="AUZAN",LISTE!B204="BOURDEAU"),"",LISTE!AL204)</f>
        <v/>
      </c>
      <c r="O204" s="72" t="str">
        <f>IF(OR(LISTE!B204="",LISTE!B204="MADORRE",LISTE!B204="ROBIN",LISTE!B204="FREYSS",LISTE!B204="HENNION",LISTE!B204="BENARD",LISTE!I204="X",LISTE!I204="A",LISTE!B204="HUMBERT",LISTE!B204="BARRET",LISTE!B204="AUZAN",LISTE!B204="BOURDEAU"),"",LISTE!AM204)</f>
        <v/>
      </c>
      <c r="P204" s="72" t="str">
        <f>IF(OR(LISTE!B204="",LISTE!B204="MADORRE",LISTE!B204="ROBIN",LISTE!B204="FREYSS",LISTE!B204="HENNION",LISTE!B204="BENARD",LISTE!I204="X",LISTE!I204="A",LISTE!B204="HUMBERT",LISTE!B204="BARRET",LISTE!B204="AUZAN",LISTE!B204="BOURDEAU"),"",LISTE!AN204)</f>
        <v/>
      </c>
      <c r="Q204" s="72" t="str">
        <f>IF(OR(LISTE!B204="",LISTE!B204="MADORRE",LISTE!B204="ROBIN",LISTE!B204="FREYSS",LISTE!B204="HENNION",LISTE!B204="BENARD",LISTE!I204="X",LISTE!I204="A",LISTE!B204="HUMBERT",LISTE!B204="BARRET",LISTE!B204="AUZAN",LISTE!B204="BOURDEAU"),"",LISTE!AO204)</f>
        <v/>
      </c>
      <c r="R204" s="72" t="str">
        <f>IF(OR(LISTE!B204="",LISTE!B204="MADORRE",LISTE!B204="ROBIN",LISTE!B204="FREYSS",LISTE!B204="HENNION",LISTE!B204="BENARD",LISTE!I204="X",LISTE!I204="A",LISTE!B204="HUMBERT",LISTE!B204="BARRET",LISTE!B204="AUZAN",LISTE!B204="BOURDEAU"),"",LISTE!AP204)</f>
        <v/>
      </c>
      <c r="S204" s="72" t="str">
        <f>IF(OR(LISTE!B204="",LISTE!B204="MADORRE",LISTE!B204="ROBIN",LISTE!B204="FREYSS",LISTE!B204="HENNION",LISTE!B204="BENARD",LISTE!I204="X",LISTE!I204="A",LISTE!B204="HUMBERT",LISTE!B204="BARRET",LISTE!B204="AUZAN",LISTE!B204="BOURDEAU"),"",LISTE!AQ204)</f>
        <v/>
      </c>
    </row>
    <row r="205" spans="1:19" ht="13.05" customHeight="1" x14ac:dyDescent="0.3">
      <c r="A205" s="56" t="str">
        <f>IF(OR(LISTE!B205="",LISTE!B205="MADORRE",LISTE!B205="ROBIN",LISTE!B205="FREYSS",LISTE!B205="HENNION",LISTE!B205="BENARD",LISTE!I205="X",LISTE!I205="A",LISTE!B205="HUMBERT",LISTE!B205="BARRET",LISTE!B205="AUZAN",LISTE!B205="BOURDEAU"),"",LISTE!A205)</f>
        <v/>
      </c>
      <c r="B205" s="70" t="str">
        <f>IF(OR(LISTE!B205="",LISTE!B205="MADORRE",LISTE!B205="ROBIN",LISTE!B205="FREYSS",LISTE!B205="HENNION",LISTE!B205="BENARD",LISTE!I205="X",LISTE!I205="A",LISTE!B205="HUMBERT",LISTE!B205="BARRET",LISTE!B205="AUZAN",LISTE!B205="BOURDEAU"),"",LISTE!B205)</f>
        <v/>
      </c>
      <c r="C205" s="70" t="str">
        <f>IF(OR(LISTE!B205="",LISTE!B205="MADORRE",LISTE!B205="ROBIN",LISTE!B205="FREYSS",LISTE!B205="HENNION",LISTE!B205="BENARD",LISTE!I205="X",LISTE!I205="A",LISTE!B205="HUMBERT",LISTE!B205="BARRET",LISTE!B205="AUZAN",LISTE!B205="BOURDEAU"),"",LISTE!C205)</f>
        <v/>
      </c>
      <c r="D205" s="70"/>
      <c r="E205" s="71" t="str">
        <f>IF(OR(LISTE!B205="",LISTE!B205="MADORRE",LISTE!B205="ROBIN",LISTE!B205="FREYSS",LISTE!B205="HENNION",LISTE!B205="BENARD",LISTE!I205="X",LISTE!I205="A",LISTE!B205="HUMBERT",LISTE!B205="BARRET",LISTE!B205="AUZAN",LISTE!B205="BOURDEAU"),"",LISTE!J205)</f>
        <v/>
      </c>
      <c r="F205" s="71" t="str">
        <f>IF(OR(LISTE!B205="",LISTE!B205="MADORRE",LISTE!B205="ROBIN",LISTE!B205="FREYSS",LISTE!B205="HENNION",LISTE!B205="BENARD",LISTE!I205="X",LISTE!I205="A",LISTE!B205="HUMBERT",LISTE!B205="BARRET",LISTE!B205="AUZAN",LISTE!B205="BOURDEAU"),"",LISTE!K205)</f>
        <v/>
      </c>
      <c r="G205" s="71"/>
      <c r="H205" s="72" t="str">
        <f>IF(OR(LISTE!B205="",LISTE!B205="MADORRE",LISTE!B205="ROBIN",LISTE!B205="FREYSS",LISTE!B205="HENNION",LISTE!B205="BENARD",LISTE!I205="X",LISTE!I205="A",LISTE!B205="HUMBERT",LISTE!B205="BARRET",LISTE!B205="AUZAN",LISTE!B205="BOURDEAU"),"",LISTE!AF205)</f>
        <v/>
      </c>
      <c r="I205" s="72" t="str">
        <f>IF(OR(LISTE!B205="",LISTE!B205="MADORRE",LISTE!B205="ROBIN",LISTE!B205="FREYSS",LISTE!B205="HENNION",LISTE!B205="BENARD",LISTE!I205="X",LISTE!I205="A",LISTE!B205="HUMBERT",LISTE!B205="BARRET",LISTE!B205="AUZAN",LISTE!B205="BOURDEAU"),"",LISTE!AG205)</f>
        <v/>
      </c>
      <c r="J205" s="72" t="str">
        <f>IF(OR(LISTE!B205="",LISTE!B205="MADORRE",LISTE!B205="ROBIN",LISTE!B205="FREYSS",LISTE!B205="HENNION",LISTE!B205="BENARD",LISTE!I205="X",LISTE!I205="A",LISTE!B205="HUMBERT",LISTE!B205="BARRET",LISTE!B205="AUZAN",LISTE!B205="BOURDEAU"),"",LISTE!AH205)</f>
        <v/>
      </c>
      <c r="K205" s="72" t="str">
        <f>IF(OR(LISTE!B205="",LISTE!B205="MADORRE",LISTE!B205="ROBIN",LISTE!B205="FREYSS",LISTE!B205="HENNION",LISTE!B205="BENARD",LISTE!I205="X",LISTE!I205="A",LISTE!B205="HUMBERT",LISTE!B205="BARRET",LISTE!B205="AUZAN",LISTE!B205="BOURDEAU"),"",LISTE!AI205)</f>
        <v/>
      </c>
      <c r="L205" s="72" t="str">
        <f>IF(OR(LISTE!B205="",LISTE!B205="MADORRE",LISTE!B205="ROBIN",LISTE!B205="FREYSS",LISTE!B205="HENNION",LISTE!B205="BENARD",LISTE!I205="X",LISTE!I205="A",LISTE!B205="HUMBERT",LISTE!B205="BARRET",LISTE!B205="AUZAN",LISTE!B205="BOURDEAU"),"",LISTE!AJ205)</f>
        <v/>
      </c>
      <c r="M205" s="72" t="str">
        <f>IF(OR(LISTE!B205="",LISTE!B205="MADORRE",LISTE!B205="ROBIN",LISTE!B205="FREYSS",LISTE!B205="HENNION",LISTE!B205="BENARD",LISTE!I205="X",LISTE!I205="A",LISTE!B205="HUMBERT",LISTE!B205="BARRET",LISTE!B205="AUZAN",LISTE!B205="BOURDEAU"),"",LISTE!AK205)</f>
        <v/>
      </c>
      <c r="N205" s="72" t="str">
        <f>IF(OR(LISTE!B205="",LISTE!B205="MADORRE",LISTE!B205="ROBIN",LISTE!B205="FREYSS",LISTE!B205="HENNION",LISTE!B205="BENARD",LISTE!I205="X",LISTE!I205="A",LISTE!B205="HUMBERT",LISTE!B205="BARRET",LISTE!B205="AUZAN",LISTE!B205="BOURDEAU"),"",LISTE!AL205)</f>
        <v/>
      </c>
      <c r="O205" s="72" t="str">
        <f>IF(OR(LISTE!B205="",LISTE!B205="MADORRE",LISTE!B205="ROBIN",LISTE!B205="FREYSS",LISTE!B205="HENNION",LISTE!B205="BENARD",LISTE!I205="X",LISTE!I205="A",LISTE!B205="HUMBERT",LISTE!B205="BARRET",LISTE!B205="AUZAN",LISTE!B205="BOURDEAU"),"",LISTE!AM205)</f>
        <v/>
      </c>
      <c r="P205" s="72" t="str">
        <f>IF(OR(LISTE!B205="",LISTE!B205="MADORRE",LISTE!B205="ROBIN",LISTE!B205="FREYSS",LISTE!B205="HENNION",LISTE!B205="BENARD",LISTE!I205="X",LISTE!I205="A",LISTE!B205="HUMBERT",LISTE!B205="BARRET",LISTE!B205="AUZAN",LISTE!B205="BOURDEAU"),"",LISTE!AN205)</f>
        <v/>
      </c>
      <c r="Q205" s="72" t="str">
        <f>IF(OR(LISTE!B205="",LISTE!B205="MADORRE",LISTE!B205="ROBIN",LISTE!B205="FREYSS",LISTE!B205="HENNION",LISTE!B205="BENARD",LISTE!I205="X",LISTE!I205="A",LISTE!B205="HUMBERT",LISTE!B205="BARRET",LISTE!B205="AUZAN",LISTE!B205="BOURDEAU"),"",LISTE!AO205)</f>
        <v/>
      </c>
      <c r="R205" s="72" t="str">
        <f>IF(OR(LISTE!B205="",LISTE!B205="MADORRE",LISTE!B205="ROBIN",LISTE!B205="FREYSS",LISTE!B205="HENNION",LISTE!B205="BENARD",LISTE!I205="X",LISTE!I205="A",LISTE!B205="HUMBERT",LISTE!B205="BARRET",LISTE!B205="AUZAN",LISTE!B205="BOURDEAU"),"",LISTE!AP205)</f>
        <v/>
      </c>
      <c r="S205" s="72" t="str">
        <f>IF(OR(LISTE!B205="",LISTE!B205="MADORRE",LISTE!B205="ROBIN",LISTE!B205="FREYSS",LISTE!B205="HENNION",LISTE!B205="BENARD",LISTE!I205="X",LISTE!I205="A",LISTE!B205="HUMBERT",LISTE!B205="BARRET",LISTE!B205="AUZAN",LISTE!B205="BOURDEAU"),"",LISTE!AQ205)</f>
        <v/>
      </c>
    </row>
    <row r="206" spans="1:19" ht="13.05" customHeight="1" x14ac:dyDescent="0.3">
      <c r="A206" s="56" t="str">
        <f>IF(OR(LISTE!B206="",LISTE!B206="MADORRE",LISTE!B206="ROBIN",LISTE!B206="FREYSS",LISTE!B206="HENNION",LISTE!B206="BENARD",LISTE!I206="X",LISTE!I206="A",LISTE!B206="HUMBERT",LISTE!B206="BARRET",LISTE!B206="AUZAN",LISTE!B206="BOURDEAU"),"",LISTE!A206)</f>
        <v/>
      </c>
      <c r="B206" s="70" t="str">
        <f>IF(OR(LISTE!B206="",LISTE!B206="MADORRE",LISTE!B206="ROBIN",LISTE!B206="FREYSS",LISTE!B206="HENNION",LISTE!B206="BENARD",LISTE!I206="X",LISTE!I206="A",LISTE!B206="HUMBERT",LISTE!B206="BARRET",LISTE!B206="AUZAN",LISTE!B206="BOURDEAU"),"",LISTE!B206)</f>
        <v/>
      </c>
      <c r="C206" s="70" t="str">
        <f>IF(OR(LISTE!B206="",LISTE!B206="MADORRE",LISTE!B206="ROBIN",LISTE!B206="FREYSS",LISTE!B206="HENNION",LISTE!B206="BENARD",LISTE!I206="X",LISTE!I206="A",LISTE!B206="HUMBERT",LISTE!B206="BARRET",LISTE!B206="AUZAN",LISTE!B206="BOURDEAU"),"",LISTE!C206)</f>
        <v/>
      </c>
      <c r="D206" s="70"/>
      <c r="E206" s="71" t="str">
        <f>IF(OR(LISTE!B206="",LISTE!B206="MADORRE",LISTE!B206="ROBIN",LISTE!B206="FREYSS",LISTE!B206="HENNION",LISTE!B206="BENARD",LISTE!I206="X",LISTE!I206="A",LISTE!B206="HUMBERT",LISTE!B206="BARRET",LISTE!B206="AUZAN",LISTE!B206="BOURDEAU"),"",LISTE!J206)</f>
        <v/>
      </c>
      <c r="F206" s="71" t="str">
        <f>IF(OR(LISTE!B206="",LISTE!B206="MADORRE",LISTE!B206="ROBIN",LISTE!B206="FREYSS",LISTE!B206="HENNION",LISTE!B206="BENARD",LISTE!I206="X",LISTE!I206="A",LISTE!B206="HUMBERT",LISTE!B206="BARRET",LISTE!B206="AUZAN",LISTE!B206="BOURDEAU"),"",LISTE!K206)</f>
        <v/>
      </c>
      <c r="G206" s="71"/>
      <c r="H206" s="72" t="str">
        <f>IF(OR(LISTE!B206="",LISTE!B206="MADORRE",LISTE!B206="ROBIN",LISTE!B206="FREYSS",LISTE!B206="HENNION",LISTE!B206="BENARD",LISTE!I206="X",LISTE!I206="A",LISTE!B206="HUMBERT",LISTE!B206="BARRET",LISTE!B206="AUZAN",LISTE!B206="BOURDEAU"),"",LISTE!AF206)</f>
        <v/>
      </c>
      <c r="I206" s="72" t="str">
        <f>IF(OR(LISTE!B206="",LISTE!B206="MADORRE",LISTE!B206="ROBIN",LISTE!B206="FREYSS",LISTE!B206="HENNION",LISTE!B206="BENARD",LISTE!I206="X",LISTE!I206="A",LISTE!B206="HUMBERT",LISTE!B206="BARRET",LISTE!B206="AUZAN",LISTE!B206="BOURDEAU"),"",LISTE!AG206)</f>
        <v/>
      </c>
      <c r="J206" s="72" t="str">
        <f>IF(OR(LISTE!B206="",LISTE!B206="MADORRE",LISTE!B206="ROBIN",LISTE!B206="FREYSS",LISTE!B206="HENNION",LISTE!B206="BENARD",LISTE!I206="X",LISTE!I206="A",LISTE!B206="HUMBERT",LISTE!B206="BARRET",LISTE!B206="AUZAN",LISTE!B206="BOURDEAU"),"",LISTE!AH206)</f>
        <v/>
      </c>
      <c r="K206" s="72" t="str">
        <f>IF(OR(LISTE!B206="",LISTE!B206="MADORRE",LISTE!B206="ROBIN",LISTE!B206="FREYSS",LISTE!B206="HENNION",LISTE!B206="BENARD",LISTE!I206="X",LISTE!I206="A",LISTE!B206="HUMBERT",LISTE!B206="BARRET",LISTE!B206="AUZAN",LISTE!B206="BOURDEAU"),"",LISTE!AI206)</f>
        <v/>
      </c>
      <c r="L206" s="72" t="str">
        <f>IF(OR(LISTE!B206="",LISTE!B206="MADORRE",LISTE!B206="ROBIN",LISTE!B206="FREYSS",LISTE!B206="HENNION",LISTE!B206="BENARD",LISTE!I206="X",LISTE!I206="A",LISTE!B206="HUMBERT",LISTE!B206="BARRET",LISTE!B206="AUZAN",LISTE!B206="BOURDEAU"),"",LISTE!AJ206)</f>
        <v/>
      </c>
      <c r="M206" s="72" t="str">
        <f>IF(OR(LISTE!B206="",LISTE!B206="MADORRE",LISTE!B206="ROBIN",LISTE!B206="FREYSS",LISTE!B206="HENNION",LISTE!B206="BENARD",LISTE!I206="X",LISTE!I206="A",LISTE!B206="HUMBERT",LISTE!B206="BARRET",LISTE!B206="AUZAN",LISTE!B206="BOURDEAU"),"",LISTE!AK206)</f>
        <v/>
      </c>
      <c r="N206" s="72" t="str">
        <f>IF(OR(LISTE!B206="",LISTE!B206="MADORRE",LISTE!B206="ROBIN",LISTE!B206="FREYSS",LISTE!B206="HENNION",LISTE!B206="BENARD",LISTE!I206="X",LISTE!I206="A",LISTE!B206="HUMBERT",LISTE!B206="BARRET",LISTE!B206="AUZAN",LISTE!B206="BOURDEAU"),"",LISTE!AL206)</f>
        <v/>
      </c>
      <c r="O206" s="72" t="str">
        <f>IF(OR(LISTE!B206="",LISTE!B206="MADORRE",LISTE!B206="ROBIN",LISTE!B206="FREYSS",LISTE!B206="HENNION",LISTE!B206="BENARD",LISTE!I206="X",LISTE!I206="A",LISTE!B206="HUMBERT",LISTE!B206="BARRET",LISTE!B206="AUZAN",LISTE!B206="BOURDEAU"),"",LISTE!AM206)</f>
        <v/>
      </c>
      <c r="P206" s="72" t="str">
        <f>IF(OR(LISTE!B206="",LISTE!B206="MADORRE",LISTE!B206="ROBIN",LISTE!B206="FREYSS",LISTE!B206="HENNION",LISTE!B206="BENARD",LISTE!I206="X",LISTE!I206="A",LISTE!B206="HUMBERT",LISTE!B206="BARRET",LISTE!B206="AUZAN",LISTE!B206="BOURDEAU"),"",LISTE!AN206)</f>
        <v/>
      </c>
      <c r="Q206" s="72" t="str">
        <f>IF(OR(LISTE!B206="",LISTE!B206="MADORRE",LISTE!B206="ROBIN",LISTE!B206="FREYSS",LISTE!B206="HENNION",LISTE!B206="BENARD",LISTE!I206="X",LISTE!I206="A",LISTE!B206="HUMBERT",LISTE!B206="BARRET",LISTE!B206="AUZAN",LISTE!B206="BOURDEAU"),"",LISTE!AO206)</f>
        <v/>
      </c>
      <c r="R206" s="72" t="str">
        <f>IF(OR(LISTE!B206="",LISTE!B206="MADORRE",LISTE!B206="ROBIN",LISTE!B206="FREYSS",LISTE!B206="HENNION",LISTE!B206="BENARD",LISTE!I206="X",LISTE!I206="A",LISTE!B206="HUMBERT",LISTE!B206="BARRET",LISTE!B206="AUZAN",LISTE!B206="BOURDEAU"),"",LISTE!AP206)</f>
        <v/>
      </c>
      <c r="S206" s="72" t="str">
        <f>IF(OR(LISTE!B206="",LISTE!B206="MADORRE",LISTE!B206="ROBIN",LISTE!B206="FREYSS",LISTE!B206="HENNION",LISTE!B206="BENARD",LISTE!I206="X",LISTE!I206="A",LISTE!B206="HUMBERT",LISTE!B206="BARRET",LISTE!B206="AUZAN",LISTE!B206="BOURDEAU"),"",LISTE!AQ206)</f>
        <v/>
      </c>
    </row>
    <row r="207" spans="1:19" ht="13.05" customHeight="1" x14ac:dyDescent="0.3">
      <c r="A207" s="56" t="str">
        <f>IF(OR(LISTE!B207="",LISTE!B207="MADORRE",LISTE!B207="ROBIN",LISTE!B207="FREYSS",LISTE!B207="HENNION",LISTE!B207="BENARD",LISTE!I207="X",LISTE!I207="A",LISTE!B207="HUMBERT",LISTE!B207="BARRET",LISTE!B207="AUZAN",LISTE!B207="BOURDEAU"),"",LISTE!A207)</f>
        <v/>
      </c>
      <c r="B207" s="70" t="str">
        <f>IF(OR(LISTE!B207="",LISTE!B207="MADORRE",LISTE!B207="ROBIN",LISTE!B207="FREYSS",LISTE!B207="HENNION",LISTE!B207="BENARD",LISTE!I207="X",LISTE!I207="A",LISTE!B207="HUMBERT",LISTE!B207="BARRET",LISTE!B207="AUZAN",LISTE!B207="BOURDEAU"),"",LISTE!B207)</f>
        <v/>
      </c>
      <c r="C207" s="70" t="str">
        <f>IF(OR(LISTE!B207="",LISTE!B207="MADORRE",LISTE!B207="ROBIN",LISTE!B207="FREYSS",LISTE!B207="HENNION",LISTE!B207="BENARD",LISTE!I207="X",LISTE!I207="A",LISTE!B207="HUMBERT",LISTE!B207="BARRET",LISTE!B207="AUZAN",LISTE!B207="BOURDEAU"),"",LISTE!C207)</f>
        <v/>
      </c>
      <c r="D207" s="70"/>
      <c r="E207" s="71" t="str">
        <f>IF(OR(LISTE!B207="",LISTE!B207="MADORRE",LISTE!B207="ROBIN",LISTE!B207="FREYSS",LISTE!B207="HENNION",LISTE!B207="BENARD",LISTE!I207="X",LISTE!I207="A",LISTE!B207="HUMBERT",LISTE!B207="BARRET",LISTE!B207="AUZAN",LISTE!B207="BOURDEAU"),"",LISTE!J207)</f>
        <v/>
      </c>
      <c r="F207" s="71" t="str">
        <f>IF(OR(LISTE!B207="",LISTE!B207="MADORRE",LISTE!B207="ROBIN",LISTE!B207="FREYSS",LISTE!B207="HENNION",LISTE!B207="BENARD",LISTE!I207="X",LISTE!I207="A",LISTE!B207="HUMBERT",LISTE!B207="BARRET",LISTE!B207="AUZAN",LISTE!B207="BOURDEAU"),"",LISTE!K207)</f>
        <v/>
      </c>
      <c r="G207" s="71"/>
      <c r="H207" s="72" t="str">
        <f>IF(OR(LISTE!B207="",LISTE!B207="MADORRE",LISTE!B207="ROBIN",LISTE!B207="FREYSS",LISTE!B207="HENNION",LISTE!B207="BENARD",LISTE!I207="X",LISTE!I207="A",LISTE!B207="HUMBERT",LISTE!B207="BARRET",LISTE!B207="AUZAN",LISTE!B207="BOURDEAU"),"",LISTE!AF207)</f>
        <v/>
      </c>
      <c r="I207" s="72" t="str">
        <f>IF(OR(LISTE!B207="",LISTE!B207="MADORRE",LISTE!B207="ROBIN",LISTE!B207="FREYSS",LISTE!B207="HENNION",LISTE!B207="BENARD",LISTE!I207="X",LISTE!I207="A",LISTE!B207="HUMBERT",LISTE!B207="BARRET",LISTE!B207="AUZAN",LISTE!B207="BOURDEAU"),"",LISTE!AG207)</f>
        <v/>
      </c>
      <c r="J207" s="72" t="str">
        <f>IF(OR(LISTE!B207="",LISTE!B207="MADORRE",LISTE!B207="ROBIN",LISTE!B207="FREYSS",LISTE!B207="HENNION",LISTE!B207="BENARD",LISTE!I207="X",LISTE!I207="A",LISTE!B207="HUMBERT",LISTE!B207="BARRET",LISTE!B207="AUZAN",LISTE!B207="BOURDEAU"),"",LISTE!AH207)</f>
        <v/>
      </c>
      <c r="K207" s="72" t="str">
        <f>IF(OR(LISTE!B207="",LISTE!B207="MADORRE",LISTE!B207="ROBIN",LISTE!B207="FREYSS",LISTE!B207="HENNION",LISTE!B207="BENARD",LISTE!I207="X",LISTE!I207="A",LISTE!B207="HUMBERT",LISTE!B207="BARRET",LISTE!B207="AUZAN",LISTE!B207="BOURDEAU"),"",LISTE!AI207)</f>
        <v/>
      </c>
      <c r="L207" s="72" t="str">
        <f>IF(OR(LISTE!B207="",LISTE!B207="MADORRE",LISTE!B207="ROBIN",LISTE!B207="FREYSS",LISTE!B207="HENNION",LISTE!B207="BENARD",LISTE!I207="X",LISTE!I207="A",LISTE!B207="HUMBERT",LISTE!B207="BARRET",LISTE!B207="AUZAN",LISTE!B207="BOURDEAU"),"",LISTE!AJ207)</f>
        <v/>
      </c>
      <c r="M207" s="72" t="str">
        <f>IF(OR(LISTE!B207="",LISTE!B207="MADORRE",LISTE!B207="ROBIN",LISTE!B207="FREYSS",LISTE!B207="HENNION",LISTE!B207="BENARD",LISTE!I207="X",LISTE!I207="A",LISTE!B207="HUMBERT",LISTE!B207="BARRET",LISTE!B207="AUZAN",LISTE!B207="BOURDEAU"),"",LISTE!AK207)</f>
        <v/>
      </c>
      <c r="N207" s="72" t="str">
        <f>IF(OR(LISTE!B207="",LISTE!B207="MADORRE",LISTE!B207="ROBIN",LISTE!B207="FREYSS",LISTE!B207="HENNION",LISTE!B207="BENARD",LISTE!I207="X",LISTE!I207="A",LISTE!B207="HUMBERT",LISTE!B207="BARRET",LISTE!B207="AUZAN",LISTE!B207="BOURDEAU"),"",LISTE!AL207)</f>
        <v/>
      </c>
      <c r="O207" s="72" t="str">
        <f>IF(OR(LISTE!B207="",LISTE!B207="MADORRE",LISTE!B207="ROBIN",LISTE!B207="FREYSS",LISTE!B207="HENNION",LISTE!B207="BENARD",LISTE!I207="X",LISTE!I207="A",LISTE!B207="HUMBERT",LISTE!B207="BARRET",LISTE!B207="AUZAN",LISTE!B207="BOURDEAU"),"",LISTE!AM207)</f>
        <v/>
      </c>
      <c r="P207" s="72" t="str">
        <f>IF(OR(LISTE!B207="",LISTE!B207="MADORRE",LISTE!B207="ROBIN",LISTE!B207="FREYSS",LISTE!B207="HENNION",LISTE!B207="BENARD",LISTE!I207="X",LISTE!I207="A",LISTE!B207="HUMBERT",LISTE!B207="BARRET",LISTE!B207="AUZAN",LISTE!B207="BOURDEAU"),"",LISTE!AN207)</f>
        <v/>
      </c>
      <c r="Q207" s="72" t="str">
        <f>IF(OR(LISTE!B207="",LISTE!B207="MADORRE",LISTE!B207="ROBIN",LISTE!B207="FREYSS",LISTE!B207="HENNION",LISTE!B207="BENARD",LISTE!I207="X",LISTE!I207="A",LISTE!B207="HUMBERT",LISTE!B207="BARRET",LISTE!B207="AUZAN",LISTE!B207="BOURDEAU"),"",LISTE!AO207)</f>
        <v/>
      </c>
      <c r="R207" s="72" t="str">
        <f>IF(OR(LISTE!B207="",LISTE!B207="MADORRE",LISTE!B207="ROBIN",LISTE!B207="FREYSS",LISTE!B207="HENNION",LISTE!B207="BENARD",LISTE!I207="X",LISTE!I207="A",LISTE!B207="HUMBERT",LISTE!B207="BARRET",LISTE!B207="AUZAN",LISTE!B207="BOURDEAU"),"",LISTE!AP207)</f>
        <v/>
      </c>
      <c r="S207" s="72" t="str">
        <f>IF(OR(LISTE!B207="",LISTE!B207="MADORRE",LISTE!B207="ROBIN",LISTE!B207="FREYSS",LISTE!B207="HENNION",LISTE!B207="BENARD",LISTE!I207="X",LISTE!I207="A",LISTE!B207="HUMBERT",LISTE!B207="BARRET",LISTE!B207="AUZAN",LISTE!B207="BOURDEAU"),"",LISTE!AQ207)</f>
        <v/>
      </c>
    </row>
    <row r="208" spans="1:19" ht="13.05" customHeight="1" x14ac:dyDescent="0.3">
      <c r="A208" s="56" t="str">
        <f>IF(OR(LISTE!B208="",LISTE!B208="MADORRE",LISTE!B208="ROBIN",LISTE!B208="FREYSS",LISTE!B208="HENNION",LISTE!B208="BENARD",LISTE!I208="X",LISTE!I208="A",LISTE!B208="HUMBERT",LISTE!B208="BARRET",LISTE!B208="AUZAN",LISTE!B208="BOURDEAU"),"",LISTE!A208)</f>
        <v/>
      </c>
      <c r="B208" s="70" t="str">
        <f>IF(OR(LISTE!B208="",LISTE!B208="MADORRE",LISTE!B208="ROBIN",LISTE!B208="FREYSS",LISTE!B208="HENNION",LISTE!B208="BENARD",LISTE!I208="X",LISTE!I208="A",LISTE!B208="HUMBERT",LISTE!B208="BARRET",LISTE!B208="AUZAN",LISTE!B208="BOURDEAU"),"",LISTE!B208)</f>
        <v/>
      </c>
      <c r="C208" s="70" t="str">
        <f>IF(OR(LISTE!B208="",LISTE!B208="MADORRE",LISTE!B208="ROBIN",LISTE!B208="FREYSS",LISTE!B208="HENNION",LISTE!B208="BENARD",LISTE!I208="X",LISTE!I208="A",LISTE!B208="HUMBERT",LISTE!B208="BARRET",LISTE!B208="AUZAN",LISTE!B208="BOURDEAU"),"",LISTE!C208)</f>
        <v/>
      </c>
      <c r="D208" s="70"/>
      <c r="E208" s="71" t="str">
        <f>IF(OR(LISTE!B208="",LISTE!B208="MADORRE",LISTE!B208="ROBIN",LISTE!B208="FREYSS",LISTE!B208="HENNION",LISTE!B208="BENARD",LISTE!I208="X",LISTE!I208="A",LISTE!B208="HUMBERT",LISTE!B208="BARRET",LISTE!B208="AUZAN",LISTE!B208="BOURDEAU"),"",LISTE!J208)</f>
        <v/>
      </c>
      <c r="F208" s="71" t="str">
        <f>IF(OR(LISTE!B208="",LISTE!B208="MADORRE",LISTE!B208="ROBIN",LISTE!B208="FREYSS",LISTE!B208="HENNION",LISTE!B208="BENARD",LISTE!I208="X",LISTE!I208="A",LISTE!B208="HUMBERT",LISTE!B208="BARRET",LISTE!B208="AUZAN",LISTE!B208="BOURDEAU"),"",LISTE!K208)</f>
        <v/>
      </c>
      <c r="G208" s="71"/>
      <c r="H208" s="72" t="str">
        <f>IF(OR(LISTE!B208="",LISTE!B208="MADORRE",LISTE!B208="ROBIN",LISTE!B208="FREYSS",LISTE!B208="HENNION",LISTE!B208="BENARD",LISTE!I208="X",LISTE!I208="A",LISTE!B208="HUMBERT",LISTE!B208="BARRET",LISTE!B208="AUZAN",LISTE!B208="BOURDEAU"),"",LISTE!AF208)</f>
        <v/>
      </c>
      <c r="I208" s="72" t="str">
        <f>IF(OR(LISTE!B208="",LISTE!B208="MADORRE",LISTE!B208="ROBIN",LISTE!B208="FREYSS",LISTE!B208="HENNION",LISTE!B208="BENARD",LISTE!I208="X",LISTE!I208="A",LISTE!B208="HUMBERT",LISTE!B208="BARRET",LISTE!B208="AUZAN",LISTE!B208="BOURDEAU"),"",LISTE!AG208)</f>
        <v/>
      </c>
      <c r="J208" s="72" t="str">
        <f>IF(OR(LISTE!B208="",LISTE!B208="MADORRE",LISTE!B208="ROBIN",LISTE!B208="FREYSS",LISTE!B208="HENNION",LISTE!B208="BENARD",LISTE!I208="X",LISTE!I208="A",LISTE!B208="HUMBERT",LISTE!B208="BARRET",LISTE!B208="AUZAN",LISTE!B208="BOURDEAU"),"",LISTE!AH208)</f>
        <v/>
      </c>
      <c r="K208" s="72" t="str">
        <f>IF(OR(LISTE!B208="",LISTE!B208="MADORRE",LISTE!B208="ROBIN",LISTE!B208="FREYSS",LISTE!B208="HENNION",LISTE!B208="BENARD",LISTE!I208="X",LISTE!I208="A",LISTE!B208="HUMBERT",LISTE!B208="BARRET",LISTE!B208="AUZAN",LISTE!B208="BOURDEAU"),"",LISTE!AI208)</f>
        <v/>
      </c>
      <c r="L208" s="72" t="str">
        <f>IF(OR(LISTE!B208="",LISTE!B208="MADORRE",LISTE!B208="ROBIN",LISTE!B208="FREYSS",LISTE!B208="HENNION",LISTE!B208="BENARD",LISTE!I208="X",LISTE!I208="A",LISTE!B208="HUMBERT",LISTE!B208="BARRET",LISTE!B208="AUZAN",LISTE!B208="BOURDEAU"),"",LISTE!AJ208)</f>
        <v/>
      </c>
      <c r="M208" s="72" t="str">
        <f>IF(OR(LISTE!B208="",LISTE!B208="MADORRE",LISTE!B208="ROBIN",LISTE!B208="FREYSS",LISTE!B208="HENNION",LISTE!B208="BENARD",LISTE!I208="X",LISTE!I208="A",LISTE!B208="HUMBERT",LISTE!B208="BARRET",LISTE!B208="AUZAN",LISTE!B208="BOURDEAU"),"",LISTE!AK208)</f>
        <v/>
      </c>
      <c r="N208" s="72" t="str">
        <f>IF(OR(LISTE!B208="",LISTE!B208="MADORRE",LISTE!B208="ROBIN",LISTE!B208="FREYSS",LISTE!B208="HENNION",LISTE!B208="BENARD",LISTE!I208="X",LISTE!I208="A",LISTE!B208="HUMBERT",LISTE!B208="BARRET",LISTE!B208="AUZAN",LISTE!B208="BOURDEAU"),"",LISTE!AL208)</f>
        <v/>
      </c>
      <c r="O208" s="72" t="str">
        <f>IF(OR(LISTE!B208="",LISTE!B208="MADORRE",LISTE!B208="ROBIN",LISTE!B208="FREYSS",LISTE!B208="HENNION",LISTE!B208="BENARD",LISTE!I208="X",LISTE!I208="A",LISTE!B208="HUMBERT",LISTE!B208="BARRET",LISTE!B208="AUZAN",LISTE!B208="BOURDEAU"),"",LISTE!AM208)</f>
        <v/>
      </c>
      <c r="P208" s="72" t="str">
        <f>IF(OR(LISTE!B208="",LISTE!B208="MADORRE",LISTE!B208="ROBIN",LISTE!B208="FREYSS",LISTE!B208="HENNION",LISTE!B208="BENARD",LISTE!I208="X",LISTE!I208="A",LISTE!B208="HUMBERT",LISTE!B208="BARRET",LISTE!B208="AUZAN",LISTE!B208="BOURDEAU"),"",LISTE!AN208)</f>
        <v/>
      </c>
      <c r="Q208" s="72" t="str">
        <f>IF(OR(LISTE!B208="",LISTE!B208="MADORRE",LISTE!B208="ROBIN",LISTE!B208="FREYSS",LISTE!B208="HENNION",LISTE!B208="BENARD",LISTE!I208="X",LISTE!I208="A",LISTE!B208="HUMBERT",LISTE!B208="BARRET",LISTE!B208="AUZAN",LISTE!B208="BOURDEAU"),"",LISTE!AO208)</f>
        <v/>
      </c>
      <c r="R208" s="72" t="str">
        <f>IF(OR(LISTE!B208="",LISTE!B208="MADORRE",LISTE!B208="ROBIN",LISTE!B208="FREYSS",LISTE!B208="HENNION",LISTE!B208="BENARD",LISTE!I208="X",LISTE!I208="A",LISTE!B208="HUMBERT",LISTE!B208="BARRET",LISTE!B208="AUZAN",LISTE!B208="BOURDEAU"),"",LISTE!AP208)</f>
        <v/>
      </c>
      <c r="S208" s="72" t="str">
        <f>IF(OR(LISTE!B208="",LISTE!B208="MADORRE",LISTE!B208="ROBIN",LISTE!B208="FREYSS",LISTE!B208="HENNION",LISTE!B208="BENARD",LISTE!I208="X",LISTE!I208="A",LISTE!B208="HUMBERT",LISTE!B208="BARRET",LISTE!B208="AUZAN",LISTE!B208="BOURDEAU"),"",LISTE!AQ208)</f>
        <v/>
      </c>
    </row>
    <row r="209" spans="1:19" ht="13.05" customHeight="1" x14ac:dyDescent="0.3">
      <c r="A209" s="56" t="str">
        <f>IF(OR(LISTE!B209="",LISTE!B209="MADORRE",LISTE!B209="ROBIN",LISTE!B209="FREYSS",LISTE!B209="HENNION",LISTE!B209="BENARD",LISTE!I209="X",LISTE!I209="A",LISTE!B209="HUMBERT",LISTE!B209="BARRET",LISTE!B209="AUZAN",LISTE!B209="BOURDEAU"),"",LISTE!A209)</f>
        <v/>
      </c>
      <c r="B209" s="70" t="str">
        <f>IF(OR(LISTE!B209="",LISTE!B209="MADORRE",LISTE!B209="ROBIN",LISTE!B209="FREYSS",LISTE!B209="HENNION",LISTE!B209="BENARD",LISTE!I209="X",LISTE!I209="A",LISTE!B209="HUMBERT",LISTE!B209="BARRET",LISTE!B209="AUZAN",LISTE!B209="BOURDEAU"),"",LISTE!B209)</f>
        <v/>
      </c>
      <c r="C209" s="70" t="str">
        <f>IF(OR(LISTE!B209="",LISTE!B209="MADORRE",LISTE!B209="ROBIN",LISTE!B209="FREYSS",LISTE!B209="HENNION",LISTE!B209="BENARD",LISTE!I209="X",LISTE!I209="A",LISTE!B209="HUMBERT",LISTE!B209="BARRET",LISTE!B209="AUZAN",LISTE!B209="BOURDEAU"),"",LISTE!C209)</f>
        <v/>
      </c>
      <c r="D209" s="70"/>
      <c r="E209" s="71" t="str">
        <f>IF(OR(LISTE!B209="",LISTE!B209="MADORRE",LISTE!B209="ROBIN",LISTE!B209="FREYSS",LISTE!B209="HENNION",LISTE!B209="BENARD",LISTE!I209="X",LISTE!I209="A",LISTE!B209="HUMBERT",LISTE!B209="BARRET",LISTE!B209="AUZAN",LISTE!B209="BOURDEAU"),"",LISTE!J209)</f>
        <v/>
      </c>
      <c r="F209" s="71" t="str">
        <f>IF(OR(LISTE!B209="",LISTE!B209="MADORRE",LISTE!B209="ROBIN",LISTE!B209="FREYSS",LISTE!B209="HENNION",LISTE!B209="BENARD",LISTE!I209="X",LISTE!I209="A",LISTE!B209="HUMBERT",LISTE!B209="BARRET",LISTE!B209="AUZAN",LISTE!B209="BOURDEAU"),"",LISTE!K209)</f>
        <v/>
      </c>
      <c r="G209" s="71"/>
      <c r="H209" s="72" t="str">
        <f>IF(OR(LISTE!B209="",LISTE!B209="MADORRE",LISTE!B209="ROBIN",LISTE!B209="FREYSS",LISTE!B209="HENNION",LISTE!B209="BENARD",LISTE!I209="X",LISTE!I209="A",LISTE!B209="HUMBERT",LISTE!B209="BARRET",LISTE!B209="AUZAN",LISTE!B209="BOURDEAU"),"",LISTE!AF209)</f>
        <v/>
      </c>
      <c r="I209" s="72" t="str">
        <f>IF(OR(LISTE!B209="",LISTE!B209="MADORRE",LISTE!B209="ROBIN",LISTE!B209="FREYSS",LISTE!B209="HENNION",LISTE!B209="BENARD",LISTE!I209="X",LISTE!I209="A",LISTE!B209="HUMBERT",LISTE!B209="BARRET",LISTE!B209="AUZAN",LISTE!B209="BOURDEAU"),"",LISTE!AG209)</f>
        <v/>
      </c>
      <c r="J209" s="72" t="str">
        <f>IF(OR(LISTE!B209="",LISTE!B209="MADORRE",LISTE!B209="ROBIN",LISTE!B209="FREYSS",LISTE!B209="HENNION",LISTE!B209="BENARD",LISTE!I209="X",LISTE!I209="A",LISTE!B209="HUMBERT",LISTE!B209="BARRET",LISTE!B209="AUZAN",LISTE!B209="BOURDEAU"),"",LISTE!AH209)</f>
        <v/>
      </c>
      <c r="K209" s="72" t="str">
        <f>IF(OR(LISTE!B209="",LISTE!B209="MADORRE",LISTE!B209="ROBIN",LISTE!B209="FREYSS",LISTE!B209="HENNION",LISTE!B209="BENARD",LISTE!I209="X",LISTE!I209="A",LISTE!B209="HUMBERT",LISTE!B209="BARRET",LISTE!B209="AUZAN",LISTE!B209="BOURDEAU"),"",LISTE!AI209)</f>
        <v/>
      </c>
      <c r="L209" s="72" t="str">
        <f>IF(OR(LISTE!B209="",LISTE!B209="MADORRE",LISTE!B209="ROBIN",LISTE!B209="FREYSS",LISTE!B209="HENNION",LISTE!B209="BENARD",LISTE!I209="X",LISTE!I209="A",LISTE!B209="HUMBERT",LISTE!B209="BARRET",LISTE!B209="AUZAN",LISTE!B209="BOURDEAU"),"",LISTE!AJ209)</f>
        <v/>
      </c>
      <c r="M209" s="72" t="str">
        <f>IF(OR(LISTE!B209="",LISTE!B209="MADORRE",LISTE!B209="ROBIN",LISTE!B209="FREYSS",LISTE!B209="HENNION",LISTE!B209="BENARD",LISTE!I209="X",LISTE!I209="A",LISTE!B209="HUMBERT",LISTE!B209="BARRET",LISTE!B209="AUZAN",LISTE!B209="BOURDEAU"),"",LISTE!AK209)</f>
        <v/>
      </c>
      <c r="N209" s="72" t="str">
        <f>IF(OR(LISTE!B209="",LISTE!B209="MADORRE",LISTE!B209="ROBIN",LISTE!B209="FREYSS",LISTE!B209="HENNION",LISTE!B209="BENARD",LISTE!I209="X",LISTE!I209="A",LISTE!B209="HUMBERT",LISTE!B209="BARRET",LISTE!B209="AUZAN",LISTE!B209="BOURDEAU"),"",LISTE!AL209)</f>
        <v/>
      </c>
      <c r="O209" s="72" t="str">
        <f>IF(OR(LISTE!B209="",LISTE!B209="MADORRE",LISTE!B209="ROBIN",LISTE!B209="FREYSS",LISTE!B209="HENNION",LISTE!B209="BENARD",LISTE!I209="X",LISTE!I209="A",LISTE!B209="HUMBERT",LISTE!B209="BARRET",LISTE!B209="AUZAN",LISTE!B209="BOURDEAU"),"",LISTE!AM209)</f>
        <v/>
      </c>
      <c r="P209" s="72" t="str">
        <f>IF(OR(LISTE!B209="",LISTE!B209="MADORRE",LISTE!B209="ROBIN",LISTE!B209="FREYSS",LISTE!B209="HENNION",LISTE!B209="BENARD",LISTE!I209="X",LISTE!I209="A",LISTE!B209="HUMBERT",LISTE!B209="BARRET",LISTE!B209="AUZAN",LISTE!B209="BOURDEAU"),"",LISTE!AN209)</f>
        <v/>
      </c>
      <c r="Q209" s="72" t="str">
        <f>IF(OR(LISTE!B209="",LISTE!B209="MADORRE",LISTE!B209="ROBIN",LISTE!B209="FREYSS",LISTE!B209="HENNION",LISTE!B209="BENARD",LISTE!I209="X",LISTE!I209="A",LISTE!B209="HUMBERT",LISTE!B209="BARRET",LISTE!B209="AUZAN",LISTE!B209="BOURDEAU"),"",LISTE!AO209)</f>
        <v/>
      </c>
      <c r="R209" s="72" t="str">
        <f>IF(OR(LISTE!B209="",LISTE!B209="MADORRE",LISTE!B209="ROBIN",LISTE!B209="FREYSS",LISTE!B209="HENNION",LISTE!B209="BENARD",LISTE!I209="X",LISTE!I209="A",LISTE!B209="HUMBERT",LISTE!B209="BARRET",LISTE!B209="AUZAN",LISTE!B209="BOURDEAU"),"",LISTE!AP209)</f>
        <v/>
      </c>
      <c r="S209" s="72" t="str">
        <f>IF(OR(LISTE!B209="",LISTE!B209="MADORRE",LISTE!B209="ROBIN",LISTE!B209="FREYSS",LISTE!B209="HENNION",LISTE!B209="BENARD",LISTE!I209="X",LISTE!I209="A",LISTE!B209="HUMBERT",LISTE!B209="BARRET",LISTE!B209="AUZAN",LISTE!B209="BOURDEAU"),"",LISTE!AQ209)</f>
        <v/>
      </c>
    </row>
    <row r="210" spans="1:19" ht="13.05" customHeight="1" x14ac:dyDescent="0.3">
      <c r="A210" s="56" t="str">
        <f>IF(OR(LISTE!B210="",LISTE!B210="MADORRE",LISTE!B210="ROBIN",LISTE!B210="FREYSS",LISTE!B210="HENNION",LISTE!B210="BENARD",LISTE!I210="X",LISTE!I210="A",LISTE!B210="HUMBERT",LISTE!B210="BARRET",LISTE!B210="AUZAN",LISTE!B210="BOURDEAU"),"",LISTE!A210)</f>
        <v/>
      </c>
      <c r="B210" s="70" t="str">
        <f>IF(OR(LISTE!B210="",LISTE!B210="MADORRE",LISTE!B210="ROBIN",LISTE!B210="FREYSS",LISTE!B210="HENNION",LISTE!B210="BENARD",LISTE!I210="X",LISTE!I210="A",LISTE!B210="HUMBERT",LISTE!B210="BARRET",LISTE!B210="AUZAN",LISTE!B210="BOURDEAU"),"",LISTE!B210)</f>
        <v/>
      </c>
      <c r="C210" s="70" t="str">
        <f>IF(OR(LISTE!B210="",LISTE!B210="MADORRE",LISTE!B210="ROBIN",LISTE!B210="FREYSS",LISTE!B210="HENNION",LISTE!B210="BENARD",LISTE!I210="X",LISTE!I210="A",LISTE!B210="HUMBERT",LISTE!B210="BARRET",LISTE!B210="AUZAN",LISTE!B210="BOURDEAU"),"",LISTE!C210)</f>
        <v/>
      </c>
      <c r="D210" s="70"/>
      <c r="E210" s="71" t="str">
        <f>IF(OR(LISTE!B210="",LISTE!B210="MADORRE",LISTE!B210="ROBIN",LISTE!B210="FREYSS",LISTE!B210="HENNION",LISTE!B210="BENARD",LISTE!I210="X",LISTE!I210="A",LISTE!B210="HUMBERT",LISTE!B210="BARRET",LISTE!B210="AUZAN",LISTE!B210="BOURDEAU"),"",LISTE!J210)</f>
        <v/>
      </c>
      <c r="F210" s="71" t="str">
        <f>IF(OR(LISTE!B210="",LISTE!B210="MADORRE",LISTE!B210="ROBIN",LISTE!B210="FREYSS",LISTE!B210="HENNION",LISTE!B210="BENARD",LISTE!I210="X",LISTE!I210="A",LISTE!B210="HUMBERT",LISTE!B210="BARRET",LISTE!B210="AUZAN",LISTE!B210="BOURDEAU"),"",LISTE!K210)</f>
        <v/>
      </c>
      <c r="G210" s="71"/>
      <c r="H210" s="72" t="str">
        <f>IF(OR(LISTE!B210="",LISTE!B210="MADORRE",LISTE!B210="ROBIN",LISTE!B210="FREYSS",LISTE!B210="HENNION",LISTE!B210="BENARD",LISTE!I210="X",LISTE!I210="A",LISTE!B210="HUMBERT",LISTE!B210="BARRET",LISTE!B210="AUZAN",LISTE!B210="BOURDEAU"),"",LISTE!AF210)</f>
        <v/>
      </c>
      <c r="I210" s="72" t="str">
        <f>IF(OR(LISTE!B210="",LISTE!B210="MADORRE",LISTE!B210="ROBIN",LISTE!B210="FREYSS",LISTE!B210="HENNION",LISTE!B210="BENARD",LISTE!I210="X",LISTE!I210="A",LISTE!B210="HUMBERT",LISTE!B210="BARRET",LISTE!B210="AUZAN",LISTE!B210="BOURDEAU"),"",LISTE!AG210)</f>
        <v/>
      </c>
      <c r="J210" s="72" t="str">
        <f>IF(OR(LISTE!B210="",LISTE!B210="MADORRE",LISTE!B210="ROBIN",LISTE!B210="FREYSS",LISTE!B210="HENNION",LISTE!B210="BENARD",LISTE!I210="X",LISTE!I210="A",LISTE!B210="HUMBERT",LISTE!B210="BARRET",LISTE!B210="AUZAN",LISTE!B210="BOURDEAU"),"",LISTE!AH210)</f>
        <v/>
      </c>
      <c r="K210" s="72" t="str">
        <f>IF(OR(LISTE!B210="",LISTE!B210="MADORRE",LISTE!B210="ROBIN",LISTE!B210="FREYSS",LISTE!B210="HENNION",LISTE!B210="BENARD",LISTE!I210="X",LISTE!I210="A",LISTE!B210="HUMBERT",LISTE!B210="BARRET",LISTE!B210="AUZAN",LISTE!B210="BOURDEAU"),"",LISTE!AI210)</f>
        <v/>
      </c>
      <c r="L210" s="72" t="str">
        <f>IF(OR(LISTE!B210="",LISTE!B210="MADORRE",LISTE!B210="ROBIN",LISTE!B210="FREYSS",LISTE!B210="HENNION",LISTE!B210="BENARD",LISTE!I210="X",LISTE!I210="A",LISTE!B210="HUMBERT",LISTE!B210="BARRET",LISTE!B210="AUZAN",LISTE!B210="BOURDEAU"),"",LISTE!AJ210)</f>
        <v/>
      </c>
      <c r="M210" s="72" t="str">
        <f>IF(OR(LISTE!B210="",LISTE!B210="MADORRE",LISTE!B210="ROBIN",LISTE!B210="FREYSS",LISTE!B210="HENNION",LISTE!B210="BENARD",LISTE!I210="X",LISTE!I210="A",LISTE!B210="HUMBERT",LISTE!B210="BARRET",LISTE!B210="AUZAN",LISTE!B210="BOURDEAU"),"",LISTE!AK210)</f>
        <v/>
      </c>
      <c r="N210" s="72" t="str">
        <f>IF(OR(LISTE!B210="",LISTE!B210="MADORRE",LISTE!B210="ROBIN",LISTE!B210="FREYSS",LISTE!B210="HENNION",LISTE!B210="BENARD",LISTE!I210="X",LISTE!I210="A",LISTE!B210="HUMBERT",LISTE!B210="BARRET",LISTE!B210="AUZAN",LISTE!B210="BOURDEAU"),"",LISTE!AL210)</f>
        <v/>
      </c>
      <c r="O210" s="72" t="str">
        <f>IF(OR(LISTE!B210="",LISTE!B210="MADORRE",LISTE!B210="ROBIN",LISTE!B210="FREYSS",LISTE!B210="HENNION",LISTE!B210="BENARD",LISTE!I210="X",LISTE!I210="A",LISTE!B210="HUMBERT",LISTE!B210="BARRET",LISTE!B210="AUZAN",LISTE!B210="BOURDEAU"),"",LISTE!AM210)</f>
        <v/>
      </c>
      <c r="P210" s="72" t="str">
        <f>IF(OR(LISTE!B210="",LISTE!B210="MADORRE",LISTE!B210="ROBIN",LISTE!B210="FREYSS",LISTE!B210="HENNION",LISTE!B210="BENARD",LISTE!I210="X",LISTE!I210="A",LISTE!B210="HUMBERT",LISTE!B210="BARRET",LISTE!B210="AUZAN",LISTE!B210="BOURDEAU"),"",LISTE!AN210)</f>
        <v/>
      </c>
      <c r="Q210" s="72" t="str">
        <f>IF(OR(LISTE!B210="",LISTE!B210="MADORRE",LISTE!B210="ROBIN",LISTE!B210="FREYSS",LISTE!B210="HENNION",LISTE!B210="BENARD",LISTE!I210="X",LISTE!I210="A",LISTE!B210="HUMBERT",LISTE!B210="BARRET",LISTE!B210="AUZAN",LISTE!B210="BOURDEAU"),"",LISTE!AO210)</f>
        <v/>
      </c>
      <c r="R210" s="72" t="str">
        <f>IF(OR(LISTE!B210="",LISTE!B210="MADORRE",LISTE!B210="ROBIN",LISTE!B210="FREYSS",LISTE!B210="HENNION",LISTE!B210="BENARD",LISTE!I210="X",LISTE!I210="A",LISTE!B210="HUMBERT",LISTE!B210="BARRET",LISTE!B210="AUZAN",LISTE!B210="BOURDEAU"),"",LISTE!AP210)</f>
        <v/>
      </c>
      <c r="S210" s="72" t="str">
        <f>IF(OR(LISTE!B210="",LISTE!B210="MADORRE",LISTE!B210="ROBIN",LISTE!B210="FREYSS",LISTE!B210="HENNION",LISTE!B210="BENARD",LISTE!I210="X",LISTE!I210="A",LISTE!B210="HUMBERT",LISTE!B210="BARRET",LISTE!B210="AUZAN",LISTE!B210="BOURDEAU"),"",LISTE!AQ210)</f>
        <v/>
      </c>
    </row>
    <row r="211" spans="1:19" ht="13.05" customHeight="1" x14ac:dyDescent="0.3">
      <c r="A211" s="56" t="str">
        <f>IF(OR(LISTE!B211="",LISTE!B211="MADORRE",LISTE!B211="ROBIN",LISTE!B211="FREYSS",LISTE!B211="HENNION",LISTE!B211="BENARD",LISTE!I211="X",LISTE!I211="A",LISTE!B211="HUMBERT",LISTE!B211="BARRET",LISTE!B211="AUZAN",LISTE!B211="BOURDEAU"),"",LISTE!A211)</f>
        <v/>
      </c>
      <c r="B211" s="70" t="str">
        <f>IF(OR(LISTE!B211="",LISTE!B211="MADORRE",LISTE!B211="ROBIN",LISTE!B211="FREYSS",LISTE!B211="HENNION",LISTE!B211="BENARD",LISTE!I211="X",LISTE!I211="A",LISTE!B211="HUMBERT",LISTE!B211="BARRET",LISTE!B211="AUZAN",LISTE!B211="BOURDEAU"),"",LISTE!B211)</f>
        <v/>
      </c>
      <c r="C211" s="70" t="str">
        <f>IF(OR(LISTE!B211="",LISTE!B211="MADORRE",LISTE!B211="ROBIN",LISTE!B211="FREYSS",LISTE!B211="HENNION",LISTE!B211="BENARD",LISTE!I211="X",LISTE!I211="A",LISTE!B211="HUMBERT",LISTE!B211="BARRET",LISTE!B211="AUZAN",LISTE!B211="BOURDEAU"),"",LISTE!C211)</f>
        <v/>
      </c>
      <c r="D211" s="70"/>
      <c r="E211" s="71" t="str">
        <f>IF(OR(LISTE!B211="",LISTE!B211="MADORRE",LISTE!B211="ROBIN",LISTE!B211="FREYSS",LISTE!B211="HENNION",LISTE!B211="BENARD",LISTE!I211="X",LISTE!I211="A",LISTE!B211="HUMBERT",LISTE!B211="BARRET",LISTE!B211="AUZAN",LISTE!B211="BOURDEAU"),"",LISTE!J211)</f>
        <v/>
      </c>
      <c r="F211" s="71" t="str">
        <f>IF(OR(LISTE!B211="",LISTE!B211="MADORRE",LISTE!B211="ROBIN",LISTE!B211="FREYSS",LISTE!B211="HENNION",LISTE!B211="BENARD",LISTE!I211="X",LISTE!I211="A",LISTE!B211="HUMBERT",LISTE!B211="BARRET",LISTE!B211="AUZAN",LISTE!B211="BOURDEAU"),"",LISTE!K211)</f>
        <v/>
      </c>
      <c r="G211" s="71"/>
      <c r="H211" s="72" t="str">
        <f>IF(OR(LISTE!B211="",LISTE!B211="MADORRE",LISTE!B211="ROBIN",LISTE!B211="FREYSS",LISTE!B211="HENNION",LISTE!B211="BENARD",LISTE!I211="X",LISTE!I211="A",LISTE!B211="HUMBERT",LISTE!B211="BARRET",LISTE!B211="AUZAN",LISTE!B211="BOURDEAU"),"",LISTE!AF211)</f>
        <v/>
      </c>
      <c r="I211" s="72" t="str">
        <f>IF(OR(LISTE!B211="",LISTE!B211="MADORRE",LISTE!B211="ROBIN",LISTE!B211="FREYSS",LISTE!B211="HENNION",LISTE!B211="BENARD",LISTE!I211="X",LISTE!I211="A",LISTE!B211="HUMBERT",LISTE!B211="BARRET",LISTE!B211="AUZAN",LISTE!B211="BOURDEAU"),"",LISTE!AG211)</f>
        <v/>
      </c>
      <c r="J211" s="72" t="str">
        <f>IF(OR(LISTE!B211="",LISTE!B211="MADORRE",LISTE!B211="ROBIN",LISTE!B211="FREYSS",LISTE!B211="HENNION",LISTE!B211="BENARD",LISTE!I211="X",LISTE!I211="A",LISTE!B211="HUMBERT",LISTE!B211="BARRET",LISTE!B211="AUZAN",LISTE!B211="BOURDEAU"),"",LISTE!AH211)</f>
        <v/>
      </c>
      <c r="K211" s="72" t="str">
        <f>IF(OR(LISTE!B211="",LISTE!B211="MADORRE",LISTE!B211="ROBIN",LISTE!B211="FREYSS",LISTE!B211="HENNION",LISTE!B211="BENARD",LISTE!I211="X",LISTE!I211="A",LISTE!B211="HUMBERT",LISTE!B211="BARRET",LISTE!B211="AUZAN",LISTE!B211="BOURDEAU"),"",LISTE!AI211)</f>
        <v/>
      </c>
      <c r="L211" s="72" t="str">
        <f>IF(OR(LISTE!B211="",LISTE!B211="MADORRE",LISTE!B211="ROBIN",LISTE!B211="FREYSS",LISTE!B211="HENNION",LISTE!B211="BENARD",LISTE!I211="X",LISTE!I211="A",LISTE!B211="HUMBERT",LISTE!B211="BARRET",LISTE!B211="AUZAN",LISTE!B211="BOURDEAU"),"",LISTE!AJ211)</f>
        <v/>
      </c>
      <c r="M211" s="72" t="str">
        <f>IF(OR(LISTE!B211="",LISTE!B211="MADORRE",LISTE!B211="ROBIN",LISTE!B211="FREYSS",LISTE!B211="HENNION",LISTE!B211="BENARD",LISTE!I211="X",LISTE!I211="A",LISTE!B211="HUMBERT",LISTE!B211="BARRET",LISTE!B211="AUZAN",LISTE!B211="BOURDEAU"),"",LISTE!AK211)</f>
        <v/>
      </c>
      <c r="N211" s="72" t="str">
        <f>IF(OR(LISTE!B211="",LISTE!B211="MADORRE",LISTE!B211="ROBIN",LISTE!B211="FREYSS",LISTE!B211="HENNION",LISTE!B211="BENARD",LISTE!I211="X",LISTE!I211="A",LISTE!B211="HUMBERT",LISTE!B211="BARRET",LISTE!B211="AUZAN",LISTE!B211="BOURDEAU"),"",LISTE!AL211)</f>
        <v/>
      </c>
      <c r="O211" s="72" t="str">
        <f>IF(OR(LISTE!B211="",LISTE!B211="MADORRE",LISTE!B211="ROBIN",LISTE!B211="FREYSS",LISTE!B211="HENNION",LISTE!B211="BENARD",LISTE!I211="X",LISTE!I211="A",LISTE!B211="HUMBERT",LISTE!B211="BARRET",LISTE!B211="AUZAN",LISTE!B211="BOURDEAU"),"",LISTE!AM211)</f>
        <v/>
      </c>
      <c r="P211" s="72" t="str">
        <f>IF(OR(LISTE!B211="",LISTE!B211="MADORRE",LISTE!B211="ROBIN",LISTE!B211="FREYSS",LISTE!B211="HENNION",LISTE!B211="BENARD",LISTE!I211="X",LISTE!I211="A",LISTE!B211="HUMBERT",LISTE!B211="BARRET",LISTE!B211="AUZAN",LISTE!B211="BOURDEAU"),"",LISTE!AN211)</f>
        <v/>
      </c>
      <c r="Q211" s="72" t="str">
        <f>IF(OR(LISTE!B211="",LISTE!B211="MADORRE",LISTE!B211="ROBIN",LISTE!B211="FREYSS",LISTE!B211="HENNION",LISTE!B211="BENARD",LISTE!I211="X",LISTE!I211="A",LISTE!B211="HUMBERT",LISTE!B211="BARRET",LISTE!B211="AUZAN",LISTE!B211="BOURDEAU"),"",LISTE!AO211)</f>
        <v/>
      </c>
      <c r="R211" s="72" t="str">
        <f>IF(OR(LISTE!B211="",LISTE!B211="MADORRE",LISTE!B211="ROBIN",LISTE!B211="FREYSS",LISTE!B211="HENNION",LISTE!B211="BENARD",LISTE!I211="X",LISTE!I211="A",LISTE!B211="HUMBERT",LISTE!B211="BARRET",LISTE!B211="AUZAN",LISTE!B211="BOURDEAU"),"",LISTE!AP211)</f>
        <v/>
      </c>
      <c r="S211" s="72" t="str">
        <f>IF(OR(LISTE!B211="",LISTE!B211="MADORRE",LISTE!B211="ROBIN",LISTE!B211="FREYSS",LISTE!B211="HENNION",LISTE!B211="BENARD",LISTE!I211="X",LISTE!I211="A",LISTE!B211="HUMBERT",LISTE!B211="BARRET",LISTE!B211="AUZAN",LISTE!B211="BOURDEAU"),"",LISTE!AQ211)</f>
        <v/>
      </c>
    </row>
    <row r="212" spans="1:19" ht="13.05" customHeight="1" x14ac:dyDescent="0.3">
      <c r="A212" s="56" t="str">
        <f>IF(OR(LISTE!B212="",LISTE!B212="MADORRE",LISTE!B212="ROBIN",LISTE!B212="FREYSS",LISTE!B212="HENNION",LISTE!B212="BENARD",LISTE!I212="X",LISTE!I212="A",LISTE!B212="HUMBERT",LISTE!B212="BARRET",LISTE!B212="AUZAN",LISTE!B212="BOURDEAU"),"",LISTE!A212)</f>
        <v/>
      </c>
      <c r="B212" s="70" t="str">
        <f>IF(OR(LISTE!B212="",LISTE!B212="MADORRE",LISTE!B212="ROBIN",LISTE!B212="FREYSS",LISTE!B212="HENNION",LISTE!B212="BENARD",LISTE!I212="X",LISTE!I212="A",LISTE!B212="HUMBERT",LISTE!B212="BARRET",LISTE!B212="AUZAN",LISTE!B212="BOURDEAU"),"",LISTE!B212)</f>
        <v/>
      </c>
      <c r="C212" s="70" t="str">
        <f>IF(OR(LISTE!B212="",LISTE!B212="MADORRE",LISTE!B212="ROBIN",LISTE!B212="FREYSS",LISTE!B212="HENNION",LISTE!B212="BENARD",LISTE!I212="X",LISTE!I212="A",LISTE!B212="HUMBERT",LISTE!B212="BARRET",LISTE!B212="AUZAN",LISTE!B212="BOURDEAU"),"",LISTE!C212)</f>
        <v/>
      </c>
      <c r="D212" s="70"/>
      <c r="E212" s="71" t="str">
        <f>IF(OR(LISTE!B212="",LISTE!B212="MADORRE",LISTE!B212="ROBIN",LISTE!B212="FREYSS",LISTE!B212="HENNION",LISTE!B212="BENARD",LISTE!I212="X",LISTE!I212="A",LISTE!B212="HUMBERT",LISTE!B212="BARRET",LISTE!B212="AUZAN",LISTE!B212="BOURDEAU"),"",LISTE!J212)</f>
        <v/>
      </c>
      <c r="F212" s="71" t="str">
        <f>IF(OR(LISTE!B212="",LISTE!B212="MADORRE",LISTE!B212="ROBIN",LISTE!B212="FREYSS",LISTE!B212="HENNION",LISTE!B212="BENARD",LISTE!I212="X",LISTE!I212="A",LISTE!B212="HUMBERT",LISTE!B212="BARRET",LISTE!B212="AUZAN",LISTE!B212="BOURDEAU"),"",LISTE!K212)</f>
        <v/>
      </c>
      <c r="G212" s="71"/>
      <c r="H212" s="72" t="str">
        <f>IF(OR(LISTE!B212="",LISTE!B212="MADORRE",LISTE!B212="ROBIN",LISTE!B212="FREYSS",LISTE!B212="HENNION",LISTE!B212="BENARD",LISTE!I212="X",LISTE!I212="A",LISTE!B212="HUMBERT",LISTE!B212="BARRET",LISTE!B212="AUZAN",LISTE!B212="BOURDEAU"),"",LISTE!AF212)</f>
        <v/>
      </c>
      <c r="I212" s="72" t="str">
        <f>IF(OR(LISTE!B212="",LISTE!B212="MADORRE",LISTE!B212="ROBIN",LISTE!B212="FREYSS",LISTE!B212="HENNION",LISTE!B212="BENARD",LISTE!I212="X",LISTE!I212="A",LISTE!B212="HUMBERT",LISTE!B212="BARRET",LISTE!B212="AUZAN",LISTE!B212="BOURDEAU"),"",LISTE!AG212)</f>
        <v/>
      </c>
      <c r="J212" s="72" t="str">
        <f>IF(OR(LISTE!B212="",LISTE!B212="MADORRE",LISTE!B212="ROBIN",LISTE!B212="FREYSS",LISTE!B212="HENNION",LISTE!B212="BENARD",LISTE!I212="X",LISTE!I212="A",LISTE!B212="HUMBERT",LISTE!B212="BARRET",LISTE!B212="AUZAN",LISTE!B212="BOURDEAU"),"",LISTE!AH212)</f>
        <v/>
      </c>
      <c r="K212" s="72" t="str">
        <f>IF(OR(LISTE!B212="",LISTE!B212="MADORRE",LISTE!B212="ROBIN",LISTE!B212="FREYSS",LISTE!B212="HENNION",LISTE!B212="BENARD",LISTE!I212="X",LISTE!I212="A",LISTE!B212="HUMBERT",LISTE!B212="BARRET",LISTE!B212="AUZAN",LISTE!B212="BOURDEAU"),"",LISTE!AI212)</f>
        <v/>
      </c>
      <c r="L212" s="72" t="str">
        <f>IF(OR(LISTE!B212="",LISTE!B212="MADORRE",LISTE!B212="ROBIN",LISTE!B212="FREYSS",LISTE!B212="HENNION",LISTE!B212="BENARD",LISTE!I212="X",LISTE!I212="A",LISTE!B212="HUMBERT",LISTE!B212="BARRET",LISTE!B212="AUZAN",LISTE!B212="BOURDEAU"),"",LISTE!AJ212)</f>
        <v/>
      </c>
      <c r="M212" s="72" t="str">
        <f>IF(OR(LISTE!B212="",LISTE!B212="MADORRE",LISTE!B212="ROBIN",LISTE!B212="FREYSS",LISTE!B212="HENNION",LISTE!B212="BENARD",LISTE!I212="X",LISTE!I212="A",LISTE!B212="HUMBERT",LISTE!B212="BARRET",LISTE!B212="AUZAN",LISTE!B212="BOURDEAU"),"",LISTE!AK212)</f>
        <v/>
      </c>
      <c r="N212" s="72" t="str">
        <f>IF(OR(LISTE!B212="",LISTE!B212="MADORRE",LISTE!B212="ROBIN",LISTE!B212="FREYSS",LISTE!B212="HENNION",LISTE!B212="BENARD",LISTE!I212="X",LISTE!I212="A",LISTE!B212="HUMBERT",LISTE!B212="BARRET",LISTE!B212="AUZAN",LISTE!B212="BOURDEAU"),"",LISTE!AL212)</f>
        <v/>
      </c>
      <c r="O212" s="72" t="str">
        <f>IF(OR(LISTE!B212="",LISTE!B212="MADORRE",LISTE!B212="ROBIN",LISTE!B212="FREYSS",LISTE!B212="HENNION",LISTE!B212="BENARD",LISTE!I212="X",LISTE!I212="A",LISTE!B212="HUMBERT",LISTE!B212="BARRET",LISTE!B212="AUZAN",LISTE!B212="BOURDEAU"),"",LISTE!AM212)</f>
        <v/>
      </c>
      <c r="P212" s="72" t="str">
        <f>IF(OR(LISTE!B212="",LISTE!B212="MADORRE",LISTE!B212="ROBIN",LISTE!B212="FREYSS",LISTE!B212="HENNION",LISTE!B212="BENARD",LISTE!I212="X",LISTE!I212="A",LISTE!B212="HUMBERT",LISTE!B212="BARRET",LISTE!B212="AUZAN",LISTE!B212="BOURDEAU"),"",LISTE!AN212)</f>
        <v/>
      </c>
      <c r="Q212" s="72" t="str">
        <f>IF(OR(LISTE!B212="",LISTE!B212="MADORRE",LISTE!B212="ROBIN",LISTE!B212="FREYSS",LISTE!B212="HENNION",LISTE!B212="BENARD",LISTE!I212="X",LISTE!I212="A",LISTE!B212="HUMBERT",LISTE!B212="BARRET",LISTE!B212="AUZAN",LISTE!B212="BOURDEAU"),"",LISTE!AO212)</f>
        <v/>
      </c>
      <c r="R212" s="72" t="str">
        <f>IF(OR(LISTE!B212="",LISTE!B212="MADORRE",LISTE!B212="ROBIN",LISTE!B212="FREYSS",LISTE!B212="HENNION",LISTE!B212="BENARD",LISTE!I212="X",LISTE!I212="A",LISTE!B212="HUMBERT",LISTE!B212="BARRET",LISTE!B212="AUZAN",LISTE!B212="BOURDEAU"),"",LISTE!AP212)</f>
        <v/>
      </c>
      <c r="S212" s="72" t="str">
        <f>IF(OR(LISTE!B212="",LISTE!B212="MADORRE",LISTE!B212="ROBIN",LISTE!B212="FREYSS",LISTE!B212="HENNION",LISTE!B212="BENARD",LISTE!I212="X",LISTE!I212="A",LISTE!B212="HUMBERT",LISTE!B212="BARRET",LISTE!B212="AUZAN",LISTE!B212="BOURDEAU"),"",LISTE!AQ212)</f>
        <v/>
      </c>
    </row>
    <row r="213" spans="1:19" ht="13.05" customHeight="1" x14ac:dyDescent="0.3">
      <c r="A213" s="56" t="str">
        <f>IF(OR(LISTE!B213="",LISTE!B213="MADORRE",LISTE!B213="ROBIN",LISTE!B213="FREYSS",LISTE!B213="HENNION",LISTE!B213="BENARD",LISTE!I213="X",LISTE!I213="A",LISTE!B213="HUMBERT",LISTE!B213="BARRET",LISTE!B213="AUZAN",LISTE!B213="BOURDEAU"),"",LISTE!A213)</f>
        <v/>
      </c>
      <c r="B213" s="70" t="str">
        <f>IF(OR(LISTE!B213="",LISTE!B213="MADORRE",LISTE!B213="ROBIN",LISTE!B213="FREYSS",LISTE!B213="HENNION",LISTE!B213="BENARD",LISTE!I213="X",LISTE!I213="A",LISTE!B213="HUMBERT",LISTE!B213="BARRET",LISTE!B213="AUZAN",LISTE!B213="BOURDEAU"),"",LISTE!B213)</f>
        <v/>
      </c>
      <c r="C213" s="70" t="str">
        <f>IF(OR(LISTE!B213="",LISTE!B213="MADORRE",LISTE!B213="ROBIN",LISTE!B213="FREYSS",LISTE!B213="HENNION",LISTE!B213="BENARD",LISTE!I213="X",LISTE!I213="A",LISTE!B213="HUMBERT",LISTE!B213="BARRET",LISTE!B213="AUZAN",LISTE!B213="BOURDEAU"),"",LISTE!C213)</f>
        <v/>
      </c>
      <c r="D213" s="70"/>
      <c r="E213" s="71" t="str">
        <f>IF(OR(LISTE!B213="",LISTE!B213="MADORRE",LISTE!B213="ROBIN",LISTE!B213="FREYSS",LISTE!B213="HENNION",LISTE!B213="BENARD",LISTE!I213="X",LISTE!I213="A",LISTE!B213="HUMBERT",LISTE!B213="BARRET",LISTE!B213="AUZAN",LISTE!B213="BOURDEAU"),"",LISTE!J213)</f>
        <v/>
      </c>
      <c r="F213" s="71" t="str">
        <f>IF(OR(LISTE!B213="",LISTE!B213="MADORRE",LISTE!B213="ROBIN",LISTE!B213="FREYSS",LISTE!B213="HENNION",LISTE!B213="BENARD",LISTE!I213="X",LISTE!I213="A",LISTE!B213="HUMBERT",LISTE!B213="BARRET",LISTE!B213="AUZAN",LISTE!B213="BOURDEAU"),"",LISTE!K213)</f>
        <v/>
      </c>
      <c r="G213" s="71"/>
      <c r="H213" s="72" t="str">
        <f>IF(OR(LISTE!B213="",LISTE!B213="MADORRE",LISTE!B213="ROBIN",LISTE!B213="FREYSS",LISTE!B213="HENNION",LISTE!B213="BENARD",LISTE!I213="X",LISTE!I213="A",LISTE!B213="HUMBERT",LISTE!B213="BARRET",LISTE!B213="AUZAN",LISTE!B213="BOURDEAU"),"",LISTE!AF213)</f>
        <v/>
      </c>
      <c r="I213" s="72" t="str">
        <f>IF(OR(LISTE!B213="",LISTE!B213="MADORRE",LISTE!B213="ROBIN",LISTE!B213="FREYSS",LISTE!B213="HENNION",LISTE!B213="BENARD",LISTE!I213="X",LISTE!I213="A",LISTE!B213="HUMBERT",LISTE!B213="BARRET",LISTE!B213="AUZAN",LISTE!B213="BOURDEAU"),"",LISTE!AG213)</f>
        <v/>
      </c>
      <c r="J213" s="72" t="str">
        <f>IF(OR(LISTE!B213="",LISTE!B213="MADORRE",LISTE!B213="ROBIN",LISTE!B213="FREYSS",LISTE!B213="HENNION",LISTE!B213="BENARD",LISTE!I213="X",LISTE!I213="A",LISTE!B213="HUMBERT",LISTE!B213="BARRET",LISTE!B213="AUZAN",LISTE!B213="BOURDEAU"),"",LISTE!AH213)</f>
        <v/>
      </c>
      <c r="K213" s="72" t="str">
        <f>IF(OR(LISTE!B213="",LISTE!B213="MADORRE",LISTE!B213="ROBIN",LISTE!B213="FREYSS",LISTE!B213="HENNION",LISTE!B213="BENARD",LISTE!I213="X",LISTE!I213="A",LISTE!B213="HUMBERT",LISTE!B213="BARRET",LISTE!B213="AUZAN",LISTE!B213="BOURDEAU"),"",LISTE!AI213)</f>
        <v/>
      </c>
      <c r="L213" s="72" t="str">
        <f>IF(OR(LISTE!B213="",LISTE!B213="MADORRE",LISTE!B213="ROBIN",LISTE!B213="FREYSS",LISTE!B213="HENNION",LISTE!B213="BENARD",LISTE!I213="X",LISTE!I213="A",LISTE!B213="HUMBERT",LISTE!B213="BARRET",LISTE!B213="AUZAN",LISTE!B213="BOURDEAU"),"",LISTE!AJ213)</f>
        <v/>
      </c>
      <c r="M213" s="72" t="str">
        <f>IF(OR(LISTE!B213="",LISTE!B213="MADORRE",LISTE!B213="ROBIN",LISTE!B213="FREYSS",LISTE!B213="HENNION",LISTE!B213="BENARD",LISTE!I213="X",LISTE!I213="A",LISTE!B213="HUMBERT",LISTE!B213="BARRET",LISTE!B213="AUZAN",LISTE!B213="BOURDEAU"),"",LISTE!AK213)</f>
        <v/>
      </c>
      <c r="N213" s="72" t="str">
        <f>IF(OR(LISTE!B213="",LISTE!B213="MADORRE",LISTE!B213="ROBIN",LISTE!B213="FREYSS",LISTE!B213="HENNION",LISTE!B213="BENARD",LISTE!I213="X",LISTE!I213="A",LISTE!B213="HUMBERT",LISTE!B213="BARRET",LISTE!B213="AUZAN",LISTE!B213="BOURDEAU"),"",LISTE!AL213)</f>
        <v/>
      </c>
      <c r="O213" s="72" t="str">
        <f>IF(OR(LISTE!B213="",LISTE!B213="MADORRE",LISTE!B213="ROBIN",LISTE!B213="FREYSS",LISTE!B213="HENNION",LISTE!B213="BENARD",LISTE!I213="X",LISTE!I213="A",LISTE!B213="HUMBERT",LISTE!B213="BARRET",LISTE!B213="AUZAN",LISTE!B213="BOURDEAU"),"",LISTE!AM213)</f>
        <v/>
      </c>
      <c r="P213" s="72" t="str">
        <f>IF(OR(LISTE!B213="",LISTE!B213="MADORRE",LISTE!B213="ROBIN",LISTE!B213="FREYSS",LISTE!B213="HENNION",LISTE!B213="BENARD",LISTE!I213="X",LISTE!I213="A",LISTE!B213="HUMBERT",LISTE!B213="BARRET",LISTE!B213="AUZAN",LISTE!B213="BOURDEAU"),"",LISTE!AN213)</f>
        <v/>
      </c>
      <c r="Q213" s="72" t="str">
        <f>IF(OR(LISTE!B213="",LISTE!B213="MADORRE",LISTE!B213="ROBIN",LISTE!B213="FREYSS",LISTE!B213="HENNION",LISTE!B213="BENARD",LISTE!I213="X",LISTE!I213="A",LISTE!B213="HUMBERT",LISTE!B213="BARRET",LISTE!B213="AUZAN",LISTE!B213="BOURDEAU"),"",LISTE!AO213)</f>
        <v/>
      </c>
      <c r="R213" s="72" t="str">
        <f>IF(OR(LISTE!B213="",LISTE!B213="MADORRE",LISTE!B213="ROBIN",LISTE!B213="FREYSS",LISTE!B213="HENNION",LISTE!B213="BENARD",LISTE!I213="X",LISTE!I213="A",LISTE!B213="HUMBERT",LISTE!B213="BARRET",LISTE!B213="AUZAN",LISTE!B213="BOURDEAU"),"",LISTE!AP213)</f>
        <v/>
      </c>
      <c r="S213" s="72" t="str">
        <f>IF(OR(LISTE!B213="",LISTE!B213="MADORRE",LISTE!B213="ROBIN",LISTE!B213="FREYSS",LISTE!B213="HENNION",LISTE!B213="BENARD",LISTE!I213="X",LISTE!I213="A",LISTE!B213="HUMBERT",LISTE!B213="BARRET",LISTE!B213="AUZAN",LISTE!B213="BOURDEAU"),"",LISTE!AQ213)</f>
        <v/>
      </c>
    </row>
    <row r="214" spans="1:19" ht="13.05" customHeight="1" x14ac:dyDescent="0.3">
      <c r="A214" s="56" t="str">
        <f>IF(OR(LISTE!B214="",LISTE!B214="MADORRE",LISTE!B214="ROBIN",LISTE!B214="FREYSS",LISTE!B214="HENNION",LISTE!B214="BENARD",LISTE!I214="X",LISTE!I214="A",LISTE!B214="HUMBERT",LISTE!B214="BARRET",LISTE!B214="AUZAN",LISTE!B214="BOURDEAU"),"",LISTE!A214)</f>
        <v/>
      </c>
      <c r="B214" s="70" t="str">
        <f>IF(OR(LISTE!B214="",LISTE!B214="MADORRE",LISTE!B214="ROBIN",LISTE!B214="FREYSS",LISTE!B214="HENNION",LISTE!B214="BENARD",LISTE!I214="X",LISTE!I214="A",LISTE!B214="HUMBERT",LISTE!B214="BARRET",LISTE!B214="AUZAN",LISTE!B214="BOURDEAU"),"",LISTE!B214)</f>
        <v/>
      </c>
      <c r="C214" s="70" t="str">
        <f>IF(OR(LISTE!B214="",LISTE!B214="MADORRE",LISTE!B214="ROBIN",LISTE!B214="FREYSS",LISTE!B214="HENNION",LISTE!B214="BENARD",LISTE!I214="X",LISTE!I214="A",LISTE!B214="HUMBERT",LISTE!B214="BARRET",LISTE!B214="AUZAN",LISTE!B214="BOURDEAU"),"",LISTE!C214)</f>
        <v/>
      </c>
      <c r="D214" s="70"/>
      <c r="E214" s="71" t="str">
        <f>IF(OR(LISTE!B214="",LISTE!B214="MADORRE",LISTE!B214="ROBIN",LISTE!B214="FREYSS",LISTE!B214="HENNION",LISTE!B214="BENARD",LISTE!I214="X",LISTE!I214="A",LISTE!B214="HUMBERT",LISTE!B214="BARRET",LISTE!B214="AUZAN",LISTE!B214="BOURDEAU"),"",LISTE!J214)</f>
        <v/>
      </c>
      <c r="F214" s="71" t="str">
        <f>IF(OR(LISTE!B214="",LISTE!B214="MADORRE",LISTE!B214="ROBIN",LISTE!B214="FREYSS",LISTE!B214="HENNION",LISTE!B214="BENARD",LISTE!I214="X",LISTE!I214="A",LISTE!B214="HUMBERT",LISTE!B214="BARRET",LISTE!B214="AUZAN",LISTE!B214="BOURDEAU"),"",LISTE!K214)</f>
        <v/>
      </c>
      <c r="G214" s="71"/>
      <c r="H214" s="72" t="str">
        <f>IF(OR(LISTE!B214="",LISTE!B214="MADORRE",LISTE!B214="ROBIN",LISTE!B214="FREYSS",LISTE!B214="HENNION",LISTE!B214="BENARD",LISTE!I214="X",LISTE!I214="A",LISTE!B214="HUMBERT",LISTE!B214="BARRET",LISTE!B214="AUZAN",LISTE!B214="BOURDEAU"),"",LISTE!AF214)</f>
        <v/>
      </c>
      <c r="I214" s="72" t="str">
        <f>IF(OR(LISTE!B214="",LISTE!B214="MADORRE",LISTE!B214="ROBIN",LISTE!B214="FREYSS",LISTE!B214="HENNION",LISTE!B214="BENARD",LISTE!I214="X",LISTE!I214="A",LISTE!B214="HUMBERT",LISTE!B214="BARRET",LISTE!B214="AUZAN",LISTE!B214="BOURDEAU"),"",LISTE!AG214)</f>
        <v/>
      </c>
      <c r="J214" s="72" t="str">
        <f>IF(OR(LISTE!B214="",LISTE!B214="MADORRE",LISTE!B214="ROBIN",LISTE!B214="FREYSS",LISTE!B214="HENNION",LISTE!B214="BENARD",LISTE!I214="X",LISTE!I214="A",LISTE!B214="HUMBERT",LISTE!B214="BARRET",LISTE!B214="AUZAN",LISTE!B214="BOURDEAU"),"",LISTE!AH214)</f>
        <v/>
      </c>
      <c r="K214" s="72" t="str">
        <f>IF(OR(LISTE!B214="",LISTE!B214="MADORRE",LISTE!B214="ROBIN",LISTE!B214="FREYSS",LISTE!B214="HENNION",LISTE!B214="BENARD",LISTE!I214="X",LISTE!I214="A",LISTE!B214="HUMBERT",LISTE!B214="BARRET",LISTE!B214="AUZAN",LISTE!B214="BOURDEAU"),"",LISTE!AI214)</f>
        <v/>
      </c>
      <c r="L214" s="72" t="str">
        <f>IF(OR(LISTE!B214="",LISTE!B214="MADORRE",LISTE!B214="ROBIN",LISTE!B214="FREYSS",LISTE!B214="HENNION",LISTE!B214="BENARD",LISTE!I214="X",LISTE!I214="A",LISTE!B214="HUMBERT",LISTE!B214="BARRET",LISTE!B214="AUZAN",LISTE!B214="BOURDEAU"),"",LISTE!AJ214)</f>
        <v/>
      </c>
      <c r="M214" s="72" t="str">
        <f>IF(OR(LISTE!B214="",LISTE!B214="MADORRE",LISTE!B214="ROBIN",LISTE!B214="FREYSS",LISTE!B214="HENNION",LISTE!B214="BENARD",LISTE!I214="X",LISTE!I214="A",LISTE!B214="HUMBERT",LISTE!B214="BARRET",LISTE!B214="AUZAN",LISTE!B214="BOURDEAU"),"",LISTE!AK214)</f>
        <v/>
      </c>
      <c r="N214" s="72" t="str">
        <f>IF(OR(LISTE!B214="",LISTE!B214="MADORRE",LISTE!B214="ROBIN",LISTE!B214="FREYSS",LISTE!B214="HENNION",LISTE!B214="BENARD",LISTE!I214="X",LISTE!I214="A",LISTE!B214="HUMBERT",LISTE!B214="BARRET",LISTE!B214="AUZAN",LISTE!B214="BOURDEAU"),"",LISTE!AL214)</f>
        <v/>
      </c>
      <c r="O214" s="72" t="str">
        <f>IF(OR(LISTE!B214="",LISTE!B214="MADORRE",LISTE!B214="ROBIN",LISTE!B214="FREYSS",LISTE!B214="HENNION",LISTE!B214="BENARD",LISTE!I214="X",LISTE!I214="A",LISTE!B214="HUMBERT",LISTE!B214="BARRET",LISTE!B214="AUZAN",LISTE!B214="BOURDEAU"),"",LISTE!AM214)</f>
        <v/>
      </c>
      <c r="P214" s="72" t="str">
        <f>IF(OR(LISTE!B214="",LISTE!B214="MADORRE",LISTE!B214="ROBIN",LISTE!B214="FREYSS",LISTE!B214="HENNION",LISTE!B214="BENARD",LISTE!I214="X",LISTE!I214="A",LISTE!B214="HUMBERT",LISTE!B214="BARRET",LISTE!B214="AUZAN",LISTE!B214="BOURDEAU"),"",LISTE!AN214)</f>
        <v/>
      </c>
      <c r="Q214" s="72" t="str">
        <f>IF(OR(LISTE!B214="",LISTE!B214="MADORRE",LISTE!B214="ROBIN",LISTE!B214="FREYSS",LISTE!B214="HENNION",LISTE!B214="BENARD",LISTE!I214="X",LISTE!I214="A",LISTE!B214="HUMBERT",LISTE!B214="BARRET",LISTE!B214="AUZAN",LISTE!B214="BOURDEAU"),"",LISTE!AO214)</f>
        <v/>
      </c>
      <c r="R214" s="72" t="str">
        <f>IF(OR(LISTE!B214="",LISTE!B214="MADORRE",LISTE!B214="ROBIN",LISTE!B214="FREYSS",LISTE!B214="HENNION",LISTE!B214="BENARD",LISTE!I214="X",LISTE!I214="A",LISTE!B214="HUMBERT",LISTE!B214="BARRET",LISTE!B214="AUZAN",LISTE!B214="BOURDEAU"),"",LISTE!AP214)</f>
        <v/>
      </c>
      <c r="S214" s="72" t="str">
        <f>IF(OR(LISTE!B214="",LISTE!B214="MADORRE",LISTE!B214="ROBIN",LISTE!B214="FREYSS",LISTE!B214="HENNION",LISTE!B214="BENARD",LISTE!I214="X",LISTE!I214="A",LISTE!B214="HUMBERT",LISTE!B214="BARRET",LISTE!B214="AUZAN",LISTE!B214="BOURDEAU"),"",LISTE!AQ214)</f>
        <v/>
      </c>
    </row>
    <row r="215" spans="1:19" ht="13.05" customHeight="1" x14ac:dyDescent="0.3">
      <c r="A215" s="56" t="str">
        <f>IF(OR(LISTE!B215="",LISTE!B215="MADORRE",LISTE!B215="ROBIN",LISTE!B215="FREYSS",LISTE!B215="HENNION",LISTE!B215="BENARD",LISTE!I215="X",LISTE!I215="A",LISTE!B215="HUMBERT",LISTE!B215="BARRET",LISTE!B215="AUZAN",LISTE!B215="BOURDEAU"),"",LISTE!A215)</f>
        <v/>
      </c>
      <c r="B215" s="70" t="str">
        <f>IF(OR(LISTE!B215="",LISTE!B215="MADORRE",LISTE!B215="ROBIN",LISTE!B215="FREYSS",LISTE!B215="HENNION",LISTE!B215="BENARD",LISTE!I215="X",LISTE!I215="A",LISTE!B215="HUMBERT",LISTE!B215="BARRET",LISTE!B215="AUZAN",LISTE!B215="BOURDEAU"),"",LISTE!B215)</f>
        <v/>
      </c>
      <c r="C215" s="70" t="str">
        <f>IF(OR(LISTE!B215="",LISTE!B215="MADORRE",LISTE!B215="ROBIN",LISTE!B215="FREYSS",LISTE!B215="HENNION",LISTE!B215="BENARD",LISTE!I215="X",LISTE!I215="A",LISTE!B215="HUMBERT",LISTE!B215="BARRET",LISTE!B215="AUZAN",LISTE!B215="BOURDEAU"),"",LISTE!C215)</f>
        <v/>
      </c>
      <c r="D215" s="70"/>
      <c r="E215" s="71" t="str">
        <f>IF(OR(LISTE!B215="",LISTE!B215="MADORRE",LISTE!B215="ROBIN",LISTE!B215="FREYSS",LISTE!B215="HENNION",LISTE!B215="BENARD",LISTE!I215="X",LISTE!I215="A",LISTE!B215="HUMBERT",LISTE!B215="BARRET",LISTE!B215="AUZAN",LISTE!B215="BOURDEAU"),"",LISTE!J215)</f>
        <v/>
      </c>
      <c r="F215" s="71" t="str">
        <f>IF(OR(LISTE!B215="",LISTE!B215="MADORRE",LISTE!B215="ROBIN",LISTE!B215="FREYSS",LISTE!B215="HENNION",LISTE!B215="BENARD",LISTE!I215="X",LISTE!I215="A",LISTE!B215="HUMBERT",LISTE!B215="BARRET",LISTE!B215="AUZAN",LISTE!B215="BOURDEAU"),"",LISTE!K215)</f>
        <v/>
      </c>
      <c r="G215" s="71"/>
      <c r="H215" s="72" t="str">
        <f>IF(OR(LISTE!B215="",LISTE!B215="MADORRE",LISTE!B215="ROBIN",LISTE!B215="FREYSS",LISTE!B215="HENNION",LISTE!B215="BENARD",LISTE!I215="X",LISTE!I215="A",LISTE!B215="HUMBERT",LISTE!B215="BARRET",LISTE!B215="AUZAN",LISTE!B215="BOURDEAU"),"",LISTE!AF215)</f>
        <v/>
      </c>
      <c r="I215" s="72" t="str">
        <f>IF(OR(LISTE!B215="",LISTE!B215="MADORRE",LISTE!B215="ROBIN",LISTE!B215="FREYSS",LISTE!B215="HENNION",LISTE!B215="BENARD",LISTE!I215="X",LISTE!I215="A",LISTE!B215="HUMBERT",LISTE!B215="BARRET",LISTE!B215="AUZAN",LISTE!B215="BOURDEAU"),"",LISTE!AG215)</f>
        <v/>
      </c>
      <c r="J215" s="72" t="str">
        <f>IF(OR(LISTE!B215="",LISTE!B215="MADORRE",LISTE!B215="ROBIN",LISTE!B215="FREYSS",LISTE!B215="HENNION",LISTE!B215="BENARD",LISTE!I215="X",LISTE!I215="A",LISTE!B215="HUMBERT",LISTE!B215="BARRET",LISTE!B215="AUZAN",LISTE!B215="BOURDEAU"),"",LISTE!AH215)</f>
        <v/>
      </c>
      <c r="K215" s="72" t="str">
        <f>IF(OR(LISTE!B215="",LISTE!B215="MADORRE",LISTE!B215="ROBIN",LISTE!B215="FREYSS",LISTE!B215="HENNION",LISTE!B215="BENARD",LISTE!I215="X",LISTE!I215="A",LISTE!B215="HUMBERT",LISTE!B215="BARRET",LISTE!B215="AUZAN",LISTE!B215="BOURDEAU"),"",LISTE!AI215)</f>
        <v/>
      </c>
      <c r="L215" s="72" t="str">
        <f>IF(OR(LISTE!B215="",LISTE!B215="MADORRE",LISTE!B215="ROBIN",LISTE!B215="FREYSS",LISTE!B215="HENNION",LISTE!B215="BENARD",LISTE!I215="X",LISTE!I215="A",LISTE!B215="HUMBERT",LISTE!B215="BARRET",LISTE!B215="AUZAN",LISTE!B215="BOURDEAU"),"",LISTE!AJ215)</f>
        <v/>
      </c>
      <c r="M215" s="72" t="str">
        <f>IF(OR(LISTE!B215="",LISTE!B215="MADORRE",LISTE!B215="ROBIN",LISTE!B215="FREYSS",LISTE!B215="HENNION",LISTE!B215="BENARD",LISTE!I215="X",LISTE!I215="A",LISTE!B215="HUMBERT",LISTE!B215="BARRET",LISTE!B215="AUZAN",LISTE!B215="BOURDEAU"),"",LISTE!AK215)</f>
        <v/>
      </c>
      <c r="N215" s="72" t="str">
        <f>IF(OR(LISTE!B215="",LISTE!B215="MADORRE",LISTE!B215="ROBIN",LISTE!B215="FREYSS",LISTE!B215="HENNION",LISTE!B215="BENARD",LISTE!I215="X",LISTE!I215="A",LISTE!B215="HUMBERT",LISTE!B215="BARRET",LISTE!B215="AUZAN",LISTE!B215="BOURDEAU"),"",LISTE!AL215)</f>
        <v/>
      </c>
      <c r="O215" s="72" t="str">
        <f>IF(OR(LISTE!B215="",LISTE!B215="MADORRE",LISTE!B215="ROBIN",LISTE!B215="FREYSS",LISTE!B215="HENNION",LISTE!B215="BENARD",LISTE!I215="X",LISTE!I215="A",LISTE!B215="HUMBERT",LISTE!B215="BARRET",LISTE!B215="AUZAN",LISTE!B215="BOURDEAU"),"",LISTE!AM215)</f>
        <v/>
      </c>
      <c r="P215" s="72" t="str">
        <f>IF(OR(LISTE!B215="",LISTE!B215="MADORRE",LISTE!B215="ROBIN",LISTE!B215="FREYSS",LISTE!B215="HENNION",LISTE!B215="BENARD",LISTE!I215="X",LISTE!I215="A",LISTE!B215="HUMBERT",LISTE!B215="BARRET",LISTE!B215="AUZAN",LISTE!B215="BOURDEAU"),"",LISTE!AN215)</f>
        <v/>
      </c>
      <c r="Q215" s="72" t="str">
        <f>IF(OR(LISTE!B215="",LISTE!B215="MADORRE",LISTE!B215="ROBIN",LISTE!B215="FREYSS",LISTE!B215="HENNION",LISTE!B215="BENARD",LISTE!I215="X",LISTE!I215="A",LISTE!B215="HUMBERT",LISTE!B215="BARRET",LISTE!B215="AUZAN",LISTE!B215="BOURDEAU"),"",LISTE!AO215)</f>
        <v/>
      </c>
      <c r="R215" s="72" t="str">
        <f>IF(OR(LISTE!B215="",LISTE!B215="MADORRE",LISTE!B215="ROBIN",LISTE!B215="FREYSS",LISTE!B215="HENNION",LISTE!B215="BENARD",LISTE!I215="X",LISTE!I215="A",LISTE!B215="HUMBERT",LISTE!B215="BARRET",LISTE!B215="AUZAN",LISTE!B215="BOURDEAU"),"",LISTE!AP215)</f>
        <v/>
      </c>
      <c r="S215" s="72" t="str">
        <f>IF(OR(LISTE!B215="",LISTE!B215="MADORRE",LISTE!B215="ROBIN",LISTE!B215="FREYSS",LISTE!B215="HENNION",LISTE!B215="BENARD",LISTE!I215="X",LISTE!I215="A",LISTE!B215="HUMBERT",LISTE!B215="BARRET",LISTE!B215="AUZAN",LISTE!B215="BOURDEAU"),"",LISTE!AQ215)</f>
        <v/>
      </c>
    </row>
    <row r="216" spans="1:19" ht="13.05" customHeight="1" x14ac:dyDescent="0.3">
      <c r="A216" s="56" t="str">
        <f>IF(OR(LISTE!B216="",LISTE!B216="MADORRE",LISTE!B216="ROBIN",LISTE!B216="FREYSS",LISTE!B216="HENNION",LISTE!B216="BENARD",LISTE!I216="X",LISTE!I216="A",LISTE!B216="HUMBERT",LISTE!B216="BARRET",LISTE!B216="AUZAN",LISTE!B216="BOURDEAU"),"",LISTE!A216)</f>
        <v/>
      </c>
      <c r="B216" s="70" t="str">
        <f>IF(OR(LISTE!B216="",LISTE!B216="MADORRE",LISTE!B216="ROBIN",LISTE!B216="FREYSS",LISTE!B216="HENNION",LISTE!B216="BENARD",LISTE!I216="X",LISTE!I216="A",LISTE!B216="HUMBERT",LISTE!B216="BARRET",LISTE!B216="AUZAN",LISTE!B216="BOURDEAU"),"",LISTE!B216)</f>
        <v/>
      </c>
      <c r="C216" s="70" t="str">
        <f>IF(OR(LISTE!B216="",LISTE!B216="MADORRE",LISTE!B216="ROBIN",LISTE!B216="FREYSS",LISTE!B216="HENNION",LISTE!B216="BENARD",LISTE!I216="X",LISTE!I216="A",LISTE!B216="HUMBERT",LISTE!B216="BARRET",LISTE!B216="AUZAN",LISTE!B216="BOURDEAU"),"",LISTE!C216)</f>
        <v/>
      </c>
      <c r="D216" s="70"/>
      <c r="E216" s="71" t="str">
        <f>IF(OR(LISTE!B216="",LISTE!B216="MADORRE",LISTE!B216="ROBIN",LISTE!B216="FREYSS",LISTE!B216="HENNION",LISTE!B216="BENARD",LISTE!I216="X",LISTE!I216="A",LISTE!B216="HUMBERT",LISTE!B216="BARRET",LISTE!B216="AUZAN",LISTE!B216="BOURDEAU"),"",LISTE!J216)</f>
        <v/>
      </c>
      <c r="F216" s="71" t="str">
        <f>IF(OR(LISTE!B216="",LISTE!B216="MADORRE",LISTE!B216="ROBIN",LISTE!B216="FREYSS",LISTE!B216="HENNION",LISTE!B216="BENARD",LISTE!I216="X",LISTE!I216="A",LISTE!B216="HUMBERT",LISTE!B216="BARRET",LISTE!B216="AUZAN",LISTE!B216="BOURDEAU"),"",LISTE!K216)</f>
        <v/>
      </c>
      <c r="G216" s="71"/>
      <c r="H216" s="72" t="str">
        <f>IF(OR(LISTE!B216="",LISTE!B216="MADORRE",LISTE!B216="ROBIN",LISTE!B216="FREYSS",LISTE!B216="HENNION",LISTE!B216="BENARD",LISTE!I216="X",LISTE!I216="A",LISTE!B216="HUMBERT",LISTE!B216="BARRET",LISTE!B216="AUZAN",LISTE!B216="BOURDEAU"),"",LISTE!AF216)</f>
        <v/>
      </c>
      <c r="I216" s="72" t="str">
        <f>IF(OR(LISTE!B216="",LISTE!B216="MADORRE",LISTE!B216="ROBIN",LISTE!B216="FREYSS",LISTE!B216="HENNION",LISTE!B216="BENARD",LISTE!I216="X",LISTE!I216="A",LISTE!B216="HUMBERT",LISTE!B216="BARRET",LISTE!B216="AUZAN",LISTE!B216="BOURDEAU"),"",LISTE!AG216)</f>
        <v/>
      </c>
      <c r="J216" s="72" t="str">
        <f>IF(OR(LISTE!B216="",LISTE!B216="MADORRE",LISTE!B216="ROBIN",LISTE!B216="FREYSS",LISTE!B216="HENNION",LISTE!B216="BENARD",LISTE!I216="X",LISTE!I216="A",LISTE!B216="HUMBERT",LISTE!B216="BARRET",LISTE!B216="AUZAN",LISTE!B216="BOURDEAU"),"",LISTE!AH216)</f>
        <v/>
      </c>
      <c r="K216" s="72" t="str">
        <f>IF(OR(LISTE!B216="",LISTE!B216="MADORRE",LISTE!B216="ROBIN",LISTE!B216="FREYSS",LISTE!B216="HENNION",LISTE!B216="BENARD",LISTE!I216="X",LISTE!I216="A",LISTE!B216="HUMBERT",LISTE!B216="BARRET",LISTE!B216="AUZAN",LISTE!B216="BOURDEAU"),"",LISTE!AI216)</f>
        <v/>
      </c>
      <c r="L216" s="72" t="str">
        <f>IF(OR(LISTE!B216="",LISTE!B216="MADORRE",LISTE!B216="ROBIN",LISTE!B216="FREYSS",LISTE!B216="HENNION",LISTE!B216="BENARD",LISTE!I216="X",LISTE!I216="A",LISTE!B216="HUMBERT",LISTE!B216="BARRET",LISTE!B216="AUZAN",LISTE!B216="BOURDEAU"),"",LISTE!AJ216)</f>
        <v/>
      </c>
      <c r="M216" s="72" t="str">
        <f>IF(OR(LISTE!B216="",LISTE!B216="MADORRE",LISTE!B216="ROBIN",LISTE!B216="FREYSS",LISTE!B216="HENNION",LISTE!B216="BENARD",LISTE!I216="X",LISTE!I216="A",LISTE!B216="HUMBERT",LISTE!B216="BARRET",LISTE!B216="AUZAN",LISTE!B216="BOURDEAU"),"",LISTE!AK216)</f>
        <v/>
      </c>
      <c r="N216" s="72" t="str">
        <f>IF(OR(LISTE!B216="",LISTE!B216="MADORRE",LISTE!B216="ROBIN",LISTE!B216="FREYSS",LISTE!B216="HENNION",LISTE!B216="BENARD",LISTE!I216="X",LISTE!I216="A",LISTE!B216="HUMBERT",LISTE!B216="BARRET",LISTE!B216="AUZAN",LISTE!B216="BOURDEAU"),"",LISTE!AL216)</f>
        <v/>
      </c>
      <c r="O216" s="72" t="str">
        <f>IF(OR(LISTE!B216="",LISTE!B216="MADORRE",LISTE!B216="ROBIN",LISTE!B216="FREYSS",LISTE!B216="HENNION",LISTE!B216="BENARD",LISTE!I216="X",LISTE!I216="A",LISTE!B216="HUMBERT",LISTE!B216="BARRET",LISTE!B216="AUZAN",LISTE!B216="BOURDEAU"),"",LISTE!AM216)</f>
        <v/>
      </c>
      <c r="P216" s="72" t="str">
        <f>IF(OR(LISTE!B216="",LISTE!B216="MADORRE",LISTE!B216="ROBIN",LISTE!B216="FREYSS",LISTE!B216="HENNION",LISTE!B216="BENARD",LISTE!I216="X",LISTE!I216="A",LISTE!B216="HUMBERT",LISTE!B216="BARRET",LISTE!B216="AUZAN",LISTE!B216="BOURDEAU"),"",LISTE!AN216)</f>
        <v/>
      </c>
      <c r="Q216" s="72" t="str">
        <f>IF(OR(LISTE!B216="",LISTE!B216="MADORRE",LISTE!B216="ROBIN",LISTE!B216="FREYSS",LISTE!B216="HENNION",LISTE!B216="BENARD",LISTE!I216="X",LISTE!I216="A",LISTE!B216="HUMBERT",LISTE!B216="BARRET",LISTE!B216="AUZAN",LISTE!B216="BOURDEAU"),"",LISTE!AO216)</f>
        <v/>
      </c>
      <c r="R216" s="72" t="str">
        <f>IF(OR(LISTE!B216="",LISTE!B216="MADORRE",LISTE!B216="ROBIN",LISTE!B216="FREYSS",LISTE!B216="HENNION",LISTE!B216="BENARD",LISTE!I216="X",LISTE!I216="A",LISTE!B216="HUMBERT",LISTE!B216="BARRET",LISTE!B216="AUZAN",LISTE!B216="BOURDEAU"),"",LISTE!AP216)</f>
        <v/>
      </c>
      <c r="S216" s="72" t="str">
        <f>IF(OR(LISTE!B216="",LISTE!B216="MADORRE",LISTE!B216="ROBIN",LISTE!B216="FREYSS",LISTE!B216="HENNION",LISTE!B216="BENARD",LISTE!I216="X",LISTE!I216="A",LISTE!B216="HUMBERT",LISTE!B216="BARRET",LISTE!B216="AUZAN",LISTE!B216="BOURDEAU"),"",LISTE!AQ216)</f>
        <v/>
      </c>
    </row>
    <row r="217" spans="1:19" ht="13.05" customHeight="1" x14ac:dyDescent="0.3">
      <c r="A217" s="56" t="str">
        <f>IF(OR(LISTE!B217="",LISTE!B217="MADORRE",LISTE!B217="ROBIN",LISTE!B217="FREYSS",LISTE!B217="HENNION",LISTE!B217="BENARD",LISTE!I217="X",LISTE!I217="A",LISTE!B217="HUMBERT",LISTE!B217="BARRET",LISTE!B217="AUZAN",LISTE!B217="BOURDEAU"),"",LISTE!A217)</f>
        <v/>
      </c>
      <c r="B217" s="70" t="str">
        <f>IF(OR(LISTE!B217="",LISTE!B217="MADORRE",LISTE!B217="ROBIN",LISTE!B217="FREYSS",LISTE!B217="HENNION",LISTE!B217="BENARD",LISTE!I217="X",LISTE!I217="A",LISTE!B217="HUMBERT",LISTE!B217="BARRET",LISTE!B217="AUZAN",LISTE!B217="BOURDEAU"),"",LISTE!B217)</f>
        <v/>
      </c>
      <c r="C217" s="70" t="str">
        <f>IF(OR(LISTE!B217="",LISTE!B217="MADORRE",LISTE!B217="ROBIN",LISTE!B217="FREYSS",LISTE!B217="HENNION",LISTE!B217="BENARD",LISTE!I217="X",LISTE!I217="A",LISTE!B217="HUMBERT",LISTE!B217="BARRET",LISTE!B217="AUZAN",LISTE!B217="BOURDEAU"),"",LISTE!C217)</f>
        <v/>
      </c>
      <c r="D217" s="70"/>
      <c r="E217" s="71" t="str">
        <f>IF(OR(LISTE!B217="",LISTE!B217="MADORRE",LISTE!B217="ROBIN",LISTE!B217="FREYSS",LISTE!B217="HENNION",LISTE!B217="BENARD",LISTE!I217="X",LISTE!I217="A",LISTE!B217="HUMBERT",LISTE!B217="BARRET",LISTE!B217="AUZAN",LISTE!B217="BOURDEAU"),"",LISTE!J217)</f>
        <v/>
      </c>
      <c r="F217" s="71" t="str">
        <f>IF(OR(LISTE!B217="",LISTE!B217="MADORRE",LISTE!B217="ROBIN",LISTE!B217="FREYSS",LISTE!B217="HENNION",LISTE!B217="BENARD",LISTE!I217="X",LISTE!I217="A",LISTE!B217="HUMBERT",LISTE!B217="BARRET",LISTE!B217="AUZAN",LISTE!B217="BOURDEAU"),"",LISTE!K217)</f>
        <v/>
      </c>
      <c r="G217" s="71"/>
      <c r="H217" s="72" t="str">
        <f>IF(OR(LISTE!B217="",LISTE!B217="MADORRE",LISTE!B217="ROBIN",LISTE!B217="FREYSS",LISTE!B217="HENNION",LISTE!B217="BENARD",LISTE!I217="X",LISTE!I217="A",LISTE!B217="HUMBERT",LISTE!B217="BARRET",LISTE!B217="AUZAN",LISTE!B217="BOURDEAU"),"",LISTE!AF217)</f>
        <v/>
      </c>
      <c r="I217" s="72" t="str">
        <f>IF(OR(LISTE!B217="",LISTE!B217="MADORRE",LISTE!B217="ROBIN",LISTE!B217="FREYSS",LISTE!B217="HENNION",LISTE!B217="BENARD",LISTE!I217="X",LISTE!I217="A",LISTE!B217="HUMBERT",LISTE!B217="BARRET",LISTE!B217="AUZAN",LISTE!B217="BOURDEAU"),"",LISTE!AG217)</f>
        <v/>
      </c>
      <c r="J217" s="72" t="str">
        <f>IF(OR(LISTE!B217="",LISTE!B217="MADORRE",LISTE!B217="ROBIN",LISTE!B217="FREYSS",LISTE!B217="HENNION",LISTE!B217="BENARD",LISTE!I217="X",LISTE!I217="A",LISTE!B217="HUMBERT",LISTE!B217="BARRET",LISTE!B217="AUZAN",LISTE!B217="BOURDEAU"),"",LISTE!AH217)</f>
        <v/>
      </c>
      <c r="K217" s="72" t="str">
        <f>IF(OR(LISTE!B217="",LISTE!B217="MADORRE",LISTE!B217="ROBIN",LISTE!B217="FREYSS",LISTE!B217="HENNION",LISTE!B217="BENARD",LISTE!I217="X",LISTE!I217="A",LISTE!B217="HUMBERT",LISTE!B217="BARRET",LISTE!B217="AUZAN",LISTE!B217="BOURDEAU"),"",LISTE!AI217)</f>
        <v/>
      </c>
      <c r="L217" s="72" t="str">
        <f>IF(OR(LISTE!B217="",LISTE!B217="MADORRE",LISTE!B217="ROBIN",LISTE!B217="FREYSS",LISTE!B217="HENNION",LISTE!B217="BENARD",LISTE!I217="X",LISTE!I217="A",LISTE!B217="HUMBERT",LISTE!B217="BARRET",LISTE!B217="AUZAN",LISTE!B217="BOURDEAU"),"",LISTE!AJ217)</f>
        <v/>
      </c>
      <c r="M217" s="72" t="str">
        <f>IF(OR(LISTE!B217="",LISTE!B217="MADORRE",LISTE!B217="ROBIN",LISTE!B217="FREYSS",LISTE!B217="HENNION",LISTE!B217="BENARD",LISTE!I217="X",LISTE!I217="A",LISTE!B217="HUMBERT",LISTE!B217="BARRET",LISTE!B217="AUZAN",LISTE!B217="BOURDEAU"),"",LISTE!AK217)</f>
        <v/>
      </c>
      <c r="N217" s="72" t="str">
        <f>IF(OR(LISTE!B217="",LISTE!B217="MADORRE",LISTE!B217="ROBIN",LISTE!B217="FREYSS",LISTE!B217="HENNION",LISTE!B217="BENARD",LISTE!I217="X",LISTE!I217="A",LISTE!B217="HUMBERT",LISTE!B217="BARRET",LISTE!B217="AUZAN",LISTE!B217="BOURDEAU"),"",LISTE!AL217)</f>
        <v/>
      </c>
      <c r="O217" s="72" t="str">
        <f>IF(OR(LISTE!B217="",LISTE!B217="MADORRE",LISTE!B217="ROBIN",LISTE!B217="FREYSS",LISTE!B217="HENNION",LISTE!B217="BENARD",LISTE!I217="X",LISTE!I217="A",LISTE!B217="HUMBERT",LISTE!B217="BARRET",LISTE!B217="AUZAN",LISTE!B217="BOURDEAU"),"",LISTE!AM217)</f>
        <v/>
      </c>
      <c r="P217" s="72" t="str">
        <f>IF(OR(LISTE!B217="",LISTE!B217="MADORRE",LISTE!B217="ROBIN",LISTE!B217="FREYSS",LISTE!B217="HENNION",LISTE!B217="BENARD",LISTE!I217="X",LISTE!I217="A",LISTE!B217="HUMBERT",LISTE!B217="BARRET",LISTE!B217="AUZAN",LISTE!B217="BOURDEAU"),"",LISTE!AN217)</f>
        <v/>
      </c>
      <c r="Q217" s="72" t="str">
        <f>IF(OR(LISTE!B217="",LISTE!B217="MADORRE",LISTE!B217="ROBIN",LISTE!B217="FREYSS",LISTE!B217="HENNION",LISTE!B217="BENARD",LISTE!I217="X",LISTE!I217="A",LISTE!B217="HUMBERT",LISTE!B217="BARRET",LISTE!B217="AUZAN",LISTE!B217="BOURDEAU"),"",LISTE!AO217)</f>
        <v/>
      </c>
      <c r="R217" s="72" t="str">
        <f>IF(OR(LISTE!B217="",LISTE!B217="MADORRE",LISTE!B217="ROBIN",LISTE!B217="FREYSS",LISTE!B217="HENNION",LISTE!B217="BENARD",LISTE!I217="X",LISTE!I217="A",LISTE!B217="HUMBERT",LISTE!B217="BARRET",LISTE!B217="AUZAN",LISTE!B217="BOURDEAU"),"",LISTE!AP217)</f>
        <v/>
      </c>
      <c r="S217" s="72" t="str">
        <f>IF(OR(LISTE!B217="",LISTE!B217="MADORRE",LISTE!B217="ROBIN",LISTE!B217="FREYSS",LISTE!B217="HENNION",LISTE!B217="BENARD",LISTE!I217="X",LISTE!I217="A",LISTE!B217="HUMBERT",LISTE!B217="BARRET",LISTE!B217="AUZAN",LISTE!B217="BOURDEAU"),"",LISTE!AQ217)</f>
        <v/>
      </c>
    </row>
    <row r="218" spans="1:19" ht="13.05" customHeight="1" x14ac:dyDescent="0.3">
      <c r="A218" s="56" t="str">
        <f>IF(OR(LISTE!B218="",LISTE!B218="MADORRE",LISTE!B218="ROBIN",LISTE!B218="FREYSS",LISTE!B218="HENNION",LISTE!B218="BENARD",LISTE!I218="X",LISTE!I218="A",LISTE!B218="HUMBERT",LISTE!B218="BARRET",LISTE!B218="AUZAN",LISTE!B218="BOURDEAU"),"",LISTE!A218)</f>
        <v/>
      </c>
      <c r="B218" s="70" t="str">
        <f>IF(OR(LISTE!B218="",LISTE!B218="MADORRE",LISTE!B218="ROBIN",LISTE!B218="FREYSS",LISTE!B218="HENNION",LISTE!B218="BENARD",LISTE!I218="X",LISTE!I218="A",LISTE!B218="HUMBERT",LISTE!B218="BARRET",LISTE!B218="AUZAN",LISTE!B218="BOURDEAU"),"",LISTE!B218)</f>
        <v/>
      </c>
      <c r="C218" s="70" t="str">
        <f>IF(OR(LISTE!B218="",LISTE!B218="MADORRE",LISTE!B218="ROBIN",LISTE!B218="FREYSS",LISTE!B218="HENNION",LISTE!B218="BENARD",LISTE!I218="X",LISTE!I218="A",LISTE!B218="HUMBERT",LISTE!B218="BARRET",LISTE!B218="AUZAN",LISTE!B218="BOURDEAU"),"",LISTE!C218)</f>
        <v/>
      </c>
      <c r="D218" s="70"/>
      <c r="E218" s="71" t="str">
        <f>IF(OR(LISTE!B218="",LISTE!B218="MADORRE",LISTE!B218="ROBIN",LISTE!B218="FREYSS",LISTE!B218="HENNION",LISTE!B218="BENARD",LISTE!I218="X",LISTE!I218="A",LISTE!B218="HUMBERT",LISTE!B218="BARRET",LISTE!B218="AUZAN",LISTE!B218="BOURDEAU"),"",LISTE!J218)</f>
        <v/>
      </c>
      <c r="F218" s="71" t="str">
        <f>IF(OR(LISTE!B218="",LISTE!B218="MADORRE",LISTE!B218="ROBIN",LISTE!B218="FREYSS",LISTE!B218="HENNION",LISTE!B218="BENARD",LISTE!I218="X",LISTE!I218="A",LISTE!B218="HUMBERT",LISTE!B218="BARRET",LISTE!B218="AUZAN",LISTE!B218="BOURDEAU"),"",LISTE!K218)</f>
        <v/>
      </c>
      <c r="G218" s="71"/>
      <c r="H218" s="72" t="str">
        <f>IF(OR(LISTE!B218="",LISTE!B218="MADORRE",LISTE!B218="ROBIN",LISTE!B218="FREYSS",LISTE!B218="HENNION",LISTE!B218="BENARD",LISTE!I218="X",LISTE!I218="A",LISTE!B218="HUMBERT",LISTE!B218="BARRET",LISTE!B218="AUZAN",LISTE!B218="BOURDEAU"),"",LISTE!AF218)</f>
        <v/>
      </c>
      <c r="I218" s="72" t="str">
        <f>IF(OR(LISTE!B218="",LISTE!B218="MADORRE",LISTE!B218="ROBIN",LISTE!B218="FREYSS",LISTE!B218="HENNION",LISTE!B218="BENARD",LISTE!I218="X",LISTE!I218="A",LISTE!B218="HUMBERT",LISTE!B218="BARRET",LISTE!B218="AUZAN",LISTE!B218="BOURDEAU"),"",LISTE!AG218)</f>
        <v/>
      </c>
      <c r="J218" s="72" t="str">
        <f>IF(OR(LISTE!B218="",LISTE!B218="MADORRE",LISTE!B218="ROBIN",LISTE!B218="FREYSS",LISTE!B218="HENNION",LISTE!B218="BENARD",LISTE!I218="X",LISTE!I218="A",LISTE!B218="HUMBERT",LISTE!B218="BARRET",LISTE!B218="AUZAN",LISTE!B218="BOURDEAU"),"",LISTE!AH218)</f>
        <v/>
      </c>
      <c r="K218" s="72" t="str">
        <f>IF(OR(LISTE!B218="",LISTE!B218="MADORRE",LISTE!B218="ROBIN",LISTE!B218="FREYSS",LISTE!B218="HENNION",LISTE!B218="BENARD",LISTE!I218="X",LISTE!I218="A",LISTE!B218="HUMBERT",LISTE!B218="BARRET",LISTE!B218="AUZAN",LISTE!B218="BOURDEAU"),"",LISTE!AI218)</f>
        <v/>
      </c>
      <c r="L218" s="72" t="str">
        <f>IF(OR(LISTE!B218="",LISTE!B218="MADORRE",LISTE!B218="ROBIN",LISTE!B218="FREYSS",LISTE!B218="HENNION",LISTE!B218="BENARD",LISTE!I218="X",LISTE!I218="A",LISTE!B218="HUMBERT",LISTE!B218="BARRET",LISTE!B218="AUZAN",LISTE!B218="BOURDEAU"),"",LISTE!AJ218)</f>
        <v/>
      </c>
      <c r="M218" s="72" t="str">
        <f>IF(OR(LISTE!B218="",LISTE!B218="MADORRE",LISTE!B218="ROBIN",LISTE!B218="FREYSS",LISTE!B218="HENNION",LISTE!B218="BENARD",LISTE!I218="X",LISTE!I218="A",LISTE!B218="HUMBERT",LISTE!B218="BARRET",LISTE!B218="AUZAN",LISTE!B218="BOURDEAU"),"",LISTE!AK218)</f>
        <v/>
      </c>
      <c r="N218" s="72" t="str">
        <f>IF(OR(LISTE!B218="",LISTE!B218="MADORRE",LISTE!B218="ROBIN",LISTE!B218="FREYSS",LISTE!B218="HENNION",LISTE!B218="BENARD",LISTE!I218="X",LISTE!I218="A",LISTE!B218="HUMBERT",LISTE!B218="BARRET",LISTE!B218="AUZAN",LISTE!B218="BOURDEAU"),"",LISTE!AL218)</f>
        <v/>
      </c>
      <c r="O218" s="72" t="str">
        <f>IF(OR(LISTE!B218="",LISTE!B218="MADORRE",LISTE!B218="ROBIN",LISTE!B218="FREYSS",LISTE!B218="HENNION",LISTE!B218="BENARD",LISTE!I218="X",LISTE!I218="A",LISTE!B218="HUMBERT",LISTE!B218="BARRET",LISTE!B218="AUZAN",LISTE!B218="BOURDEAU"),"",LISTE!AM218)</f>
        <v/>
      </c>
      <c r="P218" s="72" t="str">
        <f>IF(OR(LISTE!B218="",LISTE!B218="MADORRE",LISTE!B218="ROBIN",LISTE!B218="FREYSS",LISTE!B218="HENNION",LISTE!B218="BENARD",LISTE!I218="X",LISTE!I218="A",LISTE!B218="HUMBERT",LISTE!B218="BARRET",LISTE!B218="AUZAN",LISTE!B218="BOURDEAU"),"",LISTE!AN218)</f>
        <v/>
      </c>
      <c r="Q218" s="72" t="str">
        <f>IF(OR(LISTE!B218="",LISTE!B218="MADORRE",LISTE!B218="ROBIN",LISTE!B218="FREYSS",LISTE!B218="HENNION",LISTE!B218="BENARD",LISTE!I218="X",LISTE!I218="A",LISTE!B218="HUMBERT",LISTE!B218="BARRET",LISTE!B218="AUZAN",LISTE!B218="BOURDEAU"),"",LISTE!AO218)</f>
        <v/>
      </c>
      <c r="R218" s="72" t="str">
        <f>IF(OR(LISTE!B218="",LISTE!B218="MADORRE",LISTE!B218="ROBIN",LISTE!B218="FREYSS",LISTE!B218="HENNION",LISTE!B218="BENARD",LISTE!I218="X",LISTE!I218="A",LISTE!B218="HUMBERT",LISTE!B218="BARRET",LISTE!B218="AUZAN",LISTE!B218="BOURDEAU"),"",LISTE!AP218)</f>
        <v/>
      </c>
      <c r="S218" s="72" t="str">
        <f>IF(OR(LISTE!B218="",LISTE!B218="MADORRE",LISTE!B218="ROBIN",LISTE!B218="FREYSS",LISTE!B218="HENNION",LISTE!B218="BENARD",LISTE!I218="X",LISTE!I218="A",LISTE!B218="HUMBERT",LISTE!B218="BARRET",LISTE!B218="AUZAN",LISTE!B218="BOURDEAU"),"",LISTE!AQ218)</f>
        <v/>
      </c>
    </row>
    <row r="219" spans="1:19" ht="13.05" customHeight="1" x14ac:dyDescent="0.3">
      <c r="A219" s="56" t="str">
        <f>IF(OR(LISTE!B219="",LISTE!B219="MADORRE",LISTE!B219="ROBIN",LISTE!B219="FREYSS",LISTE!B219="HENNION",LISTE!B219="BENARD",LISTE!I219="X",LISTE!I219="A",LISTE!B219="HUMBERT",LISTE!B219="BARRET",LISTE!B219="AUZAN",LISTE!B219="BOURDEAU"),"",LISTE!A219)</f>
        <v/>
      </c>
      <c r="B219" s="70" t="str">
        <f>IF(OR(LISTE!B219="",LISTE!B219="MADORRE",LISTE!B219="ROBIN",LISTE!B219="FREYSS",LISTE!B219="HENNION",LISTE!B219="BENARD",LISTE!I219="X",LISTE!I219="A",LISTE!B219="HUMBERT",LISTE!B219="BARRET",LISTE!B219="AUZAN",LISTE!B219="BOURDEAU"),"",LISTE!B219)</f>
        <v/>
      </c>
      <c r="C219" s="70" t="str">
        <f>IF(OR(LISTE!B219="",LISTE!B219="MADORRE",LISTE!B219="ROBIN",LISTE!B219="FREYSS",LISTE!B219="HENNION",LISTE!B219="BENARD",LISTE!I219="X",LISTE!I219="A",LISTE!B219="HUMBERT",LISTE!B219="BARRET",LISTE!B219="AUZAN",LISTE!B219="BOURDEAU"),"",LISTE!C219)</f>
        <v/>
      </c>
      <c r="D219" s="70"/>
      <c r="E219" s="71" t="str">
        <f>IF(OR(LISTE!B219="",LISTE!B219="MADORRE",LISTE!B219="ROBIN",LISTE!B219="FREYSS",LISTE!B219="HENNION",LISTE!B219="BENARD",LISTE!I219="X",LISTE!I219="A",LISTE!B219="HUMBERT",LISTE!B219="BARRET",LISTE!B219="AUZAN",LISTE!B219="BOURDEAU"),"",LISTE!J219)</f>
        <v/>
      </c>
      <c r="F219" s="71" t="str">
        <f>IF(OR(LISTE!B219="",LISTE!B219="MADORRE",LISTE!B219="ROBIN",LISTE!B219="FREYSS",LISTE!B219="HENNION",LISTE!B219="BENARD",LISTE!I219="X",LISTE!I219="A",LISTE!B219="HUMBERT",LISTE!B219="BARRET",LISTE!B219="AUZAN",LISTE!B219="BOURDEAU"),"",LISTE!K219)</f>
        <v/>
      </c>
      <c r="G219" s="71"/>
      <c r="H219" s="72" t="str">
        <f>IF(OR(LISTE!B219="",LISTE!B219="MADORRE",LISTE!B219="ROBIN",LISTE!B219="FREYSS",LISTE!B219="HENNION",LISTE!B219="BENARD",LISTE!I219="X",LISTE!I219="A",LISTE!B219="HUMBERT",LISTE!B219="BARRET",LISTE!B219="AUZAN",LISTE!B219="BOURDEAU"),"",LISTE!AF219)</f>
        <v/>
      </c>
      <c r="I219" s="72" t="str">
        <f>IF(OR(LISTE!B219="",LISTE!B219="MADORRE",LISTE!B219="ROBIN",LISTE!B219="FREYSS",LISTE!B219="HENNION",LISTE!B219="BENARD",LISTE!I219="X",LISTE!I219="A",LISTE!B219="HUMBERT",LISTE!B219="BARRET",LISTE!B219="AUZAN",LISTE!B219="BOURDEAU"),"",LISTE!AG219)</f>
        <v/>
      </c>
      <c r="J219" s="72" t="str">
        <f>IF(OR(LISTE!B219="",LISTE!B219="MADORRE",LISTE!B219="ROBIN",LISTE!B219="FREYSS",LISTE!B219="HENNION",LISTE!B219="BENARD",LISTE!I219="X",LISTE!I219="A",LISTE!B219="HUMBERT",LISTE!B219="BARRET",LISTE!B219="AUZAN",LISTE!B219="BOURDEAU"),"",LISTE!AH219)</f>
        <v/>
      </c>
      <c r="K219" s="72" t="str">
        <f>IF(OR(LISTE!B219="",LISTE!B219="MADORRE",LISTE!B219="ROBIN",LISTE!B219="FREYSS",LISTE!B219="HENNION",LISTE!B219="BENARD",LISTE!I219="X",LISTE!I219="A",LISTE!B219="HUMBERT",LISTE!B219="BARRET",LISTE!B219="AUZAN",LISTE!B219="BOURDEAU"),"",LISTE!AI219)</f>
        <v/>
      </c>
      <c r="L219" s="72" t="str">
        <f>IF(OR(LISTE!B219="",LISTE!B219="MADORRE",LISTE!B219="ROBIN",LISTE!B219="FREYSS",LISTE!B219="HENNION",LISTE!B219="BENARD",LISTE!I219="X",LISTE!I219="A",LISTE!B219="HUMBERT",LISTE!B219="BARRET",LISTE!B219="AUZAN",LISTE!B219="BOURDEAU"),"",LISTE!AJ219)</f>
        <v/>
      </c>
      <c r="M219" s="72" t="str">
        <f>IF(OR(LISTE!B219="",LISTE!B219="MADORRE",LISTE!B219="ROBIN",LISTE!B219="FREYSS",LISTE!B219="HENNION",LISTE!B219="BENARD",LISTE!I219="X",LISTE!I219="A",LISTE!B219="HUMBERT",LISTE!B219="BARRET",LISTE!B219="AUZAN",LISTE!B219="BOURDEAU"),"",LISTE!AK219)</f>
        <v/>
      </c>
      <c r="N219" s="72" t="str">
        <f>IF(OR(LISTE!B219="",LISTE!B219="MADORRE",LISTE!B219="ROBIN",LISTE!B219="FREYSS",LISTE!B219="HENNION",LISTE!B219="BENARD",LISTE!I219="X",LISTE!I219="A",LISTE!B219="HUMBERT",LISTE!B219="BARRET",LISTE!B219="AUZAN",LISTE!B219="BOURDEAU"),"",LISTE!AL219)</f>
        <v/>
      </c>
      <c r="O219" s="72" t="str">
        <f>IF(OR(LISTE!B219="",LISTE!B219="MADORRE",LISTE!B219="ROBIN",LISTE!B219="FREYSS",LISTE!B219="HENNION",LISTE!B219="BENARD",LISTE!I219="X",LISTE!I219="A",LISTE!B219="HUMBERT",LISTE!B219="BARRET",LISTE!B219="AUZAN",LISTE!B219="BOURDEAU"),"",LISTE!AM219)</f>
        <v/>
      </c>
      <c r="P219" s="72" t="str">
        <f>IF(OR(LISTE!B219="",LISTE!B219="MADORRE",LISTE!B219="ROBIN",LISTE!B219="FREYSS",LISTE!B219="HENNION",LISTE!B219="BENARD",LISTE!I219="X",LISTE!I219="A",LISTE!B219="HUMBERT",LISTE!B219="BARRET",LISTE!B219="AUZAN",LISTE!B219="BOURDEAU"),"",LISTE!AN219)</f>
        <v/>
      </c>
      <c r="Q219" s="72" t="str">
        <f>IF(OR(LISTE!B219="",LISTE!B219="MADORRE",LISTE!B219="ROBIN",LISTE!B219="FREYSS",LISTE!B219="HENNION",LISTE!B219="BENARD",LISTE!I219="X",LISTE!I219="A",LISTE!B219="HUMBERT",LISTE!B219="BARRET",LISTE!B219="AUZAN",LISTE!B219="BOURDEAU"),"",LISTE!AO219)</f>
        <v/>
      </c>
      <c r="R219" s="72" t="str">
        <f>IF(OR(LISTE!B219="",LISTE!B219="MADORRE",LISTE!B219="ROBIN",LISTE!B219="FREYSS",LISTE!B219="HENNION",LISTE!B219="BENARD",LISTE!I219="X",LISTE!I219="A",LISTE!B219="HUMBERT",LISTE!B219="BARRET",LISTE!B219="AUZAN",LISTE!B219="BOURDEAU"),"",LISTE!AP219)</f>
        <v/>
      </c>
      <c r="S219" s="72" t="str">
        <f>IF(OR(LISTE!B219="",LISTE!B219="MADORRE",LISTE!B219="ROBIN",LISTE!B219="FREYSS",LISTE!B219="HENNION",LISTE!B219="BENARD",LISTE!I219="X",LISTE!I219="A",LISTE!B219="HUMBERT",LISTE!B219="BARRET",LISTE!B219="AUZAN",LISTE!B219="BOURDEAU"),"",LISTE!AQ219)</f>
        <v/>
      </c>
    </row>
    <row r="220" spans="1:19" ht="13.05" customHeight="1" x14ac:dyDescent="0.3">
      <c r="A220" s="56" t="str">
        <f>IF(OR(LISTE!B220="",LISTE!B220="MADORRE",LISTE!B220="ROBIN",LISTE!B220="FREYSS",LISTE!B220="HENNION",LISTE!B220="BENARD",LISTE!I220="X",LISTE!I220="A",LISTE!B220="HUMBERT",LISTE!B220="BARRET",LISTE!B220="AUZAN",LISTE!B220="BOURDEAU"),"",LISTE!A220)</f>
        <v/>
      </c>
      <c r="B220" s="70" t="str">
        <f>IF(OR(LISTE!B220="",LISTE!B220="MADORRE",LISTE!B220="ROBIN",LISTE!B220="FREYSS",LISTE!B220="HENNION",LISTE!B220="BENARD",LISTE!I220="X",LISTE!I220="A",LISTE!B220="HUMBERT",LISTE!B220="BARRET",LISTE!B220="AUZAN",LISTE!B220="BOURDEAU"),"",LISTE!B220)</f>
        <v/>
      </c>
      <c r="C220" s="70" t="str">
        <f>IF(OR(LISTE!B220="",LISTE!B220="MADORRE",LISTE!B220="ROBIN",LISTE!B220="FREYSS",LISTE!B220="HENNION",LISTE!B220="BENARD",LISTE!I220="X",LISTE!I220="A",LISTE!B220="HUMBERT",LISTE!B220="BARRET",LISTE!B220="AUZAN",LISTE!B220="BOURDEAU"),"",LISTE!C220)</f>
        <v/>
      </c>
      <c r="D220" s="70"/>
      <c r="E220" s="71" t="str">
        <f>IF(OR(LISTE!B220="",LISTE!B220="MADORRE",LISTE!B220="ROBIN",LISTE!B220="FREYSS",LISTE!B220="HENNION",LISTE!B220="BENARD",LISTE!I220="X",LISTE!I220="A",LISTE!B220="HUMBERT",LISTE!B220="BARRET",LISTE!B220="AUZAN",LISTE!B220="BOURDEAU"),"",LISTE!J220)</f>
        <v/>
      </c>
      <c r="F220" s="71" t="str">
        <f>IF(OR(LISTE!B220="",LISTE!B220="MADORRE",LISTE!B220="ROBIN",LISTE!B220="FREYSS",LISTE!B220="HENNION",LISTE!B220="BENARD",LISTE!I220="X",LISTE!I220="A",LISTE!B220="HUMBERT",LISTE!B220="BARRET",LISTE!B220="AUZAN",LISTE!B220="BOURDEAU"),"",LISTE!K220)</f>
        <v/>
      </c>
      <c r="G220" s="71"/>
      <c r="H220" s="72" t="str">
        <f>IF(OR(LISTE!B220="",LISTE!B220="MADORRE",LISTE!B220="ROBIN",LISTE!B220="FREYSS",LISTE!B220="HENNION",LISTE!B220="BENARD",LISTE!I220="X",LISTE!I220="A",LISTE!B220="HUMBERT",LISTE!B220="BARRET",LISTE!B220="AUZAN",LISTE!B220="BOURDEAU"),"",LISTE!AF220)</f>
        <v/>
      </c>
      <c r="I220" s="72" t="str">
        <f>IF(OR(LISTE!B220="",LISTE!B220="MADORRE",LISTE!B220="ROBIN",LISTE!B220="FREYSS",LISTE!B220="HENNION",LISTE!B220="BENARD",LISTE!I220="X",LISTE!I220="A",LISTE!B220="HUMBERT",LISTE!B220="BARRET",LISTE!B220="AUZAN",LISTE!B220="BOURDEAU"),"",LISTE!AG220)</f>
        <v/>
      </c>
      <c r="J220" s="72" t="str">
        <f>IF(OR(LISTE!B220="",LISTE!B220="MADORRE",LISTE!B220="ROBIN",LISTE!B220="FREYSS",LISTE!B220="HENNION",LISTE!B220="BENARD",LISTE!I220="X",LISTE!I220="A",LISTE!B220="HUMBERT",LISTE!B220="BARRET",LISTE!B220="AUZAN",LISTE!B220="BOURDEAU"),"",LISTE!AH220)</f>
        <v/>
      </c>
      <c r="K220" s="72" t="str">
        <f>IF(OR(LISTE!B220="",LISTE!B220="MADORRE",LISTE!B220="ROBIN",LISTE!B220="FREYSS",LISTE!B220="HENNION",LISTE!B220="BENARD",LISTE!I220="X",LISTE!I220="A",LISTE!B220="HUMBERT",LISTE!B220="BARRET",LISTE!B220="AUZAN",LISTE!B220="BOURDEAU"),"",LISTE!AI220)</f>
        <v/>
      </c>
      <c r="L220" s="72" t="str">
        <f>IF(OR(LISTE!B220="",LISTE!B220="MADORRE",LISTE!B220="ROBIN",LISTE!B220="FREYSS",LISTE!B220="HENNION",LISTE!B220="BENARD",LISTE!I220="X",LISTE!I220="A",LISTE!B220="HUMBERT",LISTE!B220="BARRET",LISTE!B220="AUZAN",LISTE!B220="BOURDEAU"),"",LISTE!AJ220)</f>
        <v/>
      </c>
      <c r="M220" s="72" t="str">
        <f>IF(OR(LISTE!B220="",LISTE!B220="MADORRE",LISTE!B220="ROBIN",LISTE!B220="FREYSS",LISTE!B220="HENNION",LISTE!B220="BENARD",LISTE!I220="X",LISTE!I220="A",LISTE!B220="HUMBERT",LISTE!B220="BARRET",LISTE!B220="AUZAN",LISTE!B220="BOURDEAU"),"",LISTE!AK220)</f>
        <v/>
      </c>
      <c r="N220" s="72" t="str">
        <f>IF(OR(LISTE!B220="",LISTE!B220="MADORRE",LISTE!B220="ROBIN",LISTE!B220="FREYSS",LISTE!B220="HENNION",LISTE!B220="BENARD",LISTE!I220="X",LISTE!I220="A",LISTE!B220="HUMBERT",LISTE!B220="BARRET",LISTE!B220="AUZAN",LISTE!B220="BOURDEAU"),"",LISTE!AL220)</f>
        <v/>
      </c>
      <c r="O220" s="72" t="str">
        <f>IF(OR(LISTE!B220="",LISTE!B220="MADORRE",LISTE!B220="ROBIN",LISTE!B220="FREYSS",LISTE!B220="HENNION",LISTE!B220="BENARD",LISTE!I220="X",LISTE!I220="A",LISTE!B220="HUMBERT",LISTE!B220="BARRET",LISTE!B220="AUZAN",LISTE!B220="BOURDEAU"),"",LISTE!AM220)</f>
        <v/>
      </c>
      <c r="P220" s="72" t="str">
        <f>IF(OR(LISTE!B220="",LISTE!B220="MADORRE",LISTE!B220="ROBIN",LISTE!B220="FREYSS",LISTE!B220="HENNION",LISTE!B220="BENARD",LISTE!I220="X",LISTE!I220="A",LISTE!B220="HUMBERT",LISTE!B220="BARRET",LISTE!B220="AUZAN",LISTE!B220="BOURDEAU"),"",LISTE!AN220)</f>
        <v/>
      </c>
      <c r="Q220" s="72" t="str">
        <f>IF(OR(LISTE!B220="",LISTE!B220="MADORRE",LISTE!B220="ROBIN",LISTE!B220="FREYSS",LISTE!B220="HENNION",LISTE!B220="BENARD",LISTE!I220="X",LISTE!I220="A",LISTE!B220="HUMBERT",LISTE!B220="BARRET",LISTE!B220="AUZAN",LISTE!B220="BOURDEAU"),"",LISTE!AO220)</f>
        <v/>
      </c>
      <c r="R220" s="72" t="str">
        <f>IF(OR(LISTE!B220="",LISTE!B220="MADORRE",LISTE!B220="ROBIN",LISTE!B220="FREYSS",LISTE!B220="HENNION",LISTE!B220="BENARD",LISTE!I220="X",LISTE!I220="A",LISTE!B220="HUMBERT",LISTE!B220="BARRET",LISTE!B220="AUZAN",LISTE!B220="BOURDEAU"),"",LISTE!AP220)</f>
        <v/>
      </c>
      <c r="S220" s="72" t="str">
        <f>IF(OR(LISTE!B220="",LISTE!B220="MADORRE",LISTE!B220="ROBIN",LISTE!B220="FREYSS",LISTE!B220="HENNION",LISTE!B220="BENARD",LISTE!I220="X",LISTE!I220="A",LISTE!B220="HUMBERT",LISTE!B220="BARRET",LISTE!B220="AUZAN",LISTE!B220="BOURDEAU"),"",LISTE!AQ220)</f>
        <v/>
      </c>
    </row>
    <row r="221" spans="1:19" ht="13.05" customHeight="1" x14ac:dyDescent="0.3">
      <c r="A221" s="56" t="str">
        <f>IF(OR(LISTE!B221="",LISTE!B221="MADORRE",LISTE!B221="ROBIN",LISTE!B221="FREYSS",LISTE!B221="HENNION",LISTE!B221="BENARD",LISTE!I221="X",LISTE!I221="A",LISTE!B221="HUMBERT",LISTE!B221="BARRET",LISTE!B221="AUZAN",LISTE!B221="BOURDEAU"),"",LISTE!A221)</f>
        <v/>
      </c>
      <c r="B221" s="70" t="str">
        <f>IF(OR(LISTE!B221="",LISTE!B221="MADORRE",LISTE!B221="ROBIN",LISTE!B221="FREYSS",LISTE!B221="HENNION",LISTE!B221="BENARD",LISTE!I221="X",LISTE!I221="A",LISTE!B221="HUMBERT",LISTE!B221="BARRET",LISTE!B221="AUZAN",LISTE!B221="BOURDEAU"),"",LISTE!B221)</f>
        <v/>
      </c>
      <c r="C221" s="70" t="str">
        <f>IF(OR(LISTE!B221="",LISTE!B221="MADORRE",LISTE!B221="ROBIN",LISTE!B221="FREYSS",LISTE!B221="HENNION",LISTE!B221="BENARD",LISTE!I221="X",LISTE!I221="A",LISTE!B221="HUMBERT",LISTE!B221="BARRET",LISTE!B221="AUZAN",LISTE!B221="BOURDEAU"),"",LISTE!C221)</f>
        <v/>
      </c>
      <c r="D221" s="70"/>
      <c r="E221" s="71" t="str">
        <f>IF(OR(LISTE!B221="",LISTE!B221="MADORRE",LISTE!B221="ROBIN",LISTE!B221="FREYSS",LISTE!B221="HENNION",LISTE!B221="BENARD",LISTE!I221="X",LISTE!I221="A",LISTE!B221="HUMBERT",LISTE!B221="BARRET",LISTE!B221="AUZAN",LISTE!B221="BOURDEAU"),"",LISTE!J221)</f>
        <v/>
      </c>
      <c r="F221" s="71" t="str">
        <f>IF(OR(LISTE!B221="",LISTE!B221="MADORRE",LISTE!B221="ROBIN",LISTE!B221="FREYSS",LISTE!B221="HENNION",LISTE!B221="BENARD",LISTE!I221="X",LISTE!I221="A",LISTE!B221="HUMBERT",LISTE!B221="BARRET",LISTE!B221="AUZAN",LISTE!B221="BOURDEAU"),"",LISTE!K221)</f>
        <v/>
      </c>
      <c r="G221" s="71"/>
      <c r="H221" s="72" t="str">
        <f>IF(OR(LISTE!B221="",LISTE!B221="MADORRE",LISTE!B221="ROBIN",LISTE!B221="FREYSS",LISTE!B221="HENNION",LISTE!B221="BENARD",LISTE!I221="X",LISTE!I221="A",LISTE!B221="HUMBERT",LISTE!B221="BARRET",LISTE!B221="AUZAN",LISTE!B221="BOURDEAU"),"",LISTE!AF221)</f>
        <v/>
      </c>
      <c r="I221" s="72" t="str">
        <f>IF(OR(LISTE!B221="",LISTE!B221="MADORRE",LISTE!B221="ROBIN",LISTE!B221="FREYSS",LISTE!B221="HENNION",LISTE!B221="BENARD",LISTE!I221="X",LISTE!I221="A",LISTE!B221="HUMBERT",LISTE!B221="BARRET",LISTE!B221="AUZAN",LISTE!B221="BOURDEAU"),"",LISTE!AG221)</f>
        <v/>
      </c>
      <c r="J221" s="72" t="str">
        <f>IF(OR(LISTE!B221="",LISTE!B221="MADORRE",LISTE!B221="ROBIN",LISTE!B221="FREYSS",LISTE!B221="HENNION",LISTE!B221="BENARD",LISTE!I221="X",LISTE!I221="A",LISTE!B221="HUMBERT",LISTE!B221="BARRET",LISTE!B221="AUZAN",LISTE!B221="BOURDEAU"),"",LISTE!AH221)</f>
        <v/>
      </c>
      <c r="K221" s="72" t="str">
        <f>IF(OR(LISTE!B221="",LISTE!B221="MADORRE",LISTE!B221="ROBIN",LISTE!B221="FREYSS",LISTE!B221="HENNION",LISTE!B221="BENARD",LISTE!I221="X",LISTE!I221="A",LISTE!B221="HUMBERT",LISTE!B221="BARRET",LISTE!B221="AUZAN",LISTE!B221="BOURDEAU"),"",LISTE!AI221)</f>
        <v/>
      </c>
      <c r="L221" s="72" t="str">
        <f>IF(OR(LISTE!B221="",LISTE!B221="MADORRE",LISTE!B221="ROBIN",LISTE!B221="FREYSS",LISTE!B221="HENNION",LISTE!B221="BENARD",LISTE!I221="X",LISTE!I221="A",LISTE!B221="HUMBERT",LISTE!B221="BARRET",LISTE!B221="AUZAN",LISTE!B221="BOURDEAU"),"",LISTE!AJ221)</f>
        <v/>
      </c>
      <c r="M221" s="72" t="str">
        <f>IF(OR(LISTE!B221="",LISTE!B221="MADORRE",LISTE!B221="ROBIN",LISTE!B221="FREYSS",LISTE!B221="HENNION",LISTE!B221="BENARD",LISTE!I221="X",LISTE!I221="A",LISTE!B221="HUMBERT",LISTE!B221="BARRET",LISTE!B221="AUZAN",LISTE!B221="BOURDEAU"),"",LISTE!AK221)</f>
        <v/>
      </c>
      <c r="N221" s="72" t="str">
        <f>IF(OR(LISTE!B221="",LISTE!B221="MADORRE",LISTE!B221="ROBIN",LISTE!B221="FREYSS",LISTE!B221="HENNION",LISTE!B221="BENARD",LISTE!I221="X",LISTE!I221="A",LISTE!B221="HUMBERT",LISTE!B221="BARRET",LISTE!B221="AUZAN",LISTE!B221="BOURDEAU"),"",LISTE!AL221)</f>
        <v/>
      </c>
      <c r="O221" s="72" t="str">
        <f>IF(OR(LISTE!B221="",LISTE!B221="MADORRE",LISTE!B221="ROBIN",LISTE!B221="FREYSS",LISTE!B221="HENNION",LISTE!B221="BENARD",LISTE!I221="X",LISTE!I221="A",LISTE!B221="HUMBERT",LISTE!B221="BARRET",LISTE!B221="AUZAN",LISTE!B221="BOURDEAU"),"",LISTE!AM221)</f>
        <v/>
      </c>
      <c r="P221" s="72" t="str">
        <f>IF(OR(LISTE!B221="",LISTE!B221="MADORRE",LISTE!B221="ROBIN",LISTE!B221="FREYSS",LISTE!B221="HENNION",LISTE!B221="BENARD",LISTE!I221="X",LISTE!I221="A",LISTE!B221="HUMBERT",LISTE!B221="BARRET",LISTE!B221="AUZAN",LISTE!B221="BOURDEAU"),"",LISTE!AN221)</f>
        <v/>
      </c>
      <c r="Q221" s="72" t="str">
        <f>IF(OR(LISTE!B221="",LISTE!B221="MADORRE",LISTE!B221="ROBIN",LISTE!B221="FREYSS",LISTE!B221="HENNION",LISTE!B221="BENARD",LISTE!I221="X",LISTE!I221="A",LISTE!B221="HUMBERT",LISTE!B221="BARRET",LISTE!B221="AUZAN",LISTE!B221="BOURDEAU"),"",LISTE!AO221)</f>
        <v/>
      </c>
      <c r="R221" s="72" t="str">
        <f>IF(OR(LISTE!B221="",LISTE!B221="MADORRE",LISTE!B221="ROBIN",LISTE!B221="FREYSS",LISTE!B221="HENNION",LISTE!B221="BENARD",LISTE!I221="X",LISTE!I221="A",LISTE!B221="HUMBERT",LISTE!B221="BARRET",LISTE!B221="AUZAN",LISTE!B221="BOURDEAU"),"",LISTE!AP221)</f>
        <v/>
      </c>
      <c r="S221" s="72" t="str">
        <f>IF(OR(LISTE!B221="",LISTE!B221="MADORRE",LISTE!B221="ROBIN",LISTE!B221="FREYSS",LISTE!B221="HENNION",LISTE!B221="BENARD",LISTE!I221="X",LISTE!I221="A",LISTE!B221="HUMBERT",LISTE!B221="BARRET",LISTE!B221="AUZAN",LISTE!B221="BOURDEAU"),"",LISTE!AQ221)</f>
        <v/>
      </c>
    </row>
    <row r="222" spans="1:19" ht="13.05" customHeight="1" x14ac:dyDescent="0.3">
      <c r="A222" s="56" t="str">
        <f>IF(OR(LISTE!B222="",LISTE!B222="MADORRE",LISTE!B222="ROBIN",LISTE!B222="FREYSS",LISTE!B222="HENNION",LISTE!B222="BENARD",LISTE!I222="X",LISTE!I222="A",LISTE!B222="HUMBERT",LISTE!B222="BARRET",LISTE!B222="AUZAN",LISTE!B222="BOURDEAU"),"",LISTE!A222)</f>
        <v/>
      </c>
      <c r="B222" s="70" t="str">
        <f>IF(OR(LISTE!B222="",LISTE!B222="MADORRE",LISTE!B222="ROBIN",LISTE!B222="FREYSS",LISTE!B222="HENNION",LISTE!B222="BENARD",LISTE!I222="X",LISTE!I222="A",LISTE!B222="HUMBERT",LISTE!B222="BARRET",LISTE!B222="AUZAN",LISTE!B222="BOURDEAU"),"",LISTE!B222)</f>
        <v/>
      </c>
      <c r="C222" s="70" t="str">
        <f>IF(OR(LISTE!B222="",LISTE!B222="MADORRE",LISTE!B222="ROBIN",LISTE!B222="FREYSS",LISTE!B222="HENNION",LISTE!B222="BENARD",LISTE!I222="X",LISTE!I222="A",LISTE!B222="HUMBERT",LISTE!B222="BARRET",LISTE!B222="AUZAN",LISTE!B222="BOURDEAU"),"",LISTE!C222)</f>
        <v/>
      </c>
      <c r="D222" s="70"/>
      <c r="E222" s="71" t="str">
        <f>IF(OR(LISTE!B222="",LISTE!B222="MADORRE",LISTE!B222="ROBIN",LISTE!B222="FREYSS",LISTE!B222="HENNION",LISTE!B222="BENARD",LISTE!I222="X",LISTE!I222="A",LISTE!B222="HUMBERT",LISTE!B222="BARRET",LISTE!B222="AUZAN",LISTE!B222="BOURDEAU"),"",LISTE!J222)</f>
        <v/>
      </c>
      <c r="F222" s="71" t="str">
        <f>IF(OR(LISTE!B222="",LISTE!B222="MADORRE",LISTE!B222="ROBIN",LISTE!B222="FREYSS",LISTE!B222="HENNION",LISTE!B222="BENARD",LISTE!I222="X",LISTE!I222="A",LISTE!B222="HUMBERT",LISTE!B222="BARRET",LISTE!B222="AUZAN",LISTE!B222="BOURDEAU"),"",LISTE!K222)</f>
        <v/>
      </c>
      <c r="G222" s="71"/>
      <c r="H222" s="72" t="str">
        <f>IF(OR(LISTE!B222="",LISTE!B222="MADORRE",LISTE!B222="ROBIN",LISTE!B222="FREYSS",LISTE!B222="HENNION",LISTE!B222="BENARD",LISTE!I222="X",LISTE!I222="A",LISTE!B222="HUMBERT",LISTE!B222="BARRET",LISTE!B222="AUZAN",LISTE!B222="BOURDEAU"),"",LISTE!AF222)</f>
        <v/>
      </c>
      <c r="I222" s="72" t="str">
        <f>IF(OR(LISTE!B222="",LISTE!B222="MADORRE",LISTE!B222="ROBIN",LISTE!B222="FREYSS",LISTE!B222="HENNION",LISTE!B222="BENARD",LISTE!I222="X",LISTE!I222="A",LISTE!B222="HUMBERT",LISTE!B222="BARRET",LISTE!B222="AUZAN",LISTE!B222="BOURDEAU"),"",LISTE!AG222)</f>
        <v/>
      </c>
      <c r="J222" s="72" t="str">
        <f>IF(OR(LISTE!B222="",LISTE!B222="MADORRE",LISTE!B222="ROBIN",LISTE!B222="FREYSS",LISTE!B222="HENNION",LISTE!B222="BENARD",LISTE!I222="X",LISTE!I222="A",LISTE!B222="HUMBERT",LISTE!B222="BARRET",LISTE!B222="AUZAN",LISTE!B222="BOURDEAU"),"",LISTE!AH222)</f>
        <v/>
      </c>
      <c r="K222" s="72" t="str">
        <f>IF(OR(LISTE!B222="",LISTE!B222="MADORRE",LISTE!B222="ROBIN",LISTE!B222="FREYSS",LISTE!B222="HENNION",LISTE!B222="BENARD",LISTE!I222="X",LISTE!I222="A",LISTE!B222="HUMBERT",LISTE!B222="BARRET",LISTE!B222="AUZAN",LISTE!B222="BOURDEAU"),"",LISTE!AI222)</f>
        <v/>
      </c>
      <c r="L222" s="72" t="str">
        <f>IF(OR(LISTE!B222="",LISTE!B222="MADORRE",LISTE!B222="ROBIN",LISTE!B222="FREYSS",LISTE!B222="HENNION",LISTE!B222="BENARD",LISTE!I222="X",LISTE!I222="A",LISTE!B222="HUMBERT",LISTE!B222="BARRET",LISTE!B222="AUZAN",LISTE!B222="BOURDEAU"),"",LISTE!AJ222)</f>
        <v/>
      </c>
      <c r="M222" s="72" t="str">
        <f>IF(OR(LISTE!B222="",LISTE!B222="MADORRE",LISTE!B222="ROBIN",LISTE!B222="FREYSS",LISTE!B222="HENNION",LISTE!B222="BENARD",LISTE!I222="X",LISTE!I222="A",LISTE!B222="HUMBERT",LISTE!B222="BARRET",LISTE!B222="AUZAN",LISTE!B222="BOURDEAU"),"",LISTE!AK222)</f>
        <v/>
      </c>
      <c r="N222" s="72" t="str">
        <f>IF(OR(LISTE!B222="",LISTE!B222="MADORRE",LISTE!B222="ROBIN",LISTE!B222="FREYSS",LISTE!B222="HENNION",LISTE!B222="BENARD",LISTE!I222="X",LISTE!I222="A",LISTE!B222="HUMBERT",LISTE!B222="BARRET",LISTE!B222="AUZAN",LISTE!B222="BOURDEAU"),"",LISTE!AL222)</f>
        <v/>
      </c>
      <c r="O222" s="72" t="str">
        <f>IF(OR(LISTE!B222="",LISTE!B222="MADORRE",LISTE!B222="ROBIN",LISTE!B222="FREYSS",LISTE!B222="HENNION",LISTE!B222="BENARD",LISTE!I222="X",LISTE!I222="A",LISTE!B222="HUMBERT",LISTE!B222="BARRET",LISTE!B222="AUZAN",LISTE!B222="BOURDEAU"),"",LISTE!AM222)</f>
        <v/>
      </c>
      <c r="P222" s="72" t="str">
        <f>IF(OR(LISTE!B222="",LISTE!B222="MADORRE",LISTE!B222="ROBIN",LISTE!B222="FREYSS",LISTE!B222="HENNION",LISTE!B222="BENARD",LISTE!I222="X",LISTE!I222="A",LISTE!B222="HUMBERT",LISTE!B222="BARRET",LISTE!B222="AUZAN",LISTE!B222="BOURDEAU"),"",LISTE!AN222)</f>
        <v/>
      </c>
      <c r="Q222" s="72" t="str">
        <f>IF(OR(LISTE!B222="",LISTE!B222="MADORRE",LISTE!B222="ROBIN",LISTE!B222="FREYSS",LISTE!B222="HENNION",LISTE!B222="BENARD",LISTE!I222="X",LISTE!I222="A",LISTE!B222="HUMBERT",LISTE!B222="BARRET",LISTE!B222="AUZAN",LISTE!B222="BOURDEAU"),"",LISTE!AO222)</f>
        <v/>
      </c>
      <c r="R222" s="72" t="str">
        <f>IF(OR(LISTE!B222="",LISTE!B222="MADORRE",LISTE!B222="ROBIN",LISTE!B222="FREYSS",LISTE!B222="HENNION",LISTE!B222="BENARD",LISTE!I222="X",LISTE!I222="A",LISTE!B222="HUMBERT",LISTE!B222="BARRET",LISTE!B222="AUZAN",LISTE!B222="BOURDEAU"),"",LISTE!AP222)</f>
        <v/>
      </c>
      <c r="S222" s="72" t="str">
        <f>IF(OR(LISTE!B222="",LISTE!B222="MADORRE",LISTE!B222="ROBIN",LISTE!B222="FREYSS",LISTE!B222="HENNION",LISTE!B222="BENARD",LISTE!I222="X",LISTE!I222="A",LISTE!B222="HUMBERT",LISTE!B222="BARRET",LISTE!B222="AUZAN",LISTE!B222="BOURDEAU"),"",LISTE!AQ222)</f>
        <v/>
      </c>
    </row>
    <row r="223" spans="1:19" ht="13.05" customHeight="1" x14ac:dyDescent="0.3">
      <c r="A223" s="56" t="str">
        <f>IF(OR(LISTE!B223="",LISTE!B223="MADORRE",LISTE!B223="ROBIN",LISTE!B223="FREYSS",LISTE!B223="HENNION",LISTE!B223="BENARD",LISTE!I223="X",LISTE!I223="A",LISTE!B223="HUMBERT",LISTE!B223="BARRET",LISTE!B223="AUZAN",LISTE!B223="BOURDEAU"),"",LISTE!A223)</f>
        <v/>
      </c>
      <c r="B223" s="70" t="str">
        <f>IF(OR(LISTE!B223="",LISTE!B223="MADORRE",LISTE!B223="ROBIN",LISTE!B223="FREYSS",LISTE!B223="HENNION",LISTE!B223="BENARD",LISTE!I223="X",LISTE!I223="A",LISTE!B223="HUMBERT",LISTE!B223="BARRET",LISTE!B223="AUZAN",LISTE!B223="BOURDEAU"),"",LISTE!B223)</f>
        <v/>
      </c>
      <c r="C223" s="70" t="str">
        <f>IF(OR(LISTE!B223="",LISTE!B223="MADORRE",LISTE!B223="ROBIN",LISTE!B223="FREYSS",LISTE!B223="HENNION",LISTE!B223="BENARD",LISTE!I223="X",LISTE!I223="A",LISTE!B223="HUMBERT",LISTE!B223="BARRET",LISTE!B223="AUZAN",LISTE!B223="BOURDEAU"),"",LISTE!C223)</f>
        <v/>
      </c>
      <c r="D223" s="70"/>
      <c r="E223" s="71" t="str">
        <f>IF(OR(LISTE!B223="",LISTE!B223="MADORRE",LISTE!B223="ROBIN",LISTE!B223="FREYSS",LISTE!B223="HENNION",LISTE!B223="BENARD",LISTE!I223="X",LISTE!I223="A",LISTE!B223="HUMBERT",LISTE!B223="BARRET",LISTE!B223="AUZAN",LISTE!B223="BOURDEAU"),"",LISTE!J223)</f>
        <v/>
      </c>
      <c r="F223" s="71" t="str">
        <f>IF(OR(LISTE!B223="",LISTE!B223="MADORRE",LISTE!B223="ROBIN",LISTE!B223="FREYSS",LISTE!B223="HENNION",LISTE!B223="BENARD",LISTE!I223="X",LISTE!I223="A",LISTE!B223="HUMBERT",LISTE!B223="BARRET",LISTE!B223="AUZAN",LISTE!B223="BOURDEAU"),"",LISTE!K223)</f>
        <v/>
      </c>
      <c r="G223" s="71"/>
      <c r="H223" s="72" t="str">
        <f>IF(OR(LISTE!B223="",LISTE!B223="MADORRE",LISTE!B223="ROBIN",LISTE!B223="FREYSS",LISTE!B223="HENNION",LISTE!B223="BENARD",LISTE!I223="X",LISTE!I223="A",LISTE!B223="HUMBERT",LISTE!B223="BARRET",LISTE!B223="AUZAN",LISTE!B223="BOURDEAU"),"",LISTE!AF223)</f>
        <v/>
      </c>
      <c r="I223" s="72" t="str">
        <f>IF(OR(LISTE!B223="",LISTE!B223="MADORRE",LISTE!B223="ROBIN",LISTE!B223="FREYSS",LISTE!B223="HENNION",LISTE!B223="BENARD",LISTE!I223="X",LISTE!I223="A",LISTE!B223="HUMBERT",LISTE!B223="BARRET",LISTE!B223="AUZAN",LISTE!B223="BOURDEAU"),"",LISTE!AG223)</f>
        <v/>
      </c>
      <c r="J223" s="72" t="str">
        <f>IF(OR(LISTE!B223="",LISTE!B223="MADORRE",LISTE!B223="ROBIN",LISTE!B223="FREYSS",LISTE!B223="HENNION",LISTE!B223="BENARD",LISTE!I223="X",LISTE!I223="A",LISTE!B223="HUMBERT",LISTE!B223="BARRET",LISTE!B223="AUZAN",LISTE!B223="BOURDEAU"),"",LISTE!AH223)</f>
        <v/>
      </c>
      <c r="K223" s="72" t="str">
        <f>IF(OR(LISTE!B223="",LISTE!B223="MADORRE",LISTE!B223="ROBIN",LISTE!B223="FREYSS",LISTE!B223="HENNION",LISTE!B223="BENARD",LISTE!I223="X",LISTE!I223="A",LISTE!B223="HUMBERT",LISTE!B223="BARRET",LISTE!B223="AUZAN",LISTE!B223="BOURDEAU"),"",LISTE!AI223)</f>
        <v/>
      </c>
      <c r="L223" s="72" t="str">
        <f>IF(OR(LISTE!B223="",LISTE!B223="MADORRE",LISTE!B223="ROBIN",LISTE!B223="FREYSS",LISTE!B223="HENNION",LISTE!B223="BENARD",LISTE!I223="X",LISTE!I223="A",LISTE!B223="HUMBERT",LISTE!B223="BARRET",LISTE!B223="AUZAN",LISTE!B223="BOURDEAU"),"",LISTE!AJ223)</f>
        <v/>
      </c>
      <c r="M223" s="72" t="str">
        <f>IF(OR(LISTE!B223="",LISTE!B223="MADORRE",LISTE!B223="ROBIN",LISTE!B223="FREYSS",LISTE!B223="HENNION",LISTE!B223="BENARD",LISTE!I223="X",LISTE!I223="A",LISTE!B223="HUMBERT",LISTE!B223="BARRET",LISTE!B223="AUZAN",LISTE!B223="BOURDEAU"),"",LISTE!AK223)</f>
        <v/>
      </c>
      <c r="N223" s="72" t="str">
        <f>IF(OR(LISTE!B223="",LISTE!B223="MADORRE",LISTE!B223="ROBIN",LISTE!B223="FREYSS",LISTE!B223="HENNION",LISTE!B223="BENARD",LISTE!I223="X",LISTE!I223="A",LISTE!B223="HUMBERT",LISTE!B223="BARRET",LISTE!B223="AUZAN",LISTE!B223="BOURDEAU"),"",LISTE!AL223)</f>
        <v/>
      </c>
      <c r="O223" s="72" t="str">
        <f>IF(OR(LISTE!B223="",LISTE!B223="MADORRE",LISTE!B223="ROBIN",LISTE!B223="FREYSS",LISTE!B223="HENNION",LISTE!B223="BENARD",LISTE!I223="X",LISTE!I223="A",LISTE!B223="HUMBERT",LISTE!B223="BARRET",LISTE!B223="AUZAN",LISTE!B223="BOURDEAU"),"",LISTE!AM223)</f>
        <v/>
      </c>
      <c r="P223" s="72" t="str">
        <f>IF(OR(LISTE!B223="",LISTE!B223="MADORRE",LISTE!B223="ROBIN",LISTE!B223="FREYSS",LISTE!B223="HENNION",LISTE!B223="BENARD",LISTE!I223="X",LISTE!I223="A",LISTE!B223="HUMBERT",LISTE!B223="BARRET",LISTE!B223="AUZAN",LISTE!B223="BOURDEAU"),"",LISTE!AN223)</f>
        <v/>
      </c>
      <c r="Q223" s="72" t="str">
        <f>IF(OR(LISTE!B223="",LISTE!B223="MADORRE",LISTE!B223="ROBIN",LISTE!B223="FREYSS",LISTE!B223="HENNION",LISTE!B223="BENARD",LISTE!I223="X",LISTE!I223="A",LISTE!B223="HUMBERT",LISTE!B223="BARRET",LISTE!B223="AUZAN",LISTE!B223="BOURDEAU"),"",LISTE!AO223)</f>
        <v/>
      </c>
      <c r="R223" s="72" t="str">
        <f>IF(OR(LISTE!B223="",LISTE!B223="MADORRE",LISTE!B223="ROBIN",LISTE!B223="FREYSS",LISTE!B223="HENNION",LISTE!B223="BENARD",LISTE!I223="X",LISTE!I223="A",LISTE!B223="HUMBERT",LISTE!B223="BARRET",LISTE!B223="AUZAN",LISTE!B223="BOURDEAU"),"",LISTE!AP223)</f>
        <v/>
      </c>
      <c r="S223" s="72" t="str">
        <f>IF(OR(LISTE!B223="",LISTE!B223="MADORRE",LISTE!B223="ROBIN",LISTE!B223="FREYSS",LISTE!B223="HENNION",LISTE!B223="BENARD",LISTE!I223="X",LISTE!I223="A",LISTE!B223="HUMBERT",LISTE!B223="BARRET",LISTE!B223="AUZAN",LISTE!B223="BOURDEAU"),"",LISTE!AQ223)</f>
        <v/>
      </c>
    </row>
    <row r="224" spans="1:19" ht="13.05" customHeight="1" x14ac:dyDescent="0.3">
      <c r="A224" s="56" t="str">
        <f>IF(OR(LISTE!B224="",LISTE!B224="MADORRE",LISTE!B224="ROBIN",LISTE!B224="FREYSS",LISTE!B224="HENNION",LISTE!B224="BENARD",LISTE!I224="X",LISTE!I224="A",LISTE!B224="HUMBERT",LISTE!B224="BARRET",LISTE!B224="AUZAN",LISTE!B224="BOURDEAU"),"",LISTE!A224)</f>
        <v/>
      </c>
      <c r="B224" s="70" t="str">
        <f>IF(OR(LISTE!B224="",LISTE!B224="MADORRE",LISTE!B224="ROBIN",LISTE!B224="FREYSS",LISTE!B224="HENNION",LISTE!B224="BENARD",LISTE!I224="X",LISTE!I224="A",LISTE!B224="HUMBERT",LISTE!B224="BARRET",LISTE!B224="AUZAN",LISTE!B224="BOURDEAU"),"",LISTE!B224)</f>
        <v/>
      </c>
      <c r="C224" s="70" t="str">
        <f>IF(OR(LISTE!B224="",LISTE!B224="MADORRE",LISTE!B224="ROBIN",LISTE!B224="FREYSS",LISTE!B224="HENNION",LISTE!B224="BENARD",LISTE!I224="X",LISTE!I224="A",LISTE!B224="HUMBERT",LISTE!B224="BARRET",LISTE!B224="AUZAN",LISTE!B224="BOURDEAU"),"",LISTE!C224)</f>
        <v/>
      </c>
      <c r="D224" s="70"/>
      <c r="E224" s="71" t="str">
        <f>IF(OR(LISTE!B224="",LISTE!B224="MADORRE",LISTE!B224="ROBIN",LISTE!B224="FREYSS",LISTE!B224="HENNION",LISTE!B224="BENARD",LISTE!I224="X",LISTE!I224="A",LISTE!B224="HUMBERT",LISTE!B224="BARRET",LISTE!B224="AUZAN",LISTE!B224="BOURDEAU"),"",LISTE!J224)</f>
        <v/>
      </c>
      <c r="F224" s="71" t="str">
        <f>IF(OR(LISTE!B224="",LISTE!B224="MADORRE",LISTE!B224="ROBIN",LISTE!B224="FREYSS",LISTE!B224="HENNION",LISTE!B224="BENARD",LISTE!I224="X",LISTE!I224="A",LISTE!B224="HUMBERT",LISTE!B224="BARRET",LISTE!B224="AUZAN",LISTE!B224="BOURDEAU"),"",LISTE!K224)</f>
        <v/>
      </c>
      <c r="G224" s="71"/>
      <c r="H224" s="72" t="str">
        <f>IF(OR(LISTE!B224="",LISTE!B224="MADORRE",LISTE!B224="ROBIN",LISTE!B224="FREYSS",LISTE!B224="HENNION",LISTE!B224="BENARD",LISTE!I224="X",LISTE!I224="A",LISTE!B224="HUMBERT",LISTE!B224="BARRET",LISTE!B224="AUZAN",LISTE!B224="BOURDEAU"),"",LISTE!AF224)</f>
        <v/>
      </c>
      <c r="I224" s="72" t="str">
        <f>IF(OR(LISTE!B224="",LISTE!B224="MADORRE",LISTE!B224="ROBIN",LISTE!B224="FREYSS",LISTE!B224="HENNION",LISTE!B224="BENARD",LISTE!I224="X",LISTE!I224="A",LISTE!B224="HUMBERT",LISTE!B224="BARRET",LISTE!B224="AUZAN",LISTE!B224="BOURDEAU"),"",LISTE!AG224)</f>
        <v/>
      </c>
      <c r="J224" s="72" t="str">
        <f>IF(OR(LISTE!B224="",LISTE!B224="MADORRE",LISTE!B224="ROBIN",LISTE!B224="FREYSS",LISTE!B224="HENNION",LISTE!B224="BENARD",LISTE!I224="X",LISTE!I224="A",LISTE!B224="HUMBERT",LISTE!B224="BARRET",LISTE!B224="AUZAN",LISTE!B224="BOURDEAU"),"",LISTE!AH224)</f>
        <v/>
      </c>
      <c r="K224" s="72" t="str">
        <f>IF(OR(LISTE!B224="",LISTE!B224="MADORRE",LISTE!B224="ROBIN",LISTE!B224="FREYSS",LISTE!B224="HENNION",LISTE!B224="BENARD",LISTE!I224="X",LISTE!I224="A",LISTE!B224="HUMBERT",LISTE!B224="BARRET",LISTE!B224="AUZAN",LISTE!B224="BOURDEAU"),"",LISTE!AI224)</f>
        <v/>
      </c>
      <c r="L224" s="72" t="str">
        <f>IF(OR(LISTE!B224="",LISTE!B224="MADORRE",LISTE!B224="ROBIN",LISTE!B224="FREYSS",LISTE!B224="HENNION",LISTE!B224="BENARD",LISTE!I224="X",LISTE!I224="A",LISTE!B224="HUMBERT",LISTE!B224="BARRET",LISTE!B224="AUZAN",LISTE!B224="BOURDEAU"),"",LISTE!AJ224)</f>
        <v/>
      </c>
      <c r="M224" s="72" t="str">
        <f>IF(OR(LISTE!B224="",LISTE!B224="MADORRE",LISTE!B224="ROBIN",LISTE!B224="FREYSS",LISTE!B224="HENNION",LISTE!B224="BENARD",LISTE!I224="X",LISTE!I224="A",LISTE!B224="HUMBERT",LISTE!B224="BARRET",LISTE!B224="AUZAN",LISTE!B224="BOURDEAU"),"",LISTE!AK224)</f>
        <v/>
      </c>
      <c r="N224" s="72" t="str">
        <f>IF(OR(LISTE!B224="",LISTE!B224="MADORRE",LISTE!B224="ROBIN",LISTE!B224="FREYSS",LISTE!B224="HENNION",LISTE!B224="BENARD",LISTE!I224="X",LISTE!I224="A",LISTE!B224="HUMBERT",LISTE!B224="BARRET",LISTE!B224="AUZAN",LISTE!B224="BOURDEAU"),"",LISTE!AL224)</f>
        <v/>
      </c>
      <c r="O224" s="72" t="str">
        <f>IF(OR(LISTE!B224="",LISTE!B224="MADORRE",LISTE!B224="ROBIN",LISTE!B224="FREYSS",LISTE!B224="HENNION",LISTE!B224="BENARD",LISTE!I224="X",LISTE!I224="A",LISTE!B224="HUMBERT",LISTE!B224="BARRET",LISTE!B224="AUZAN",LISTE!B224="BOURDEAU"),"",LISTE!AM224)</f>
        <v/>
      </c>
      <c r="P224" s="72" t="str">
        <f>IF(OR(LISTE!B224="",LISTE!B224="MADORRE",LISTE!B224="ROBIN",LISTE!B224="FREYSS",LISTE!B224="HENNION",LISTE!B224="BENARD",LISTE!I224="X",LISTE!I224="A",LISTE!B224="HUMBERT",LISTE!B224="BARRET",LISTE!B224="AUZAN",LISTE!B224="BOURDEAU"),"",LISTE!AN224)</f>
        <v/>
      </c>
      <c r="Q224" s="72" t="str">
        <f>IF(OR(LISTE!B224="",LISTE!B224="MADORRE",LISTE!B224="ROBIN",LISTE!B224="FREYSS",LISTE!B224="HENNION",LISTE!B224="BENARD",LISTE!I224="X",LISTE!I224="A",LISTE!B224="HUMBERT",LISTE!B224="BARRET",LISTE!B224="AUZAN",LISTE!B224="BOURDEAU"),"",LISTE!AO224)</f>
        <v/>
      </c>
      <c r="R224" s="72" t="str">
        <f>IF(OR(LISTE!B224="",LISTE!B224="MADORRE",LISTE!B224="ROBIN",LISTE!B224="FREYSS",LISTE!B224="HENNION",LISTE!B224="BENARD",LISTE!I224="X",LISTE!I224="A",LISTE!B224="HUMBERT",LISTE!B224="BARRET",LISTE!B224="AUZAN",LISTE!B224="BOURDEAU"),"",LISTE!AP224)</f>
        <v/>
      </c>
      <c r="S224" s="72" t="str">
        <f>IF(OR(LISTE!B224="",LISTE!B224="MADORRE",LISTE!B224="ROBIN",LISTE!B224="FREYSS",LISTE!B224="HENNION",LISTE!B224="BENARD",LISTE!I224="X",LISTE!I224="A",LISTE!B224="HUMBERT",LISTE!B224="BARRET",LISTE!B224="AUZAN",LISTE!B224="BOURDEAU"),"",LISTE!AQ224)</f>
        <v/>
      </c>
    </row>
    <row r="225" spans="1:19" ht="13.05" customHeight="1" x14ac:dyDescent="0.3">
      <c r="A225" s="56" t="str">
        <f>IF(OR(LISTE!B225="",LISTE!B225="MADORRE",LISTE!B225="ROBIN",LISTE!B225="FREYSS",LISTE!B225="HENNION",LISTE!B225="BENARD",LISTE!I225="X",LISTE!I225="A",LISTE!B225="HUMBERT",LISTE!B225="BARRET",LISTE!B225="AUZAN",LISTE!B225="BOURDEAU"),"",LISTE!A225)</f>
        <v/>
      </c>
      <c r="B225" s="70" t="str">
        <f>IF(OR(LISTE!B225="",LISTE!B225="MADORRE",LISTE!B225="ROBIN",LISTE!B225="FREYSS",LISTE!B225="HENNION",LISTE!B225="BENARD",LISTE!I225="X",LISTE!I225="A",LISTE!B225="HUMBERT",LISTE!B225="BARRET",LISTE!B225="AUZAN",LISTE!B225="BOURDEAU"),"",LISTE!B225)</f>
        <v/>
      </c>
      <c r="C225" s="70" t="str">
        <f>IF(OR(LISTE!B225="",LISTE!B225="MADORRE",LISTE!B225="ROBIN",LISTE!B225="FREYSS",LISTE!B225="HENNION",LISTE!B225="BENARD",LISTE!I225="X",LISTE!I225="A",LISTE!B225="HUMBERT",LISTE!B225="BARRET",LISTE!B225="AUZAN",LISTE!B225="BOURDEAU"),"",LISTE!C225)</f>
        <v/>
      </c>
      <c r="D225" s="70"/>
      <c r="E225" s="71" t="str">
        <f>IF(OR(LISTE!B225="",LISTE!B225="MADORRE",LISTE!B225="ROBIN",LISTE!B225="FREYSS",LISTE!B225="HENNION",LISTE!B225="BENARD",LISTE!I225="X",LISTE!I225="A",LISTE!B225="HUMBERT",LISTE!B225="BARRET",LISTE!B225="AUZAN",LISTE!B225="BOURDEAU"),"",LISTE!J225)</f>
        <v/>
      </c>
      <c r="F225" s="71" t="str">
        <f>IF(OR(LISTE!B225="",LISTE!B225="MADORRE",LISTE!B225="ROBIN",LISTE!B225="FREYSS",LISTE!B225="HENNION",LISTE!B225="BENARD",LISTE!I225="X",LISTE!I225="A",LISTE!B225="HUMBERT",LISTE!B225="BARRET",LISTE!B225="AUZAN",LISTE!B225="BOURDEAU"),"",LISTE!K225)</f>
        <v/>
      </c>
      <c r="G225" s="71"/>
      <c r="H225" s="72" t="str">
        <f>IF(OR(LISTE!B225="",LISTE!B225="MADORRE",LISTE!B225="ROBIN",LISTE!B225="FREYSS",LISTE!B225="HENNION",LISTE!B225="BENARD",LISTE!I225="X",LISTE!I225="A",LISTE!B225="HUMBERT",LISTE!B225="BARRET",LISTE!B225="AUZAN",LISTE!B225="BOURDEAU"),"",LISTE!AF225)</f>
        <v/>
      </c>
      <c r="I225" s="72" t="str">
        <f>IF(OR(LISTE!B225="",LISTE!B225="MADORRE",LISTE!B225="ROBIN",LISTE!B225="FREYSS",LISTE!B225="HENNION",LISTE!B225="BENARD",LISTE!I225="X",LISTE!I225="A",LISTE!B225="HUMBERT",LISTE!B225="BARRET",LISTE!B225="AUZAN",LISTE!B225="BOURDEAU"),"",LISTE!AG225)</f>
        <v/>
      </c>
      <c r="J225" s="72" t="str">
        <f>IF(OR(LISTE!B225="",LISTE!B225="MADORRE",LISTE!B225="ROBIN",LISTE!B225="FREYSS",LISTE!B225="HENNION",LISTE!B225="BENARD",LISTE!I225="X",LISTE!I225="A",LISTE!B225="HUMBERT",LISTE!B225="BARRET",LISTE!B225="AUZAN",LISTE!B225="BOURDEAU"),"",LISTE!AH225)</f>
        <v/>
      </c>
      <c r="K225" s="72" t="str">
        <f>IF(OR(LISTE!B225="",LISTE!B225="MADORRE",LISTE!B225="ROBIN",LISTE!B225="FREYSS",LISTE!B225="HENNION",LISTE!B225="BENARD",LISTE!I225="X",LISTE!I225="A",LISTE!B225="HUMBERT",LISTE!B225="BARRET",LISTE!B225="AUZAN",LISTE!B225="BOURDEAU"),"",LISTE!AI225)</f>
        <v/>
      </c>
      <c r="L225" s="72" t="str">
        <f>IF(OR(LISTE!B225="",LISTE!B225="MADORRE",LISTE!B225="ROBIN",LISTE!B225="FREYSS",LISTE!B225="HENNION",LISTE!B225="BENARD",LISTE!I225="X",LISTE!I225="A",LISTE!B225="HUMBERT",LISTE!B225="BARRET",LISTE!B225="AUZAN",LISTE!B225="BOURDEAU"),"",LISTE!AJ225)</f>
        <v/>
      </c>
      <c r="M225" s="72" t="str">
        <f>IF(OR(LISTE!B225="",LISTE!B225="MADORRE",LISTE!B225="ROBIN",LISTE!B225="FREYSS",LISTE!B225="HENNION",LISTE!B225="BENARD",LISTE!I225="X",LISTE!I225="A",LISTE!B225="HUMBERT",LISTE!B225="BARRET",LISTE!B225="AUZAN",LISTE!B225="BOURDEAU"),"",LISTE!AK225)</f>
        <v/>
      </c>
      <c r="N225" s="72" t="str">
        <f>IF(OR(LISTE!B225="",LISTE!B225="MADORRE",LISTE!B225="ROBIN",LISTE!B225="FREYSS",LISTE!B225="HENNION",LISTE!B225="BENARD",LISTE!I225="X",LISTE!I225="A",LISTE!B225="HUMBERT",LISTE!B225="BARRET",LISTE!B225="AUZAN",LISTE!B225="BOURDEAU"),"",LISTE!AL225)</f>
        <v/>
      </c>
      <c r="O225" s="72" t="str">
        <f>IF(OR(LISTE!B225="",LISTE!B225="MADORRE",LISTE!B225="ROBIN",LISTE!B225="FREYSS",LISTE!B225="HENNION",LISTE!B225="BENARD",LISTE!I225="X",LISTE!I225="A",LISTE!B225="HUMBERT",LISTE!B225="BARRET",LISTE!B225="AUZAN",LISTE!B225="BOURDEAU"),"",LISTE!AM225)</f>
        <v/>
      </c>
      <c r="P225" s="72" t="str">
        <f>IF(OR(LISTE!B225="",LISTE!B225="MADORRE",LISTE!B225="ROBIN",LISTE!B225="FREYSS",LISTE!B225="HENNION",LISTE!B225="BENARD",LISTE!I225="X",LISTE!I225="A",LISTE!B225="HUMBERT",LISTE!B225="BARRET",LISTE!B225="AUZAN",LISTE!B225="BOURDEAU"),"",LISTE!AN225)</f>
        <v/>
      </c>
      <c r="Q225" s="72" t="str">
        <f>IF(OR(LISTE!B225="",LISTE!B225="MADORRE",LISTE!B225="ROBIN",LISTE!B225="FREYSS",LISTE!B225="HENNION",LISTE!B225="BENARD",LISTE!I225="X",LISTE!I225="A",LISTE!B225="HUMBERT",LISTE!B225="BARRET",LISTE!B225="AUZAN",LISTE!B225="BOURDEAU"),"",LISTE!AO225)</f>
        <v/>
      </c>
      <c r="R225" s="72" t="str">
        <f>IF(OR(LISTE!B225="",LISTE!B225="MADORRE",LISTE!B225="ROBIN",LISTE!B225="FREYSS",LISTE!B225="HENNION",LISTE!B225="BENARD",LISTE!I225="X",LISTE!I225="A",LISTE!B225="HUMBERT",LISTE!B225="BARRET",LISTE!B225="AUZAN",LISTE!B225="BOURDEAU"),"",LISTE!AP225)</f>
        <v/>
      </c>
      <c r="S225" s="72" t="str">
        <f>IF(OR(LISTE!B225="",LISTE!B225="MADORRE",LISTE!B225="ROBIN",LISTE!B225="FREYSS",LISTE!B225="HENNION",LISTE!B225="BENARD",LISTE!I225="X",LISTE!I225="A",LISTE!B225="HUMBERT",LISTE!B225="BARRET",LISTE!B225="AUZAN",LISTE!B225="BOURDEAU"),"",LISTE!AQ225)</f>
        <v/>
      </c>
    </row>
    <row r="226" spans="1:19" ht="13.05" customHeight="1" x14ac:dyDescent="0.3">
      <c r="A226" s="56" t="str">
        <f>IF(OR(LISTE!B226="",LISTE!B226="MADORRE",LISTE!B226="ROBIN",LISTE!B226="FREYSS",LISTE!B226="HENNION",LISTE!B226="BENARD",LISTE!I226="X",LISTE!I226="A",LISTE!B226="HUMBERT",LISTE!B226="BARRET",LISTE!B226="AUZAN",LISTE!B226="BOURDEAU"),"",LISTE!A226)</f>
        <v/>
      </c>
      <c r="B226" s="70" t="str">
        <f>IF(OR(LISTE!B226="",LISTE!B226="MADORRE",LISTE!B226="ROBIN",LISTE!B226="FREYSS",LISTE!B226="HENNION",LISTE!B226="BENARD",LISTE!I226="X",LISTE!I226="A",LISTE!B226="HUMBERT",LISTE!B226="BARRET",LISTE!B226="AUZAN",LISTE!B226="BOURDEAU"),"",LISTE!B226)</f>
        <v/>
      </c>
      <c r="C226" s="70" t="str">
        <f>IF(OR(LISTE!B226="",LISTE!B226="MADORRE",LISTE!B226="ROBIN",LISTE!B226="FREYSS",LISTE!B226="HENNION",LISTE!B226="BENARD",LISTE!I226="X",LISTE!I226="A",LISTE!B226="HUMBERT",LISTE!B226="BARRET",LISTE!B226="AUZAN",LISTE!B226="BOURDEAU"),"",LISTE!C226)</f>
        <v/>
      </c>
      <c r="D226" s="70"/>
      <c r="E226" s="71" t="str">
        <f>IF(OR(LISTE!B226="",LISTE!B226="MADORRE",LISTE!B226="ROBIN",LISTE!B226="FREYSS",LISTE!B226="HENNION",LISTE!B226="BENARD",LISTE!I226="X",LISTE!I226="A",LISTE!B226="HUMBERT",LISTE!B226="BARRET",LISTE!B226="AUZAN",LISTE!B226="BOURDEAU"),"",LISTE!J226)</f>
        <v/>
      </c>
      <c r="F226" s="71" t="str">
        <f>IF(OR(LISTE!B226="",LISTE!B226="MADORRE",LISTE!B226="ROBIN",LISTE!B226="FREYSS",LISTE!B226="HENNION",LISTE!B226="BENARD",LISTE!I226="X",LISTE!I226="A",LISTE!B226="HUMBERT",LISTE!B226="BARRET",LISTE!B226="AUZAN",LISTE!B226="BOURDEAU"),"",LISTE!K226)</f>
        <v/>
      </c>
      <c r="G226" s="71"/>
      <c r="H226" s="72" t="str">
        <f>IF(OR(LISTE!B226="",LISTE!B226="MADORRE",LISTE!B226="ROBIN",LISTE!B226="FREYSS",LISTE!B226="HENNION",LISTE!B226="BENARD",LISTE!I226="X",LISTE!I226="A",LISTE!B226="HUMBERT",LISTE!B226="BARRET",LISTE!B226="AUZAN",LISTE!B226="BOURDEAU"),"",LISTE!AF226)</f>
        <v/>
      </c>
      <c r="I226" s="72" t="str">
        <f>IF(OR(LISTE!B226="",LISTE!B226="MADORRE",LISTE!B226="ROBIN",LISTE!B226="FREYSS",LISTE!B226="HENNION",LISTE!B226="BENARD",LISTE!I226="X",LISTE!I226="A",LISTE!B226="HUMBERT",LISTE!B226="BARRET",LISTE!B226="AUZAN",LISTE!B226="BOURDEAU"),"",LISTE!AG226)</f>
        <v/>
      </c>
      <c r="J226" s="72" t="str">
        <f>IF(OR(LISTE!B226="",LISTE!B226="MADORRE",LISTE!B226="ROBIN",LISTE!B226="FREYSS",LISTE!B226="HENNION",LISTE!B226="BENARD",LISTE!I226="X",LISTE!I226="A",LISTE!B226="HUMBERT",LISTE!B226="BARRET",LISTE!B226="AUZAN",LISTE!B226="BOURDEAU"),"",LISTE!AH226)</f>
        <v/>
      </c>
      <c r="K226" s="72" t="str">
        <f>IF(OR(LISTE!B226="",LISTE!B226="MADORRE",LISTE!B226="ROBIN",LISTE!B226="FREYSS",LISTE!B226="HENNION",LISTE!B226="BENARD",LISTE!I226="X",LISTE!I226="A",LISTE!B226="HUMBERT",LISTE!B226="BARRET",LISTE!B226="AUZAN",LISTE!B226="BOURDEAU"),"",LISTE!AI226)</f>
        <v/>
      </c>
      <c r="L226" s="72" t="str">
        <f>IF(OR(LISTE!B226="",LISTE!B226="MADORRE",LISTE!B226="ROBIN",LISTE!B226="FREYSS",LISTE!B226="HENNION",LISTE!B226="BENARD",LISTE!I226="X",LISTE!I226="A",LISTE!B226="HUMBERT",LISTE!B226="BARRET",LISTE!B226="AUZAN",LISTE!B226="BOURDEAU"),"",LISTE!AJ226)</f>
        <v/>
      </c>
      <c r="M226" s="72" t="str">
        <f>IF(OR(LISTE!B226="",LISTE!B226="MADORRE",LISTE!B226="ROBIN",LISTE!B226="FREYSS",LISTE!B226="HENNION",LISTE!B226="BENARD",LISTE!I226="X",LISTE!I226="A",LISTE!B226="HUMBERT",LISTE!B226="BARRET",LISTE!B226="AUZAN",LISTE!B226="BOURDEAU"),"",LISTE!AK226)</f>
        <v/>
      </c>
      <c r="N226" s="72" t="str">
        <f>IF(OR(LISTE!B226="",LISTE!B226="MADORRE",LISTE!B226="ROBIN",LISTE!B226="FREYSS",LISTE!B226="HENNION",LISTE!B226="BENARD",LISTE!I226="X",LISTE!I226="A",LISTE!B226="HUMBERT",LISTE!B226="BARRET",LISTE!B226="AUZAN",LISTE!B226="BOURDEAU"),"",LISTE!AL226)</f>
        <v/>
      </c>
      <c r="O226" s="72" t="str">
        <f>IF(OR(LISTE!B226="",LISTE!B226="MADORRE",LISTE!B226="ROBIN",LISTE!B226="FREYSS",LISTE!B226="HENNION",LISTE!B226="BENARD",LISTE!I226="X",LISTE!I226="A",LISTE!B226="HUMBERT",LISTE!B226="BARRET",LISTE!B226="AUZAN",LISTE!B226="BOURDEAU"),"",LISTE!AM226)</f>
        <v/>
      </c>
      <c r="P226" s="72" t="str">
        <f>IF(OR(LISTE!B226="",LISTE!B226="MADORRE",LISTE!B226="ROBIN",LISTE!B226="FREYSS",LISTE!B226="HENNION",LISTE!B226="BENARD",LISTE!I226="X",LISTE!I226="A",LISTE!B226="HUMBERT",LISTE!B226="BARRET",LISTE!B226="AUZAN",LISTE!B226="BOURDEAU"),"",LISTE!AN226)</f>
        <v/>
      </c>
      <c r="Q226" s="72" t="str">
        <f>IF(OR(LISTE!B226="",LISTE!B226="MADORRE",LISTE!B226="ROBIN",LISTE!B226="FREYSS",LISTE!B226="HENNION",LISTE!B226="BENARD",LISTE!I226="X",LISTE!I226="A",LISTE!B226="HUMBERT",LISTE!B226="BARRET",LISTE!B226="AUZAN",LISTE!B226="BOURDEAU"),"",LISTE!AO226)</f>
        <v/>
      </c>
      <c r="R226" s="72" t="str">
        <f>IF(OR(LISTE!B226="",LISTE!B226="MADORRE",LISTE!B226="ROBIN",LISTE!B226="FREYSS",LISTE!B226="HENNION",LISTE!B226="BENARD",LISTE!I226="X",LISTE!I226="A",LISTE!B226="HUMBERT",LISTE!B226="BARRET",LISTE!B226="AUZAN",LISTE!B226="BOURDEAU"),"",LISTE!AP226)</f>
        <v/>
      </c>
      <c r="S226" s="72" t="str">
        <f>IF(OR(LISTE!B226="",LISTE!B226="MADORRE",LISTE!B226="ROBIN",LISTE!B226="FREYSS",LISTE!B226="HENNION",LISTE!B226="BENARD",LISTE!I226="X",LISTE!I226="A",LISTE!B226="HUMBERT",LISTE!B226="BARRET",LISTE!B226="AUZAN",LISTE!B226="BOURDEAU"),"",LISTE!AQ226)</f>
        <v/>
      </c>
    </row>
    <row r="227" spans="1:19" ht="13.05" customHeight="1" x14ac:dyDescent="0.3">
      <c r="A227" s="56" t="str">
        <f>IF(OR(LISTE!B227="",LISTE!B227="MADORRE",LISTE!B227="ROBIN",LISTE!B227="FREYSS",LISTE!B227="HENNION",LISTE!B227="BENARD",LISTE!I227="X",LISTE!I227="A",LISTE!B227="HUMBERT",LISTE!B227="BARRET",LISTE!B227="AUZAN",LISTE!B227="BOURDEAU"),"",LISTE!A227)</f>
        <v/>
      </c>
      <c r="B227" s="70" t="str">
        <f>IF(OR(LISTE!B227="",LISTE!B227="MADORRE",LISTE!B227="ROBIN",LISTE!B227="FREYSS",LISTE!B227="HENNION",LISTE!B227="BENARD",LISTE!I227="X",LISTE!I227="A",LISTE!B227="HUMBERT",LISTE!B227="BARRET",LISTE!B227="AUZAN",LISTE!B227="BOURDEAU"),"",LISTE!B227)</f>
        <v/>
      </c>
      <c r="C227" s="70" t="str">
        <f>IF(OR(LISTE!B227="",LISTE!B227="MADORRE",LISTE!B227="ROBIN",LISTE!B227="FREYSS",LISTE!B227="HENNION",LISTE!B227="BENARD",LISTE!I227="X",LISTE!I227="A",LISTE!B227="HUMBERT",LISTE!B227="BARRET",LISTE!B227="AUZAN",LISTE!B227="BOURDEAU"),"",LISTE!C227)</f>
        <v/>
      </c>
      <c r="D227" s="70"/>
      <c r="E227" s="71" t="str">
        <f>IF(OR(LISTE!B227="",LISTE!B227="MADORRE",LISTE!B227="ROBIN",LISTE!B227="FREYSS",LISTE!B227="HENNION",LISTE!B227="BENARD",LISTE!I227="X",LISTE!I227="A",LISTE!B227="HUMBERT",LISTE!B227="BARRET",LISTE!B227="AUZAN",LISTE!B227="BOURDEAU"),"",LISTE!J227)</f>
        <v/>
      </c>
      <c r="F227" s="71" t="str">
        <f>IF(OR(LISTE!B227="",LISTE!B227="MADORRE",LISTE!B227="ROBIN",LISTE!B227="FREYSS",LISTE!B227="HENNION",LISTE!B227="BENARD",LISTE!I227="X",LISTE!I227="A",LISTE!B227="HUMBERT",LISTE!B227="BARRET",LISTE!B227="AUZAN",LISTE!B227="BOURDEAU"),"",LISTE!K227)</f>
        <v/>
      </c>
      <c r="G227" s="71"/>
      <c r="H227" s="72" t="str">
        <f>IF(OR(LISTE!B227="",LISTE!B227="MADORRE",LISTE!B227="ROBIN",LISTE!B227="FREYSS",LISTE!B227="HENNION",LISTE!B227="BENARD",LISTE!I227="X",LISTE!I227="A",LISTE!B227="HUMBERT",LISTE!B227="BARRET",LISTE!B227="AUZAN",LISTE!B227="BOURDEAU"),"",LISTE!AF227)</f>
        <v/>
      </c>
      <c r="I227" s="72" t="str">
        <f>IF(OR(LISTE!B227="",LISTE!B227="MADORRE",LISTE!B227="ROBIN",LISTE!B227="FREYSS",LISTE!B227="HENNION",LISTE!B227="BENARD",LISTE!I227="X",LISTE!I227="A",LISTE!B227="HUMBERT",LISTE!B227="BARRET",LISTE!B227="AUZAN",LISTE!B227="BOURDEAU"),"",LISTE!AG227)</f>
        <v/>
      </c>
      <c r="J227" s="72" t="str">
        <f>IF(OR(LISTE!B227="",LISTE!B227="MADORRE",LISTE!B227="ROBIN",LISTE!B227="FREYSS",LISTE!B227="HENNION",LISTE!B227="BENARD",LISTE!I227="X",LISTE!I227="A",LISTE!B227="HUMBERT",LISTE!B227="BARRET",LISTE!B227="AUZAN",LISTE!B227="BOURDEAU"),"",LISTE!AH227)</f>
        <v/>
      </c>
      <c r="K227" s="72" t="str">
        <f>IF(OR(LISTE!B227="",LISTE!B227="MADORRE",LISTE!B227="ROBIN",LISTE!B227="FREYSS",LISTE!B227="HENNION",LISTE!B227="BENARD",LISTE!I227="X",LISTE!I227="A",LISTE!B227="HUMBERT",LISTE!B227="BARRET",LISTE!B227="AUZAN",LISTE!B227="BOURDEAU"),"",LISTE!AI227)</f>
        <v/>
      </c>
      <c r="L227" s="72" t="str">
        <f>IF(OR(LISTE!B227="",LISTE!B227="MADORRE",LISTE!B227="ROBIN",LISTE!B227="FREYSS",LISTE!B227="HENNION",LISTE!B227="BENARD",LISTE!I227="X",LISTE!I227="A",LISTE!B227="HUMBERT",LISTE!B227="BARRET",LISTE!B227="AUZAN",LISTE!B227="BOURDEAU"),"",LISTE!AJ227)</f>
        <v/>
      </c>
      <c r="M227" s="72" t="str">
        <f>IF(OR(LISTE!B227="",LISTE!B227="MADORRE",LISTE!B227="ROBIN",LISTE!B227="FREYSS",LISTE!B227="HENNION",LISTE!B227="BENARD",LISTE!I227="X",LISTE!I227="A",LISTE!B227="HUMBERT",LISTE!B227="BARRET",LISTE!B227="AUZAN",LISTE!B227="BOURDEAU"),"",LISTE!AK227)</f>
        <v/>
      </c>
      <c r="N227" s="72" t="str">
        <f>IF(OR(LISTE!B227="",LISTE!B227="MADORRE",LISTE!B227="ROBIN",LISTE!B227="FREYSS",LISTE!B227="HENNION",LISTE!B227="BENARD",LISTE!I227="X",LISTE!I227="A",LISTE!B227="HUMBERT",LISTE!B227="BARRET",LISTE!B227="AUZAN",LISTE!B227="BOURDEAU"),"",LISTE!AL227)</f>
        <v/>
      </c>
      <c r="O227" s="72" t="str">
        <f>IF(OR(LISTE!B227="",LISTE!B227="MADORRE",LISTE!B227="ROBIN",LISTE!B227="FREYSS",LISTE!B227="HENNION",LISTE!B227="BENARD",LISTE!I227="X",LISTE!I227="A",LISTE!B227="HUMBERT",LISTE!B227="BARRET",LISTE!B227="AUZAN",LISTE!B227="BOURDEAU"),"",LISTE!AM227)</f>
        <v/>
      </c>
      <c r="P227" s="72" t="str">
        <f>IF(OR(LISTE!B227="",LISTE!B227="MADORRE",LISTE!B227="ROBIN",LISTE!B227="FREYSS",LISTE!B227="HENNION",LISTE!B227="BENARD",LISTE!I227="X",LISTE!I227="A",LISTE!B227="HUMBERT",LISTE!B227="BARRET",LISTE!B227="AUZAN",LISTE!B227="BOURDEAU"),"",LISTE!AN227)</f>
        <v/>
      </c>
      <c r="Q227" s="72" t="str">
        <f>IF(OR(LISTE!B227="",LISTE!B227="MADORRE",LISTE!B227="ROBIN",LISTE!B227="FREYSS",LISTE!B227="HENNION",LISTE!B227="BENARD",LISTE!I227="X",LISTE!I227="A",LISTE!B227="HUMBERT",LISTE!B227="BARRET",LISTE!B227="AUZAN",LISTE!B227="BOURDEAU"),"",LISTE!AO227)</f>
        <v/>
      </c>
      <c r="R227" s="72" t="str">
        <f>IF(OR(LISTE!B227="",LISTE!B227="MADORRE",LISTE!B227="ROBIN",LISTE!B227="FREYSS",LISTE!B227="HENNION",LISTE!B227="BENARD",LISTE!I227="X",LISTE!I227="A",LISTE!B227="HUMBERT",LISTE!B227="BARRET",LISTE!B227="AUZAN",LISTE!B227="BOURDEAU"),"",LISTE!AP227)</f>
        <v/>
      </c>
      <c r="S227" s="72" t="str">
        <f>IF(OR(LISTE!B227="",LISTE!B227="MADORRE",LISTE!B227="ROBIN",LISTE!B227="FREYSS",LISTE!B227="HENNION",LISTE!B227="BENARD",LISTE!I227="X",LISTE!I227="A",LISTE!B227="HUMBERT",LISTE!B227="BARRET",LISTE!B227="AUZAN",LISTE!B227="BOURDEAU"),"",LISTE!AQ227)</f>
        <v/>
      </c>
    </row>
    <row r="228" spans="1:19" ht="13.05" customHeight="1" x14ac:dyDescent="0.3">
      <c r="A228" s="56" t="str">
        <f>IF(OR(LISTE!B228="",LISTE!B228="MADORRE",LISTE!B228="ROBIN",LISTE!B228="FREYSS",LISTE!B228="HENNION",LISTE!B228="BENARD",LISTE!I228="X",LISTE!I228="A",LISTE!B228="HUMBERT",LISTE!B228="BARRET",LISTE!B228="AUZAN",LISTE!B228="BOURDEAU"),"",LISTE!A228)</f>
        <v/>
      </c>
      <c r="B228" s="70" t="str">
        <f>IF(OR(LISTE!B228="",LISTE!B228="MADORRE",LISTE!B228="ROBIN",LISTE!B228="FREYSS",LISTE!B228="HENNION",LISTE!B228="BENARD",LISTE!I228="X",LISTE!I228="A",LISTE!B228="HUMBERT",LISTE!B228="BARRET",LISTE!B228="AUZAN",LISTE!B228="BOURDEAU"),"",LISTE!B228)</f>
        <v/>
      </c>
      <c r="C228" s="70" t="str">
        <f>IF(OR(LISTE!B228="",LISTE!B228="MADORRE",LISTE!B228="ROBIN",LISTE!B228="FREYSS",LISTE!B228="HENNION",LISTE!B228="BENARD",LISTE!I228="X",LISTE!I228="A",LISTE!B228="HUMBERT",LISTE!B228="BARRET",LISTE!B228="AUZAN",LISTE!B228="BOURDEAU"),"",LISTE!C228)</f>
        <v/>
      </c>
      <c r="D228" s="70"/>
      <c r="E228" s="71" t="str">
        <f>IF(OR(LISTE!B228="",LISTE!B228="MADORRE",LISTE!B228="ROBIN",LISTE!B228="FREYSS",LISTE!B228="HENNION",LISTE!B228="BENARD",LISTE!I228="X",LISTE!I228="A",LISTE!B228="HUMBERT",LISTE!B228="BARRET",LISTE!B228="AUZAN",LISTE!B228="BOURDEAU"),"",LISTE!J228)</f>
        <v/>
      </c>
      <c r="F228" s="71" t="str">
        <f>IF(OR(LISTE!B228="",LISTE!B228="MADORRE",LISTE!B228="ROBIN",LISTE!B228="FREYSS",LISTE!B228="HENNION",LISTE!B228="BENARD",LISTE!I228="X",LISTE!I228="A",LISTE!B228="HUMBERT",LISTE!B228="BARRET",LISTE!B228="AUZAN",LISTE!B228="BOURDEAU"),"",LISTE!K228)</f>
        <v/>
      </c>
      <c r="G228" s="71"/>
      <c r="H228" s="72" t="str">
        <f>IF(OR(LISTE!B228="",LISTE!B228="MADORRE",LISTE!B228="ROBIN",LISTE!B228="FREYSS",LISTE!B228="HENNION",LISTE!B228="BENARD",LISTE!I228="X",LISTE!I228="A",LISTE!B228="HUMBERT",LISTE!B228="BARRET",LISTE!B228="AUZAN",LISTE!B228="BOURDEAU"),"",LISTE!AF228)</f>
        <v/>
      </c>
      <c r="I228" s="72" t="str">
        <f>IF(OR(LISTE!B228="",LISTE!B228="MADORRE",LISTE!B228="ROBIN",LISTE!B228="FREYSS",LISTE!B228="HENNION",LISTE!B228="BENARD",LISTE!I228="X",LISTE!I228="A",LISTE!B228="HUMBERT",LISTE!B228="BARRET",LISTE!B228="AUZAN",LISTE!B228="BOURDEAU"),"",LISTE!AG228)</f>
        <v/>
      </c>
      <c r="J228" s="72" t="str">
        <f>IF(OR(LISTE!B228="",LISTE!B228="MADORRE",LISTE!B228="ROBIN",LISTE!B228="FREYSS",LISTE!B228="HENNION",LISTE!B228="BENARD",LISTE!I228="X",LISTE!I228="A",LISTE!B228="HUMBERT",LISTE!B228="BARRET",LISTE!B228="AUZAN",LISTE!B228="BOURDEAU"),"",LISTE!AH228)</f>
        <v/>
      </c>
      <c r="K228" s="72" t="str">
        <f>IF(OR(LISTE!B228="",LISTE!B228="MADORRE",LISTE!B228="ROBIN",LISTE!B228="FREYSS",LISTE!B228="HENNION",LISTE!B228="BENARD",LISTE!I228="X",LISTE!I228="A",LISTE!B228="HUMBERT",LISTE!B228="BARRET",LISTE!B228="AUZAN",LISTE!B228="BOURDEAU"),"",LISTE!AI228)</f>
        <v/>
      </c>
      <c r="L228" s="72" t="str">
        <f>IF(OR(LISTE!B228="",LISTE!B228="MADORRE",LISTE!B228="ROBIN",LISTE!B228="FREYSS",LISTE!B228="HENNION",LISTE!B228="BENARD",LISTE!I228="X",LISTE!I228="A",LISTE!B228="HUMBERT",LISTE!B228="BARRET",LISTE!B228="AUZAN",LISTE!B228="BOURDEAU"),"",LISTE!AJ228)</f>
        <v/>
      </c>
      <c r="M228" s="72" t="str">
        <f>IF(OR(LISTE!B228="",LISTE!B228="MADORRE",LISTE!B228="ROBIN",LISTE!B228="FREYSS",LISTE!B228="HENNION",LISTE!B228="BENARD",LISTE!I228="X",LISTE!I228="A",LISTE!B228="HUMBERT",LISTE!B228="BARRET",LISTE!B228="AUZAN",LISTE!B228="BOURDEAU"),"",LISTE!AK228)</f>
        <v/>
      </c>
      <c r="N228" s="72" t="str">
        <f>IF(OR(LISTE!B228="",LISTE!B228="MADORRE",LISTE!B228="ROBIN",LISTE!B228="FREYSS",LISTE!B228="HENNION",LISTE!B228="BENARD",LISTE!I228="X",LISTE!I228="A",LISTE!B228="HUMBERT",LISTE!B228="BARRET",LISTE!B228="AUZAN",LISTE!B228="BOURDEAU"),"",LISTE!AL228)</f>
        <v/>
      </c>
      <c r="O228" s="72" t="str">
        <f>IF(OR(LISTE!B228="",LISTE!B228="MADORRE",LISTE!B228="ROBIN",LISTE!B228="FREYSS",LISTE!B228="HENNION",LISTE!B228="BENARD",LISTE!I228="X",LISTE!I228="A",LISTE!B228="HUMBERT",LISTE!B228="BARRET",LISTE!B228="AUZAN",LISTE!B228="BOURDEAU"),"",LISTE!AM228)</f>
        <v/>
      </c>
      <c r="P228" s="72" t="str">
        <f>IF(OR(LISTE!B228="",LISTE!B228="MADORRE",LISTE!B228="ROBIN",LISTE!B228="FREYSS",LISTE!B228="HENNION",LISTE!B228="BENARD",LISTE!I228="X",LISTE!I228="A",LISTE!B228="HUMBERT",LISTE!B228="BARRET",LISTE!B228="AUZAN",LISTE!B228="BOURDEAU"),"",LISTE!AN228)</f>
        <v/>
      </c>
      <c r="Q228" s="72" t="str">
        <f>IF(OR(LISTE!B228="",LISTE!B228="MADORRE",LISTE!B228="ROBIN",LISTE!B228="FREYSS",LISTE!B228="HENNION",LISTE!B228="BENARD",LISTE!I228="X",LISTE!I228="A",LISTE!B228="HUMBERT",LISTE!B228="BARRET",LISTE!B228="AUZAN",LISTE!B228="BOURDEAU"),"",LISTE!AO228)</f>
        <v/>
      </c>
      <c r="R228" s="72" t="str">
        <f>IF(OR(LISTE!B228="",LISTE!B228="MADORRE",LISTE!B228="ROBIN",LISTE!B228="FREYSS",LISTE!B228="HENNION",LISTE!B228="BENARD",LISTE!I228="X",LISTE!I228="A",LISTE!B228="HUMBERT",LISTE!B228="BARRET",LISTE!B228="AUZAN",LISTE!B228="BOURDEAU"),"",LISTE!AP228)</f>
        <v/>
      </c>
      <c r="S228" s="72" t="str">
        <f>IF(OR(LISTE!B228="",LISTE!B228="MADORRE",LISTE!B228="ROBIN",LISTE!B228="FREYSS",LISTE!B228="HENNION",LISTE!B228="BENARD",LISTE!I228="X",LISTE!I228="A",LISTE!B228="HUMBERT",LISTE!B228="BARRET",LISTE!B228="AUZAN",LISTE!B228="BOURDEAU"),"",LISTE!AQ228)</f>
        <v/>
      </c>
    </row>
    <row r="229" spans="1:19" ht="13.05" customHeight="1" x14ac:dyDescent="0.3">
      <c r="A229" s="56" t="str">
        <f>IF(OR(LISTE!B229="",LISTE!B229="MADORRE",LISTE!B229="ROBIN",LISTE!B229="FREYSS",LISTE!B229="HENNION",LISTE!B229="BENARD",LISTE!I229="X",LISTE!I229="A",LISTE!B229="HUMBERT",LISTE!B229="BARRET",LISTE!B229="AUZAN",LISTE!B229="BOURDEAU"),"",LISTE!A229)</f>
        <v/>
      </c>
      <c r="B229" s="70" t="str">
        <f>IF(OR(LISTE!B229="",LISTE!B229="MADORRE",LISTE!B229="ROBIN",LISTE!B229="FREYSS",LISTE!B229="HENNION",LISTE!B229="BENARD",LISTE!I229="X",LISTE!I229="A",LISTE!B229="HUMBERT",LISTE!B229="BARRET",LISTE!B229="AUZAN",LISTE!B229="BOURDEAU"),"",LISTE!B229)</f>
        <v/>
      </c>
      <c r="C229" s="70" t="str">
        <f>IF(OR(LISTE!B229="",LISTE!B229="MADORRE",LISTE!B229="ROBIN",LISTE!B229="FREYSS",LISTE!B229="HENNION",LISTE!B229="BENARD",LISTE!I229="X",LISTE!I229="A",LISTE!B229="HUMBERT",LISTE!B229="BARRET",LISTE!B229="AUZAN",LISTE!B229="BOURDEAU"),"",LISTE!C229)</f>
        <v/>
      </c>
      <c r="D229" s="70"/>
      <c r="E229" s="71" t="str">
        <f>IF(OR(LISTE!B229="",LISTE!B229="MADORRE",LISTE!B229="ROBIN",LISTE!B229="FREYSS",LISTE!B229="HENNION",LISTE!B229="BENARD",LISTE!I229="X",LISTE!I229="A",LISTE!B229="HUMBERT",LISTE!B229="BARRET",LISTE!B229="AUZAN",LISTE!B229="BOURDEAU"),"",LISTE!J229)</f>
        <v/>
      </c>
      <c r="F229" s="71" t="str">
        <f>IF(OR(LISTE!B229="",LISTE!B229="MADORRE",LISTE!B229="ROBIN",LISTE!B229="FREYSS",LISTE!B229="HENNION",LISTE!B229="BENARD",LISTE!I229="X",LISTE!I229="A",LISTE!B229="HUMBERT",LISTE!B229="BARRET",LISTE!B229="AUZAN",LISTE!B229="BOURDEAU"),"",LISTE!K229)</f>
        <v/>
      </c>
      <c r="G229" s="71"/>
      <c r="H229" s="72" t="str">
        <f>IF(OR(LISTE!B229="",LISTE!B229="MADORRE",LISTE!B229="ROBIN",LISTE!B229="FREYSS",LISTE!B229="HENNION",LISTE!B229="BENARD",LISTE!I229="X",LISTE!I229="A",LISTE!B229="HUMBERT",LISTE!B229="BARRET",LISTE!B229="AUZAN",LISTE!B229="BOURDEAU"),"",LISTE!AF229)</f>
        <v/>
      </c>
      <c r="I229" s="72" t="str">
        <f>IF(OR(LISTE!B229="",LISTE!B229="MADORRE",LISTE!B229="ROBIN",LISTE!B229="FREYSS",LISTE!B229="HENNION",LISTE!B229="BENARD",LISTE!I229="X",LISTE!I229="A",LISTE!B229="HUMBERT",LISTE!B229="BARRET",LISTE!B229="AUZAN",LISTE!B229="BOURDEAU"),"",LISTE!AG229)</f>
        <v/>
      </c>
      <c r="J229" s="72" t="str">
        <f>IF(OR(LISTE!B229="",LISTE!B229="MADORRE",LISTE!B229="ROBIN",LISTE!B229="FREYSS",LISTE!B229="HENNION",LISTE!B229="BENARD",LISTE!I229="X",LISTE!I229="A",LISTE!B229="HUMBERT",LISTE!B229="BARRET",LISTE!B229="AUZAN",LISTE!B229="BOURDEAU"),"",LISTE!AH229)</f>
        <v/>
      </c>
      <c r="K229" s="72" t="str">
        <f>IF(OR(LISTE!B229="",LISTE!B229="MADORRE",LISTE!B229="ROBIN",LISTE!B229="FREYSS",LISTE!B229="HENNION",LISTE!B229="BENARD",LISTE!I229="X",LISTE!I229="A",LISTE!B229="HUMBERT",LISTE!B229="BARRET",LISTE!B229="AUZAN",LISTE!B229="BOURDEAU"),"",LISTE!AI229)</f>
        <v/>
      </c>
      <c r="L229" s="72" t="str">
        <f>IF(OR(LISTE!B229="",LISTE!B229="MADORRE",LISTE!B229="ROBIN",LISTE!B229="FREYSS",LISTE!B229="HENNION",LISTE!B229="BENARD",LISTE!I229="X",LISTE!I229="A",LISTE!B229="HUMBERT",LISTE!B229="BARRET",LISTE!B229="AUZAN",LISTE!B229="BOURDEAU"),"",LISTE!AJ229)</f>
        <v/>
      </c>
      <c r="M229" s="72" t="str">
        <f>IF(OR(LISTE!B229="",LISTE!B229="MADORRE",LISTE!B229="ROBIN",LISTE!B229="FREYSS",LISTE!B229="HENNION",LISTE!B229="BENARD",LISTE!I229="X",LISTE!I229="A",LISTE!B229="HUMBERT",LISTE!B229="BARRET",LISTE!B229="AUZAN",LISTE!B229="BOURDEAU"),"",LISTE!AK229)</f>
        <v/>
      </c>
      <c r="N229" s="72" t="str">
        <f>IF(OR(LISTE!B229="",LISTE!B229="MADORRE",LISTE!B229="ROBIN",LISTE!B229="FREYSS",LISTE!B229="HENNION",LISTE!B229="BENARD",LISTE!I229="X",LISTE!I229="A",LISTE!B229="HUMBERT",LISTE!B229="BARRET",LISTE!B229="AUZAN",LISTE!B229="BOURDEAU"),"",LISTE!AL229)</f>
        <v/>
      </c>
      <c r="O229" s="72" t="str">
        <f>IF(OR(LISTE!B229="",LISTE!B229="MADORRE",LISTE!B229="ROBIN",LISTE!B229="FREYSS",LISTE!B229="HENNION",LISTE!B229="BENARD",LISTE!I229="X",LISTE!I229="A",LISTE!B229="HUMBERT",LISTE!B229="BARRET",LISTE!B229="AUZAN",LISTE!B229="BOURDEAU"),"",LISTE!AM229)</f>
        <v/>
      </c>
      <c r="P229" s="72" t="str">
        <f>IF(OR(LISTE!B229="",LISTE!B229="MADORRE",LISTE!B229="ROBIN",LISTE!B229="FREYSS",LISTE!B229="HENNION",LISTE!B229="BENARD",LISTE!I229="X",LISTE!I229="A",LISTE!B229="HUMBERT",LISTE!B229="BARRET",LISTE!B229="AUZAN",LISTE!B229="BOURDEAU"),"",LISTE!AN229)</f>
        <v/>
      </c>
      <c r="Q229" s="72" t="str">
        <f>IF(OR(LISTE!B229="",LISTE!B229="MADORRE",LISTE!B229="ROBIN",LISTE!B229="FREYSS",LISTE!B229="HENNION",LISTE!B229="BENARD",LISTE!I229="X",LISTE!I229="A",LISTE!B229="HUMBERT",LISTE!B229="BARRET",LISTE!B229="AUZAN",LISTE!B229="BOURDEAU"),"",LISTE!AO229)</f>
        <v/>
      </c>
      <c r="R229" s="72" t="str">
        <f>IF(OR(LISTE!B229="",LISTE!B229="MADORRE",LISTE!B229="ROBIN",LISTE!B229="FREYSS",LISTE!B229="HENNION",LISTE!B229="BENARD",LISTE!I229="X",LISTE!I229="A",LISTE!B229="HUMBERT",LISTE!B229="BARRET",LISTE!B229="AUZAN",LISTE!B229="BOURDEAU"),"",LISTE!AP229)</f>
        <v/>
      </c>
      <c r="S229" s="72" t="str">
        <f>IF(OR(LISTE!B229="",LISTE!B229="MADORRE",LISTE!B229="ROBIN",LISTE!B229="FREYSS",LISTE!B229="HENNION",LISTE!B229="BENARD",LISTE!I229="X",LISTE!I229="A",LISTE!B229="HUMBERT",LISTE!B229="BARRET",LISTE!B229="AUZAN",LISTE!B229="BOURDEAU"),"",LISTE!AQ229)</f>
        <v/>
      </c>
    </row>
    <row r="230" spans="1:19" ht="13.05" customHeight="1" x14ac:dyDescent="0.3">
      <c r="A230" s="56" t="str">
        <f>IF(OR(LISTE!B230="",LISTE!B230="MADORRE",LISTE!B230="ROBIN",LISTE!B230="FREYSS",LISTE!B230="HENNION",LISTE!B230="BENARD",LISTE!I230="X",LISTE!I230="A",LISTE!B230="HUMBERT",LISTE!B230="BARRET",LISTE!B230="AUZAN",LISTE!B230="BOURDEAU"),"",LISTE!A230)</f>
        <v/>
      </c>
      <c r="B230" s="70" t="str">
        <f>IF(OR(LISTE!B230="",LISTE!B230="MADORRE",LISTE!B230="ROBIN",LISTE!B230="FREYSS",LISTE!B230="HENNION",LISTE!B230="BENARD",LISTE!I230="X",LISTE!I230="A",LISTE!B230="HUMBERT",LISTE!B230="BARRET",LISTE!B230="AUZAN",LISTE!B230="BOURDEAU"),"",LISTE!B230)</f>
        <v/>
      </c>
      <c r="C230" s="70" t="str">
        <f>IF(OR(LISTE!B230="",LISTE!B230="MADORRE",LISTE!B230="ROBIN",LISTE!B230="FREYSS",LISTE!B230="HENNION",LISTE!B230="BENARD",LISTE!I230="X",LISTE!I230="A",LISTE!B230="HUMBERT",LISTE!B230="BARRET",LISTE!B230="AUZAN",LISTE!B230="BOURDEAU"),"",LISTE!C230)</f>
        <v/>
      </c>
      <c r="D230" s="70"/>
      <c r="E230" s="71" t="str">
        <f>IF(OR(LISTE!B230="",LISTE!B230="MADORRE",LISTE!B230="ROBIN",LISTE!B230="FREYSS",LISTE!B230="HENNION",LISTE!B230="BENARD",LISTE!I230="X",LISTE!I230="A",LISTE!B230="HUMBERT",LISTE!B230="BARRET",LISTE!B230="AUZAN",LISTE!B230="BOURDEAU"),"",LISTE!J230)</f>
        <v/>
      </c>
      <c r="F230" s="71" t="str">
        <f>IF(OR(LISTE!B230="",LISTE!B230="MADORRE",LISTE!B230="ROBIN",LISTE!B230="FREYSS",LISTE!B230="HENNION",LISTE!B230="BENARD",LISTE!I230="X",LISTE!I230="A",LISTE!B230="HUMBERT",LISTE!B230="BARRET",LISTE!B230="AUZAN",LISTE!B230="BOURDEAU"),"",LISTE!K230)</f>
        <v/>
      </c>
      <c r="G230" s="71"/>
      <c r="H230" s="72" t="str">
        <f>IF(OR(LISTE!B230="",LISTE!B230="MADORRE",LISTE!B230="ROBIN",LISTE!B230="FREYSS",LISTE!B230="HENNION",LISTE!B230="BENARD",LISTE!I230="X",LISTE!I230="A",LISTE!B230="HUMBERT",LISTE!B230="BARRET",LISTE!B230="AUZAN",LISTE!B230="BOURDEAU"),"",LISTE!AF230)</f>
        <v/>
      </c>
      <c r="I230" s="72" t="str">
        <f>IF(OR(LISTE!B230="",LISTE!B230="MADORRE",LISTE!B230="ROBIN",LISTE!B230="FREYSS",LISTE!B230="HENNION",LISTE!B230="BENARD",LISTE!I230="X",LISTE!I230="A",LISTE!B230="HUMBERT",LISTE!B230="BARRET",LISTE!B230="AUZAN",LISTE!B230="BOURDEAU"),"",LISTE!AG230)</f>
        <v/>
      </c>
      <c r="J230" s="72" t="str">
        <f>IF(OR(LISTE!B230="",LISTE!B230="MADORRE",LISTE!B230="ROBIN",LISTE!B230="FREYSS",LISTE!B230="HENNION",LISTE!B230="BENARD",LISTE!I230="X",LISTE!I230="A",LISTE!B230="HUMBERT",LISTE!B230="BARRET",LISTE!B230="AUZAN",LISTE!B230="BOURDEAU"),"",LISTE!AH230)</f>
        <v/>
      </c>
      <c r="K230" s="72" t="str">
        <f>IF(OR(LISTE!B230="",LISTE!B230="MADORRE",LISTE!B230="ROBIN",LISTE!B230="FREYSS",LISTE!B230="HENNION",LISTE!B230="BENARD",LISTE!I230="X",LISTE!I230="A",LISTE!B230="HUMBERT",LISTE!B230="BARRET",LISTE!B230="AUZAN",LISTE!B230="BOURDEAU"),"",LISTE!AI230)</f>
        <v/>
      </c>
      <c r="L230" s="72" t="str">
        <f>IF(OR(LISTE!B230="",LISTE!B230="MADORRE",LISTE!B230="ROBIN",LISTE!B230="FREYSS",LISTE!B230="HENNION",LISTE!B230="BENARD",LISTE!I230="X",LISTE!I230="A",LISTE!B230="HUMBERT",LISTE!B230="BARRET",LISTE!B230="AUZAN",LISTE!B230="BOURDEAU"),"",LISTE!AJ230)</f>
        <v/>
      </c>
      <c r="M230" s="72" t="str">
        <f>IF(OR(LISTE!B230="",LISTE!B230="MADORRE",LISTE!B230="ROBIN",LISTE!B230="FREYSS",LISTE!B230="HENNION",LISTE!B230="BENARD",LISTE!I230="X",LISTE!I230="A",LISTE!B230="HUMBERT",LISTE!B230="BARRET",LISTE!B230="AUZAN",LISTE!B230="BOURDEAU"),"",LISTE!AK230)</f>
        <v/>
      </c>
      <c r="N230" s="72" t="str">
        <f>IF(OR(LISTE!B230="",LISTE!B230="MADORRE",LISTE!B230="ROBIN",LISTE!B230="FREYSS",LISTE!B230="HENNION",LISTE!B230="BENARD",LISTE!I230="X",LISTE!I230="A",LISTE!B230="HUMBERT",LISTE!B230="BARRET",LISTE!B230="AUZAN",LISTE!B230="BOURDEAU"),"",LISTE!AL230)</f>
        <v/>
      </c>
      <c r="O230" s="72" t="str">
        <f>IF(OR(LISTE!B230="",LISTE!B230="MADORRE",LISTE!B230="ROBIN",LISTE!B230="FREYSS",LISTE!B230="HENNION",LISTE!B230="BENARD",LISTE!I230="X",LISTE!I230="A",LISTE!B230="HUMBERT",LISTE!B230="BARRET",LISTE!B230="AUZAN",LISTE!B230="BOURDEAU"),"",LISTE!AM230)</f>
        <v/>
      </c>
      <c r="P230" s="72" t="str">
        <f>IF(OR(LISTE!B230="",LISTE!B230="MADORRE",LISTE!B230="ROBIN",LISTE!B230="FREYSS",LISTE!B230="HENNION",LISTE!B230="BENARD",LISTE!I230="X",LISTE!I230="A",LISTE!B230="HUMBERT",LISTE!B230="BARRET",LISTE!B230="AUZAN",LISTE!B230="BOURDEAU"),"",LISTE!AN230)</f>
        <v/>
      </c>
      <c r="Q230" s="72" t="str">
        <f>IF(OR(LISTE!B230="",LISTE!B230="MADORRE",LISTE!B230="ROBIN",LISTE!B230="FREYSS",LISTE!B230="HENNION",LISTE!B230="BENARD",LISTE!I230="X",LISTE!I230="A",LISTE!B230="HUMBERT",LISTE!B230="BARRET",LISTE!B230="AUZAN",LISTE!B230="BOURDEAU"),"",LISTE!AO230)</f>
        <v/>
      </c>
      <c r="R230" s="72" t="str">
        <f>IF(OR(LISTE!B230="",LISTE!B230="MADORRE",LISTE!B230="ROBIN",LISTE!B230="FREYSS",LISTE!B230="HENNION",LISTE!B230="BENARD",LISTE!I230="X",LISTE!I230="A",LISTE!B230="HUMBERT",LISTE!B230="BARRET",LISTE!B230="AUZAN",LISTE!B230="BOURDEAU"),"",LISTE!AP230)</f>
        <v/>
      </c>
      <c r="S230" s="72" t="str">
        <f>IF(OR(LISTE!B230="",LISTE!B230="MADORRE",LISTE!B230="ROBIN",LISTE!B230="FREYSS",LISTE!B230="HENNION",LISTE!B230="BENARD",LISTE!I230="X",LISTE!I230="A",LISTE!B230="HUMBERT",LISTE!B230="BARRET",LISTE!B230="AUZAN",LISTE!B230="BOURDEAU"),"",LISTE!AQ230)</f>
        <v/>
      </c>
    </row>
    <row r="231" spans="1:19" ht="13.05" customHeight="1" x14ac:dyDescent="0.3">
      <c r="A231" s="56" t="str">
        <f>IF(OR(LISTE!B231="",LISTE!B231="MADORRE",LISTE!B231="ROBIN",LISTE!B231="FREYSS",LISTE!B231="HENNION",LISTE!B231="BENARD",LISTE!I231="X",LISTE!I231="A",LISTE!B231="HUMBERT",LISTE!B231="BARRET",LISTE!B231="AUZAN",LISTE!B231="BOURDEAU"),"",LISTE!A231)</f>
        <v/>
      </c>
      <c r="B231" s="70" t="str">
        <f>IF(OR(LISTE!B231="",LISTE!B231="MADORRE",LISTE!B231="ROBIN",LISTE!B231="FREYSS",LISTE!B231="HENNION",LISTE!B231="BENARD",LISTE!I231="X",LISTE!I231="A",LISTE!B231="HUMBERT",LISTE!B231="BARRET",LISTE!B231="AUZAN",LISTE!B231="BOURDEAU"),"",LISTE!B231)</f>
        <v/>
      </c>
      <c r="C231" s="70" t="str">
        <f>IF(OR(LISTE!B231="",LISTE!B231="MADORRE",LISTE!B231="ROBIN",LISTE!B231="FREYSS",LISTE!B231="HENNION",LISTE!B231="BENARD",LISTE!I231="X",LISTE!I231="A",LISTE!B231="HUMBERT",LISTE!B231="BARRET",LISTE!B231="AUZAN",LISTE!B231="BOURDEAU"),"",LISTE!C231)</f>
        <v/>
      </c>
      <c r="D231" s="70"/>
      <c r="E231" s="71" t="str">
        <f>IF(OR(LISTE!B231="",LISTE!B231="MADORRE",LISTE!B231="ROBIN",LISTE!B231="FREYSS",LISTE!B231="HENNION",LISTE!B231="BENARD",LISTE!I231="X",LISTE!I231="A",LISTE!B231="HUMBERT",LISTE!B231="BARRET",LISTE!B231="AUZAN",LISTE!B231="BOURDEAU"),"",LISTE!J231)</f>
        <v/>
      </c>
      <c r="F231" s="71" t="str">
        <f>IF(OR(LISTE!B231="",LISTE!B231="MADORRE",LISTE!B231="ROBIN",LISTE!B231="FREYSS",LISTE!B231="HENNION",LISTE!B231="BENARD",LISTE!I231="X",LISTE!I231="A",LISTE!B231="HUMBERT",LISTE!B231="BARRET",LISTE!B231="AUZAN",LISTE!B231="BOURDEAU"),"",LISTE!K231)</f>
        <v/>
      </c>
      <c r="G231" s="71"/>
      <c r="H231" s="72" t="str">
        <f>IF(OR(LISTE!B231="",LISTE!B231="MADORRE",LISTE!B231="ROBIN",LISTE!B231="FREYSS",LISTE!B231="HENNION",LISTE!B231="BENARD",LISTE!I231="X",LISTE!I231="A",LISTE!B231="HUMBERT",LISTE!B231="BARRET",LISTE!B231="AUZAN",LISTE!B231="BOURDEAU"),"",LISTE!AF231)</f>
        <v/>
      </c>
      <c r="I231" s="72" t="str">
        <f>IF(OR(LISTE!B231="",LISTE!B231="MADORRE",LISTE!B231="ROBIN",LISTE!B231="FREYSS",LISTE!B231="HENNION",LISTE!B231="BENARD",LISTE!I231="X",LISTE!I231="A",LISTE!B231="HUMBERT",LISTE!B231="BARRET",LISTE!B231="AUZAN",LISTE!B231="BOURDEAU"),"",LISTE!AG231)</f>
        <v/>
      </c>
      <c r="J231" s="72" t="str">
        <f>IF(OR(LISTE!B231="",LISTE!B231="MADORRE",LISTE!B231="ROBIN",LISTE!B231="FREYSS",LISTE!B231="HENNION",LISTE!B231="BENARD",LISTE!I231="X",LISTE!I231="A",LISTE!B231="HUMBERT",LISTE!B231="BARRET",LISTE!B231="AUZAN",LISTE!B231="BOURDEAU"),"",LISTE!AH231)</f>
        <v/>
      </c>
      <c r="K231" s="72" t="str">
        <f>IF(OR(LISTE!B231="",LISTE!B231="MADORRE",LISTE!B231="ROBIN",LISTE!B231="FREYSS",LISTE!B231="HENNION",LISTE!B231="BENARD",LISTE!I231="X",LISTE!I231="A",LISTE!B231="HUMBERT",LISTE!B231="BARRET",LISTE!B231="AUZAN",LISTE!B231="BOURDEAU"),"",LISTE!AI231)</f>
        <v/>
      </c>
      <c r="L231" s="72" t="str">
        <f>IF(OR(LISTE!B231="",LISTE!B231="MADORRE",LISTE!B231="ROBIN",LISTE!B231="FREYSS",LISTE!B231="HENNION",LISTE!B231="BENARD",LISTE!I231="X",LISTE!I231="A",LISTE!B231="HUMBERT",LISTE!B231="BARRET",LISTE!B231="AUZAN",LISTE!B231="BOURDEAU"),"",LISTE!AJ231)</f>
        <v/>
      </c>
      <c r="M231" s="72" t="str">
        <f>IF(OR(LISTE!B231="",LISTE!B231="MADORRE",LISTE!B231="ROBIN",LISTE!B231="FREYSS",LISTE!B231="HENNION",LISTE!B231="BENARD",LISTE!I231="X",LISTE!I231="A",LISTE!B231="HUMBERT",LISTE!B231="BARRET",LISTE!B231="AUZAN",LISTE!B231="BOURDEAU"),"",LISTE!AK231)</f>
        <v/>
      </c>
      <c r="N231" s="72" t="str">
        <f>IF(OR(LISTE!B231="",LISTE!B231="MADORRE",LISTE!B231="ROBIN",LISTE!B231="FREYSS",LISTE!B231="HENNION",LISTE!B231="BENARD",LISTE!I231="X",LISTE!I231="A",LISTE!B231="HUMBERT",LISTE!B231="BARRET",LISTE!B231="AUZAN",LISTE!B231="BOURDEAU"),"",LISTE!AL231)</f>
        <v/>
      </c>
      <c r="O231" s="72" t="str">
        <f>IF(OR(LISTE!B231="",LISTE!B231="MADORRE",LISTE!B231="ROBIN",LISTE!B231="FREYSS",LISTE!B231="HENNION",LISTE!B231="BENARD",LISTE!I231="X",LISTE!I231="A",LISTE!B231="HUMBERT",LISTE!B231="BARRET",LISTE!B231="AUZAN",LISTE!B231="BOURDEAU"),"",LISTE!AM231)</f>
        <v/>
      </c>
      <c r="P231" s="72" t="str">
        <f>IF(OR(LISTE!B231="",LISTE!B231="MADORRE",LISTE!B231="ROBIN",LISTE!B231="FREYSS",LISTE!B231="HENNION",LISTE!B231="BENARD",LISTE!I231="X",LISTE!I231="A",LISTE!B231="HUMBERT",LISTE!B231="BARRET",LISTE!B231="AUZAN",LISTE!B231="BOURDEAU"),"",LISTE!AN231)</f>
        <v/>
      </c>
      <c r="Q231" s="72" t="str">
        <f>IF(OR(LISTE!B231="",LISTE!B231="MADORRE",LISTE!B231="ROBIN",LISTE!B231="FREYSS",LISTE!B231="HENNION",LISTE!B231="BENARD",LISTE!I231="X",LISTE!I231="A",LISTE!B231="HUMBERT",LISTE!B231="BARRET",LISTE!B231="AUZAN",LISTE!B231="BOURDEAU"),"",LISTE!AO231)</f>
        <v/>
      </c>
      <c r="R231" s="72" t="str">
        <f>IF(OR(LISTE!B231="",LISTE!B231="MADORRE",LISTE!B231="ROBIN",LISTE!B231="FREYSS",LISTE!B231="HENNION",LISTE!B231="BENARD",LISTE!I231="X",LISTE!I231="A",LISTE!B231="HUMBERT",LISTE!B231="BARRET",LISTE!B231="AUZAN",LISTE!B231="BOURDEAU"),"",LISTE!AP231)</f>
        <v/>
      </c>
      <c r="S231" s="72" t="str">
        <f>IF(OR(LISTE!B231="",LISTE!B231="MADORRE",LISTE!B231="ROBIN",LISTE!B231="FREYSS",LISTE!B231="HENNION",LISTE!B231="BENARD",LISTE!I231="X",LISTE!I231="A",LISTE!B231="HUMBERT",LISTE!B231="BARRET",LISTE!B231="AUZAN",LISTE!B231="BOURDEAU"),"",LISTE!AQ231)</f>
        <v/>
      </c>
    </row>
    <row r="232" spans="1:19" ht="13.05" customHeight="1" x14ac:dyDescent="0.3">
      <c r="A232" s="56" t="str">
        <f>IF(OR(LISTE!B232="",LISTE!B232="MADORRE",LISTE!B232="ROBIN",LISTE!B232="FREYSS",LISTE!B232="HENNION",LISTE!B232="BENARD",LISTE!I232="X",LISTE!I232="A",LISTE!B232="HUMBERT",LISTE!B232="BARRET",LISTE!B232="AUZAN",LISTE!B232="BOURDEAU"),"",LISTE!A232)</f>
        <v/>
      </c>
      <c r="B232" s="70" t="str">
        <f>IF(OR(LISTE!B232="",LISTE!B232="MADORRE",LISTE!B232="ROBIN",LISTE!B232="FREYSS",LISTE!B232="HENNION",LISTE!B232="BENARD",LISTE!I232="X",LISTE!I232="A",LISTE!B232="HUMBERT",LISTE!B232="BARRET",LISTE!B232="AUZAN",LISTE!B232="BOURDEAU"),"",LISTE!B232)</f>
        <v/>
      </c>
      <c r="C232" s="70" t="str">
        <f>IF(OR(LISTE!B232="",LISTE!B232="MADORRE",LISTE!B232="ROBIN",LISTE!B232="FREYSS",LISTE!B232="HENNION",LISTE!B232="BENARD",LISTE!I232="X",LISTE!I232="A",LISTE!B232="HUMBERT",LISTE!B232="BARRET",LISTE!B232="AUZAN",LISTE!B232="BOURDEAU"),"",LISTE!C232)</f>
        <v/>
      </c>
      <c r="D232" s="70"/>
      <c r="E232" s="71" t="str">
        <f>IF(OR(LISTE!B232="",LISTE!B232="MADORRE",LISTE!B232="ROBIN",LISTE!B232="FREYSS",LISTE!B232="HENNION",LISTE!B232="BENARD",LISTE!I232="X",LISTE!I232="A",LISTE!B232="HUMBERT",LISTE!B232="BARRET",LISTE!B232="AUZAN",LISTE!B232="BOURDEAU"),"",LISTE!J232)</f>
        <v/>
      </c>
      <c r="F232" s="71" t="str">
        <f>IF(OR(LISTE!B232="",LISTE!B232="MADORRE",LISTE!B232="ROBIN",LISTE!B232="FREYSS",LISTE!B232="HENNION",LISTE!B232="BENARD",LISTE!I232="X",LISTE!I232="A",LISTE!B232="HUMBERT",LISTE!B232="BARRET",LISTE!B232="AUZAN",LISTE!B232="BOURDEAU"),"",LISTE!K232)</f>
        <v/>
      </c>
      <c r="G232" s="71"/>
      <c r="H232" s="72" t="str">
        <f>IF(OR(LISTE!B232="",LISTE!B232="MADORRE",LISTE!B232="ROBIN",LISTE!B232="FREYSS",LISTE!B232="HENNION",LISTE!B232="BENARD",LISTE!I232="X",LISTE!I232="A",LISTE!B232="HUMBERT",LISTE!B232="BARRET",LISTE!B232="AUZAN",LISTE!B232="BOURDEAU"),"",LISTE!AF232)</f>
        <v/>
      </c>
      <c r="I232" s="72" t="str">
        <f>IF(OR(LISTE!B232="",LISTE!B232="MADORRE",LISTE!B232="ROBIN",LISTE!B232="FREYSS",LISTE!B232="HENNION",LISTE!B232="BENARD",LISTE!I232="X",LISTE!I232="A",LISTE!B232="HUMBERT",LISTE!B232="BARRET",LISTE!B232="AUZAN",LISTE!B232="BOURDEAU"),"",LISTE!AG232)</f>
        <v/>
      </c>
      <c r="J232" s="72" t="str">
        <f>IF(OR(LISTE!B232="",LISTE!B232="MADORRE",LISTE!B232="ROBIN",LISTE!B232="FREYSS",LISTE!B232="HENNION",LISTE!B232="BENARD",LISTE!I232="X",LISTE!I232="A",LISTE!B232="HUMBERT",LISTE!B232="BARRET",LISTE!B232="AUZAN",LISTE!B232="BOURDEAU"),"",LISTE!AH232)</f>
        <v/>
      </c>
      <c r="K232" s="72" t="str">
        <f>IF(OR(LISTE!B232="",LISTE!B232="MADORRE",LISTE!B232="ROBIN",LISTE!B232="FREYSS",LISTE!B232="HENNION",LISTE!B232="BENARD",LISTE!I232="X",LISTE!I232="A",LISTE!B232="HUMBERT",LISTE!B232="BARRET",LISTE!B232="AUZAN",LISTE!B232="BOURDEAU"),"",LISTE!AI232)</f>
        <v/>
      </c>
      <c r="L232" s="72" t="str">
        <f>IF(OR(LISTE!B232="",LISTE!B232="MADORRE",LISTE!B232="ROBIN",LISTE!B232="FREYSS",LISTE!B232="HENNION",LISTE!B232="BENARD",LISTE!I232="X",LISTE!I232="A",LISTE!B232="HUMBERT",LISTE!B232="BARRET",LISTE!B232="AUZAN",LISTE!B232="BOURDEAU"),"",LISTE!AJ232)</f>
        <v/>
      </c>
      <c r="M232" s="72" t="str">
        <f>IF(OR(LISTE!B232="",LISTE!B232="MADORRE",LISTE!B232="ROBIN",LISTE!B232="FREYSS",LISTE!B232="HENNION",LISTE!B232="BENARD",LISTE!I232="X",LISTE!I232="A",LISTE!B232="HUMBERT",LISTE!B232="BARRET",LISTE!B232="AUZAN",LISTE!B232="BOURDEAU"),"",LISTE!AK232)</f>
        <v/>
      </c>
      <c r="N232" s="72" t="str">
        <f>IF(OR(LISTE!B232="",LISTE!B232="MADORRE",LISTE!B232="ROBIN",LISTE!B232="FREYSS",LISTE!B232="HENNION",LISTE!B232="BENARD",LISTE!I232="X",LISTE!I232="A",LISTE!B232="HUMBERT",LISTE!B232="BARRET",LISTE!B232="AUZAN",LISTE!B232="BOURDEAU"),"",LISTE!AL232)</f>
        <v/>
      </c>
      <c r="O232" s="72" t="str">
        <f>IF(OR(LISTE!B232="",LISTE!B232="MADORRE",LISTE!B232="ROBIN",LISTE!B232="FREYSS",LISTE!B232="HENNION",LISTE!B232="BENARD",LISTE!I232="X",LISTE!I232="A",LISTE!B232="HUMBERT",LISTE!B232="BARRET",LISTE!B232="AUZAN",LISTE!B232="BOURDEAU"),"",LISTE!AM232)</f>
        <v/>
      </c>
      <c r="P232" s="72" t="str">
        <f>IF(OR(LISTE!B232="",LISTE!B232="MADORRE",LISTE!B232="ROBIN",LISTE!B232="FREYSS",LISTE!B232="HENNION",LISTE!B232="BENARD",LISTE!I232="X",LISTE!I232="A",LISTE!B232="HUMBERT",LISTE!B232="BARRET",LISTE!B232="AUZAN",LISTE!B232="BOURDEAU"),"",LISTE!AN232)</f>
        <v/>
      </c>
      <c r="Q232" s="72" t="str">
        <f>IF(OR(LISTE!B232="",LISTE!B232="MADORRE",LISTE!B232="ROBIN",LISTE!B232="FREYSS",LISTE!B232="HENNION",LISTE!B232="BENARD",LISTE!I232="X",LISTE!I232="A",LISTE!B232="HUMBERT",LISTE!B232="BARRET",LISTE!B232="AUZAN",LISTE!B232="BOURDEAU"),"",LISTE!AO232)</f>
        <v/>
      </c>
      <c r="R232" s="72" t="str">
        <f>IF(OR(LISTE!B232="",LISTE!B232="MADORRE",LISTE!B232="ROBIN",LISTE!B232="FREYSS",LISTE!B232="HENNION",LISTE!B232="BENARD",LISTE!I232="X",LISTE!I232="A",LISTE!B232="HUMBERT",LISTE!B232="BARRET",LISTE!B232="AUZAN",LISTE!B232="BOURDEAU"),"",LISTE!AP232)</f>
        <v/>
      </c>
      <c r="S232" s="72" t="str">
        <f>IF(OR(LISTE!B232="",LISTE!B232="MADORRE",LISTE!B232="ROBIN",LISTE!B232="FREYSS",LISTE!B232="HENNION",LISTE!B232="BENARD",LISTE!I232="X",LISTE!I232="A",LISTE!B232="HUMBERT",LISTE!B232="BARRET",LISTE!B232="AUZAN",LISTE!B232="BOURDEAU"),"",LISTE!AQ232)</f>
        <v/>
      </c>
    </row>
    <row r="233" spans="1:19" ht="13.05" customHeight="1" x14ac:dyDescent="0.3">
      <c r="A233" s="56" t="str">
        <f>IF(OR(LISTE!B233="",LISTE!B233="MADORRE",LISTE!B233="ROBIN",LISTE!B233="FREYSS",LISTE!B233="HENNION",LISTE!B233="BENARD",LISTE!I233="X",LISTE!I233="A",LISTE!B233="HUMBERT",LISTE!B233="BARRET",LISTE!B233="AUZAN",LISTE!B233="BOURDEAU"),"",LISTE!A233)</f>
        <v/>
      </c>
      <c r="B233" s="70" t="str">
        <f>IF(OR(LISTE!B233="",LISTE!B233="MADORRE",LISTE!B233="ROBIN",LISTE!B233="FREYSS",LISTE!B233="HENNION",LISTE!B233="BENARD",LISTE!I233="X",LISTE!I233="A",LISTE!B233="HUMBERT",LISTE!B233="BARRET",LISTE!B233="AUZAN",LISTE!B233="BOURDEAU"),"",LISTE!B233)</f>
        <v/>
      </c>
      <c r="C233" s="70" t="str">
        <f>IF(OR(LISTE!B233="",LISTE!B233="MADORRE",LISTE!B233="ROBIN",LISTE!B233="FREYSS",LISTE!B233="HENNION",LISTE!B233="BENARD",LISTE!I233="X",LISTE!I233="A",LISTE!B233="HUMBERT",LISTE!B233="BARRET",LISTE!B233="AUZAN",LISTE!B233="BOURDEAU"),"",LISTE!C233)</f>
        <v/>
      </c>
      <c r="D233" s="70"/>
      <c r="E233" s="71" t="str">
        <f>IF(OR(LISTE!B233="",LISTE!B233="MADORRE",LISTE!B233="ROBIN",LISTE!B233="FREYSS",LISTE!B233="HENNION",LISTE!B233="BENARD",LISTE!I233="X",LISTE!I233="A",LISTE!B233="HUMBERT",LISTE!B233="BARRET",LISTE!B233="AUZAN",LISTE!B233="BOURDEAU"),"",LISTE!J233)</f>
        <v/>
      </c>
      <c r="F233" s="71" t="str">
        <f>IF(OR(LISTE!B233="",LISTE!B233="MADORRE",LISTE!B233="ROBIN",LISTE!B233="FREYSS",LISTE!B233="HENNION",LISTE!B233="BENARD",LISTE!I233="X",LISTE!I233="A",LISTE!B233="HUMBERT",LISTE!B233="BARRET",LISTE!B233="AUZAN",LISTE!B233="BOURDEAU"),"",LISTE!K233)</f>
        <v/>
      </c>
      <c r="G233" s="71"/>
      <c r="H233" s="72" t="str">
        <f>IF(OR(LISTE!B233="",LISTE!B233="MADORRE",LISTE!B233="ROBIN",LISTE!B233="FREYSS",LISTE!B233="HENNION",LISTE!B233="BENARD",LISTE!I233="X",LISTE!I233="A",LISTE!B233="HUMBERT",LISTE!B233="BARRET",LISTE!B233="AUZAN",LISTE!B233="BOURDEAU"),"",LISTE!AF233)</f>
        <v/>
      </c>
      <c r="I233" s="72" t="str">
        <f>IF(OR(LISTE!B233="",LISTE!B233="MADORRE",LISTE!B233="ROBIN",LISTE!B233="FREYSS",LISTE!B233="HENNION",LISTE!B233="BENARD",LISTE!I233="X",LISTE!I233="A",LISTE!B233="HUMBERT",LISTE!B233="BARRET",LISTE!B233="AUZAN",LISTE!B233="BOURDEAU"),"",LISTE!AG233)</f>
        <v/>
      </c>
      <c r="J233" s="72" t="str">
        <f>IF(OR(LISTE!B233="",LISTE!B233="MADORRE",LISTE!B233="ROBIN",LISTE!B233="FREYSS",LISTE!B233="HENNION",LISTE!B233="BENARD",LISTE!I233="X",LISTE!I233="A",LISTE!B233="HUMBERT",LISTE!B233="BARRET",LISTE!B233="AUZAN",LISTE!B233="BOURDEAU"),"",LISTE!AH233)</f>
        <v/>
      </c>
      <c r="K233" s="72" t="str">
        <f>IF(OR(LISTE!B233="",LISTE!B233="MADORRE",LISTE!B233="ROBIN",LISTE!B233="FREYSS",LISTE!B233="HENNION",LISTE!B233="BENARD",LISTE!I233="X",LISTE!I233="A",LISTE!B233="HUMBERT",LISTE!B233="BARRET",LISTE!B233="AUZAN",LISTE!B233="BOURDEAU"),"",LISTE!AI233)</f>
        <v/>
      </c>
      <c r="L233" s="72" t="str">
        <f>IF(OR(LISTE!B233="",LISTE!B233="MADORRE",LISTE!B233="ROBIN",LISTE!B233="FREYSS",LISTE!B233="HENNION",LISTE!B233="BENARD",LISTE!I233="X",LISTE!I233="A",LISTE!B233="HUMBERT",LISTE!B233="BARRET",LISTE!B233="AUZAN",LISTE!B233="BOURDEAU"),"",LISTE!AJ233)</f>
        <v/>
      </c>
      <c r="M233" s="72" t="str">
        <f>IF(OR(LISTE!B233="",LISTE!B233="MADORRE",LISTE!B233="ROBIN",LISTE!B233="FREYSS",LISTE!B233="HENNION",LISTE!B233="BENARD",LISTE!I233="X",LISTE!I233="A",LISTE!B233="HUMBERT",LISTE!B233="BARRET",LISTE!B233="AUZAN",LISTE!B233="BOURDEAU"),"",LISTE!AK233)</f>
        <v/>
      </c>
      <c r="N233" s="72" t="str">
        <f>IF(OR(LISTE!B233="",LISTE!B233="MADORRE",LISTE!B233="ROBIN",LISTE!B233="FREYSS",LISTE!B233="HENNION",LISTE!B233="BENARD",LISTE!I233="X",LISTE!I233="A",LISTE!B233="HUMBERT",LISTE!B233="BARRET",LISTE!B233="AUZAN",LISTE!B233="BOURDEAU"),"",LISTE!AL233)</f>
        <v/>
      </c>
      <c r="O233" s="72" t="str">
        <f>IF(OR(LISTE!B233="",LISTE!B233="MADORRE",LISTE!B233="ROBIN",LISTE!B233="FREYSS",LISTE!B233="HENNION",LISTE!B233="BENARD",LISTE!I233="X",LISTE!I233="A",LISTE!B233="HUMBERT",LISTE!B233="BARRET",LISTE!B233="AUZAN",LISTE!B233="BOURDEAU"),"",LISTE!AM233)</f>
        <v/>
      </c>
      <c r="P233" s="72" t="str">
        <f>IF(OR(LISTE!B233="",LISTE!B233="MADORRE",LISTE!B233="ROBIN",LISTE!B233="FREYSS",LISTE!B233="HENNION",LISTE!B233="BENARD",LISTE!I233="X",LISTE!I233="A",LISTE!B233="HUMBERT",LISTE!B233="BARRET",LISTE!B233="AUZAN",LISTE!B233="BOURDEAU"),"",LISTE!AN233)</f>
        <v/>
      </c>
      <c r="Q233" s="72" t="str">
        <f>IF(OR(LISTE!B233="",LISTE!B233="MADORRE",LISTE!B233="ROBIN",LISTE!B233="FREYSS",LISTE!B233="HENNION",LISTE!B233="BENARD",LISTE!I233="X",LISTE!I233="A",LISTE!B233="HUMBERT",LISTE!B233="BARRET",LISTE!B233="AUZAN",LISTE!B233="BOURDEAU"),"",LISTE!AO233)</f>
        <v/>
      </c>
      <c r="R233" s="72" t="str">
        <f>IF(OR(LISTE!B233="",LISTE!B233="MADORRE",LISTE!B233="ROBIN",LISTE!B233="FREYSS",LISTE!B233="HENNION",LISTE!B233="BENARD",LISTE!I233="X",LISTE!I233="A",LISTE!B233="HUMBERT",LISTE!B233="BARRET",LISTE!B233="AUZAN",LISTE!B233="BOURDEAU"),"",LISTE!AP233)</f>
        <v/>
      </c>
      <c r="S233" s="72" t="str">
        <f>IF(OR(LISTE!B233="",LISTE!B233="MADORRE",LISTE!B233="ROBIN",LISTE!B233="FREYSS",LISTE!B233="HENNION",LISTE!B233="BENARD",LISTE!I233="X",LISTE!I233="A",LISTE!B233="HUMBERT",LISTE!B233="BARRET",LISTE!B233="AUZAN",LISTE!B233="BOURDEAU"),"",LISTE!AQ233)</f>
        <v/>
      </c>
    </row>
    <row r="234" spans="1:19" ht="13.05" customHeight="1" x14ac:dyDescent="0.3">
      <c r="A234" s="56" t="str">
        <f>IF(OR(LISTE!B234="",LISTE!B234="MADORRE",LISTE!B234="ROBIN",LISTE!B234="FREYSS",LISTE!B234="HENNION",LISTE!B234="BENARD",LISTE!I234="X",LISTE!I234="A",LISTE!B234="HUMBERT",LISTE!B234="BARRET",LISTE!B234="AUZAN",LISTE!B234="BOURDEAU"),"",LISTE!A234)</f>
        <v/>
      </c>
      <c r="B234" s="70" t="str">
        <f>IF(OR(LISTE!B234="",LISTE!B234="MADORRE",LISTE!B234="ROBIN",LISTE!B234="FREYSS",LISTE!B234="HENNION",LISTE!B234="BENARD",LISTE!I234="X",LISTE!I234="A",LISTE!B234="HUMBERT",LISTE!B234="BARRET",LISTE!B234="AUZAN",LISTE!B234="BOURDEAU"),"",LISTE!B234)</f>
        <v/>
      </c>
      <c r="C234" s="70" t="str">
        <f>IF(OR(LISTE!B234="",LISTE!B234="MADORRE",LISTE!B234="ROBIN",LISTE!B234="FREYSS",LISTE!B234="HENNION",LISTE!B234="BENARD",LISTE!I234="X",LISTE!I234="A",LISTE!B234="HUMBERT",LISTE!B234="BARRET",LISTE!B234="AUZAN",LISTE!B234="BOURDEAU"),"",LISTE!C234)</f>
        <v/>
      </c>
      <c r="D234" s="70"/>
      <c r="E234" s="71" t="str">
        <f>IF(OR(LISTE!B234="",LISTE!B234="MADORRE",LISTE!B234="ROBIN",LISTE!B234="FREYSS",LISTE!B234="HENNION",LISTE!B234="BENARD",LISTE!I234="X",LISTE!I234="A",LISTE!B234="HUMBERT",LISTE!B234="BARRET",LISTE!B234="AUZAN",LISTE!B234="BOURDEAU"),"",LISTE!J234)</f>
        <v/>
      </c>
      <c r="F234" s="71" t="str">
        <f>IF(OR(LISTE!B234="",LISTE!B234="MADORRE",LISTE!B234="ROBIN",LISTE!B234="FREYSS",LISTE!B234="HENNION",LISTE!B234="BENARD",LISTE!I234="X",LISTE!I234="A",LISTE!B234="HUMBERT",LISTE!B234="BARRET",LISTE!B234="AUZAN",LISTE!B234="BOURDEAU"),"",LISTE!K234)</f>
        <v/>
      </c>
      <c r="G234" s="71"/>
      <c r="H234" s="72" t="str">
        <f>IF(OR(LISTE!B234="",LISTE!B234="MADORRE",LISTE!B234="ROBIN",LISTE!B234="FREYSS",LISTE!B234="HENNION",LISTE!B234="BENARD",LISTE!I234="X",LISTE!I234="A",LISTE!B234="HUMBERT",LISTE!B234="BARRET",LISTE!B234="AUZAN",LISTE!B234="BOURDEAU"),"",LISTE!AF234)</f>
        <v/>
      </c>
      <c r="I234" s="72" t="str">
        <f>IF(OR(LISTE!B234="",LISTE!B234="MADORRE",LISTE!B234="ROBIN",LISTE!B234="FREYSS",LISTE!B234="HENNION",LISTE!B234="BENARD",LISTE!I234="X",LISTE!I234="A",LISTE!B234="HUMBERT",LISTE!B234="BARRET",LISTE!B234="AUZAN",LISTE!B234="BOURDEAU"),"",LISTE!AG234)</f>
        <v/>
      </c>
      <c r="J234" s="72" t="str">
        <f>IF(OR(LISTE!B234="",LISTE!B234="MADORRE",LISTE!B234="ROBIN",LISTE!B234="FREYSS",LISTE!B234="HENNION",LISTE!B234="BENARD",LISTE!I234="X",LISTE!I234="A",LISTE!B234="HUMBERT",LISTE!B234="BARRET",LISTE!B234="AUZAN",LISTE!B234="BOURDEAU"),"",LISTE!AH234)</f>
        <v/>
      </c>
      <c r="K234" s="72" t="str">
        <f>IF(OR(LISTE!B234="",LISTE!B234="MADORRE",LISTE!B234="ROBIN",LISTE!B234="FREYSS",LISTE!B234="HENNION",LISTE!B234="BENARD",LISTE!I234="X",LISTE!I234="A",LISTE!B234="HUMBERT",LISTE!B234="BARRET",LISTE!B234="AUZAN",LISTE!B234="BOURDEAU"),"",LISTE!AI234)</f>
        <v/>
      </c>
      <c r="L234" s="72" t="str">
        <f>IF(OR(LISTE!B234="",LISTE!B234="MADORRE",LISTE!B234="ROBIN",LISTE!B234="FREYSS",LISTE!B234="HENNION",LISTE!B234="BENARD",LISTE!I234="X",LISTE!I234="A",LISTE!B234="HUMBERT",LISTE!B234="BARRET",LISTE!B234="AUZAN",LISTE!B234="BOURDEAU"),"",LISTE!AJ234)</f>
        <v/>
      </c>
      <c r="M234" s="72" t="str">
        <f>IF(OR(LISTE!B234="",LISTE!B234="MADORRE",LISTE!B234="ROBIN",LISTE!B234="FREYSS",LISTE!B234="HENNION",LISTE!B234="BENARD",LISTE!I234="X",LISTE!I234="A",LISTE!B234="HUMBERT",LISTE!B234="BARRET",LISTE!B234="AUZAN",LISTE!B234="BOURDEAU"),"",LISTE!AK234)</f>
        <v/>
      </c>
      <c r="N234" s="72" t="str">
        <f>IF(OR(LISTE!B234="",LISTE!B234="MADORRE",LISTE!B234="ROBIN",LISTE!B234="FREYSS",LISTE!B234="HENNION",LISTE!B234="BENARD",LISTE!I234="X",LISTE!I234="A",LISTE!B234="HUMBERT",LISTE!B234="BARRET",LISTE!B234="AUZAN",LISTE!B234="BOURDEAU"),"",LISTE!AL234)</f>
        <v/>
      </c>
      <c r="O234" s="72" t="str">
        <f>IF(OR(LISTE!B234="",LISTE!B234="MADORRE",LISTE!B234="ROBIN",LISTE!B234="FREYSS",LISTE!B234="HENNION",LISTE!B234="BENARD",LISTE!I234="X",LISTE!I234="A",LISTE!B234="HUMBERT",LISTE!B234="BARRET",LISTE!B234="AUZAN",LISTE!B234="BOURDEAU"),"",LISTE!AM234)</f>
        <v/>
      </c>
      <c r="P234" s="72" t="str">
        <f>IF(OR(LISTE!B234="",LISTE!B234="MADORRE",LISTE!B234="ROBIN",LISTE!B234="FREYSS",LISTE!B234="HENNION",LISTE!B234="BENARD",LISTE!I234="X",LISTE!I234="A",LISTE!B234="HUMBERT",LISTE!B234="BARRET",LISTE!B234="AUZAN",LISTE!B234="BOURDEAU"),"",LISTE!AN234)</f>
        <v/>
      </c>
      <c r="Q234" s="72" t="str">
        <f>IF(OR(LISTE!B234="",LISTE!B234="MADORRE",LISTE!B234="ROBIN",LISTE!B234="FREYSS",LISTE!B234="HENNION",LISTE!B234="BENARD",LISTE!I234="X",LISTE!I234="A",LISTE!B234="HUMBERT",LISTE!B234="BARRET",LISTE!B234="AUZAN",LISTE!B234="BOURDEAU"),"",LISTE!AO234)</f>
        <v/>
      </c>
      <c r="R234" s="72" t="str">
        <f>IF(OR(LISTE!B234="",LISTE!B234="MADORRE",LISTE!B234="ROBIN",LISTE!B234="FREYSS",LISTE!B234="HENNION",LISTE!B234="BENARD",LISTE!I234="X",LISTE!I234="A",LISTE!B234="HUMBERT",LISTE!B234="BARRET",LISTE!B234="AUZAN",LISTE!B234="BOURDEAU"),"",LISTE!AP234)</f>
        <v/>
      </c>
      <c r="S234" s="72" t="str">
        <f>IF(OR(LISTE!B234="",LISTE!B234="MADORRE",LISTE!B234="ROBIN",LISTE!B234="FREYSS",LISTE!B234="HENNION",LISTE!B234="BENARD",LISTE!I234="X",LISTE!I234="A",LISTE!B234="HUMBERT",LISTE!B234="BARRET",LISTE!B234="AUZAN",LISTE!B234="BOURDEAU"),"",LISTE!AQ234)</f>
        <v/>
      </c>
    </row>
    <row r="235" spans="1:19" ht="13.05" customHeight="1" x14ac:dyDescent="0.3">
      <c r="A235" s="56" t="str">
        <f>IF(OR(LISTE!B235="",LISTE!B235="MADORRE",LISTE!B235="ROBIN",LISTE!B235="FREYSS",LISTE!B235="HENNION",LISTE!B235="BENARD",LISTE!I235="X",LISTE!I235="A",LISTE!B235="HUMBERT",LISTE!B235="BARRET",LISTE!B235="AUZAN",LISTE!B235="BOURDEAU"),"",LISTE!A235)</f>
        <v/>
      </c>
      <c r="B235" s="70" t="str">
        <f>IF(OR(LISTE!B235="",LISTE!B235="MADORRE",LISTE!B235="ROBIN",LISTE!B235="FREYSS",LISTE!B235="HENNION",LISTE!B235="BENARD",LISTE!I235="X",LISTE!I235="A",LISTE!B235="HUMBERT",LISTE!B235="BARRET",LISTE!B235="AUZAN",LISTE!B235="BOURDEAU"),"",LISTE!B235)</f>
        <v/>
      </c>
      <c r="C235" s="70" t="str">
        <f>IF(OR(LISTE!B235="",LISTE!B235="MADORRE",LISTE!B235="ROBIN",LISTE!B235="FREYSS",LISTE!B235="HENNION",LISTE!B235="BENARD",LISTE!I235="X",LISTE!I235="A",LISTE!B235="HUMBERT",LISTE!B235="BARRET",LISTE!B235="AUZAN",LISTE!B235="BOURDEAU"),"",LISTE!C235)</f>
        <v/>
      </c>
      <c r="D235" s="70"/>
      <c r="E235" s="71" t="str">
        <f>IF(OR(LISTE!B235="",LISTE!B235="MADORRE",LISTE!B235="ROBIN",LISTE!B235="FREYSS",LISTE!B235="HENNION",LISTE!B235="BENARD",LISTE!I235="X",LISTE!I235="A",LISTE!B235="HUMBERT",LISTE!B235="BARRET",LISTE!B235="AUZAN",LISTE!B235="BOURDEAU"),"",LISTE!J235)</f>
        <v/>
      </c>
      <c r="F235" s="71" t="str">
        <f>IF(OR(LISTE!B235="",LISTE!B235="MADORRE",LISTE!B235="ROBIN",LISTE!B235="FREYSS",LISTE!B235="HENNION",LISTE!B235="BENARD",LISTE!I235="X",LISTE!I235="A",LISTE!B235="HUMBERT",LISTE!B235="BARRET",LISTE!B235="AUZAN",LISTE!B235="BOURDEAU"),"",LISTE!K235)</f>
        <v/>
      </c>
      <c r="G235" s="71"/>
      <c r="H235" s="72" t="str">
        <f>IF(OR(LISTE!B235="",LISTE!B235="MADORRE",LISTE!B235="ROBIN",LISTE!B235="FREYSS",LISTE!B235="HENNION",LISTE!B235="BENARD",LISTE!I235="X",LISTE!I235="A",LISTE!B235="HUMBERT",LISTE!B235="BARRET",LISTE!B235="AUZAN",LISTE!B235="BOURDEAU"),"",LISTE!AF235)</f>
        <v/>
      </c>
      <c r="I235" s="72" t="str">
        <f>IF(OR(LISTE!B235="",LISTE!B235="MADORRE",LISTE!B235="ROBIN",LISTE!B235="FREYSS",LISTE!B235="HENNION",LISTE!B235="BENARD",LISTE!I235="X",LISTE!I235="A",LISTE!B235="HUMBERT",LISTE!B235="BARRET",LISTE!B235="AUZAN",LISTE!B235="BOURDEAU"),"",LISTE!AG235)</f>
        <v/>
      </c>
      <c r="J235" s="72" t="str">
        <f>IF(OR(LISTE!B235="",LISTE!B235="MADORRE",LISTE!B235="ROBIN",LISTE!B235="FREYSS",LISTE!B235="HENNION",LISTE!B235="BENARD",LISTE!I235="X",LISTE!I235="A",LISTE!B235="HUMBERT",LISTE!B235="BARRET",LISTE!B235="AUZAN",LISTE!B235="BOURDEAU"),"",LISTE!AH235)</f>
        <v/>
      </c>
      <c r="K235" s="72" t="str">
        <f>IF(OR(LISTE!B235="",LISTE!B235="MADORRE",LISTE!B235="ROBIN",LISTE!B235="FREYSS",LISTE!B235="HENNION",LISTE!B235="BENARD",LISTE!I235="X",LISTE!I235="A",LISTE!B235="HUMBERT",LISTE!B235="BARRET",LISTE!B235="AUZAN",LISTE!B235="BOURDEAU"),"",LISTE!AI235)</f>
        <v/>
      </c>
      <c r="L235" s="72" t="str">
        <f>IF(OR(LISTE!B235="",LISTE!B235="MADORRE",LISTE!B235="ROBIN",LISTE!B235="FREYSS",LISTE!B235="HENNION",LISTE!B235="BENARD",LISTE!I235="X",LISTE!I235="A",LISTE!B235="HUMBERT",LISTE!B235="BARRET",LISTE!B235="AUZAN",LISTE!B235="BOURDEAU"),"",LISTE!AJ235)</f>
        <v/>
      </c>
      <c r="M235" s="72" t="str">
        <f>IF(OR(LISTE!B235="",LISTE!B235="MADORRE",LISTE!B235="ROBIN",LISTE!B235="FREYSS",LISTE!B235="HENNION",LISTE!B235="BENARD",LISTE!I235="X",LISTE!I235="A",LISTE!B235="HUMBERT",LISTE!B235="BARRET",LISTE!B235="AUZAN",LISTE!B235="BOURDEAU"),"",LISTE!AK235)</f>
        <v/>
      </c>
      <c r="N235" s="72" t="str">
        <f>IF(OR(LISTE!B235="",LISTE!B235="MADORRE",LISTE!B235="ROBIN",LISTE!B235="FREYSS",LISTE!B235="HENNION",LISTE!B235="BENARD",LISTE!I235="X",LISTE!I235="A",LISTE!B235="HUMBERT",LISTE!B235="BARRET",LISTE!B235="AUZAN",LISTE!B235="BOURDEAU"),"",LISTE!AL235)</f>
        <v/>
      </c>
      <c r="O235" s="72" t="str">
        <f>IF(OR(LISTE!B235="",LISTE!B235="MADORRE",LISTE!B235="ROBIN",LISTE!B235="FREYSS",LISTE!B235="HENNION",LISTE!B235="BENARD",LISTE!I235="X",LISTE!I235="A",LISTE!B235="HUMBERT",LISTE!B235="BARRET",LISTE!B235="AUZAN",LISTE!B235="BOURDEAU"),"",LISTE!AM235)</f>
        <v/>
      </c>
      <c r="P235" s="72" t="str">
        <f>IF(OR(LISTE!B235="",LISTE!B235="MADORRE",LISTE!B235="ROBIN",LISTE!B235="FREYSS",LISTE!B235="HENNION",LISTE!B235="BENARD",LISTE!I235="X",LISTE!I235="A",LISTE!B235="HUMBERT",LISTE!B235="BARRET",LISTE!B235="AUZAN",LISTE!B235="BOURDEAU"),"",LISTE!AN235)</f>
        <v/>
      </c>
      <c r="Q235" s="72" t="str">
        <f>IF(OR(LISTE!B235="",LISTE!B235="MADORRE",LISTE!B235="ROBIN",LISTE!B235="FREYSS",LISTE!B235="HENNION",LISTE!B235="BENARD",LISTE!I235="X",LISTE!I235="A",LISTE!B235="HUMBERT",LISTE!B235="BARRET",LISTE!B235="AUZAN",LISTE!B235="BOURDEAU"),"",LISTE!AO235)</f>
        <v/>
      </c>
      <c r="R235" s="72" t="str">
        <f>IF(OR(LISTE!B235="",LISTE!B235="MADORRE",LISTE!B235="ROBIN",LISTE!B235="FREYSS",LISTE!B235="HENNION",LISTE!B235="BENARD",LISTE!I235="X",LISTE!I235="A",LISTE!B235="HUMBERT",LISTE!B235="BARRET",LISTE!B235="AUZAN",LISTE!B235="BOURDEAU"),"",LISTE!AP235)</f>
        <v/>
      </c>
      <c r="S235" s="72" t="str">
        <f>IF(OR(LISTE!B235="",LISTE!B235="MADORRE",LISTE!B235="ROBIN",LISTE!B235="FREYSS",LISTE!B235="HENNION",LISTE!B235="BENARD",LISTE!I235="X",LISTE!I235="A",LISTE!B235="HUMBERT",LISTE!B235="BARRET",LISTE!B235="AUZAN",LISTE!B235="BOURDEAU"),"",LISTE!AQ235)</f>
        <v/>
      </c>
    </row>
    <row r="236" spans="1:19" ht="13.05" customHeight="1" x14ac:dyDescent="0.3">
      <c r="A236" s="56" t="str">
        <f>IF(OR(LISTE!B236="",LISTE!B236="MADORRE",LISTE!B236="ROBIN",LISTE!B236="FREYSS",LISTE!B236="HENNION",LISTE!B236="BENARD",LISTE!I236="X",LISTE!I236="A",LISTE!B236="HUMBERT",LISTE!B236="BARRET",LISTE!B236="AUZAN",LISTE!B236="BOURDEAU"),"",LISTE!A236)</f>
        <v/>
      </c>
      <c r="B236" s="70" t="str">
        <f>IF(OR(LISTE!B236="",LISTE!B236="MADORRE",LISTE!B236="ROBIN",LISTE!B236="FREYSS",LISTE!B236="HENNION",LISTE!B236="BENARD",LISTE!I236="X",LISTE!I236="A",LISTE!B236="HUMBERT",LISTE!B236="BARRET",LISTE!B236="AUZAN",LISTE!B236="BOURDEAU"),"",LISTE!B236)</f>
        <v/>
      </c>
      <c r="C236" s="70" t="str">
        <f>IF(OR(LISTE!B236="",LISTE!B236="MADORRE",LISTE!B236="ROBIN",LISTE!B236="FREYSS",LISTE!B236="HENNION",LISTE!B236="BENARD",LISTE!I236="X",LISTE!I236="A",LISTE!B236="HUMBERT",LISTE!B236="BARRET",LISTE!B236="AUZAN",LISTE!B236="BOURDEAU"),"",LISTE!C236)</f>
        <v/>
      </c>
      <c r="D236" s="70"/>
      <c r="E236" s="71" t="str">
        <f>IF(OR(LISTE!B236="",LISTE!B236="MADORRE",LISTE!B236="ROBIN",LISTE!B236="FREYSS",LISTE!B236="HENNION",LISTE!B236="BENARD",LISTE!I236="X",LISTE!I236="A",LISTE!B236="HUMBERT",LISTE!B236="BARRET",LISTE!B236="AUZAN",LISTE!B236="BOURDEAU"),"",LISTE!J236)</f>
        <v/>
      </c>
      <c r="F236" s="71" t="str">
        <f>IF(OR(LISTE!B236="",LISTE!B236="MADORRE",LISTE!B236="ROBIN",LISTE!B236="FREYSS",LISTE!B236="HENNION",LISTE!B236="BENARD",LISTE!I236="X",LISTE!I236="A",LISTE!B236="HUMBERT",LISTE!B236="BARRET",LISTE!B236="AUZAN",LISTE!B236="BOURDEAU"),"",LISTE!K236)</f>
        <v/>
      </c>
      <c r="G236" s="71"/>
      <c r="H236" s="72" t="str">
        <f>IF(OR(LISTE!B236="",LISTE!B236="MADORRE",LISTE!B236="ROBIN",LISTE!B236="FREYSS",LISTE!B236="HENNION",LISTE!B236="BENARD",LISTE!I236="X",LISTE!I236="A",LISTE!B236="HUMBERT",LISTE!B236="BARRET",LISTE!B236="AUZAN",LISTE!B236="BOURDEAU"),"",LISTE!AF236)</f>
        <v/>
      </c>
      <c r="I236" s="72" t="str">
        <f>IF(OR(LISTE!B236="",LISTE!B236="MADORRE",LISTE!B236="ROBIN",LISTE!B236="FREYSS",LISTE!B236="HENNION",LISTE!B236="BENARD",LISTE!I236="X",LISTE!I236="A",LISTE!B236="HUMBERT",LISTE!B236="BARRET",LISTE!B236="AUZAN",LISTE!B236="BOURDEAU"),"",LISTE!AG236)</f>
        <v/>
      </c>
      <c r="J236" s="72" t="str">
        <f>IF(OR(LISTE!B236="",LISTE!B236="MADORRE",LISTE!B236="ROBIN",LISTE!B236="FREYSS",LISTE!B236="HENNION",LISTE!B236="BENARD",LISTE!I236="X",LISTE!I236="A",LISTE!B236="HUMBERT",LISTE!B236="BARRET",LISTE!B236="AUZAN",LISTE!B236="BOURDEAU"),"",LISTE!AH236)</f>
        <v/>
      </c>
      <c r="K236" s="72" t="str">
        <f>IF(OR(LISTE!B236="",LISTE!B236="MADORRE",LISTE!B236="ROBIN",LISTE!B236="FREYSS",LISTE!B236="HENNION",LISTE!B236="BENARD",LISTE!I236="X",LISTE!I236="A",LISTE!B236="HUMBERT",LISTE!B236="BARRET",LISTE!B236="AUZAN",LISTE!B236="BOURDEAU"),"",LISTE!AI236)</f>
        <v/>
      </c>
      <c r="L236" s="72" t="str">
        <f>IF(OR(LISTE!B236="",LISTE!B236="MADORRE",LISTE!B236="ROBIN",LISTE!B236="FREYSS",LISTE!B236="HENNION",LISTE!B236="BENARD",LISTE!I236="X",LISTE!I236="A",LISTE!B236="HUMBERT",LISTE!B236="BARRET",LISTE!B236="AUZAN",LISTE!B236="BOURDEAU"),"",LISTE!AJ236)</f>
        <v/>
      </c>
      <c r="M236" s="72" t="str">
        <f>IF(OR(LISTE!B236="",LISTE!B236="MADORRE",LISTE!B236="ROBIN",LISTE!B236="FREYSS",LISTE!B236="HENNION",LISTE!B236="BENARD",LISTE!I236="X",LISTE!I236="A",LISTE!B236="HUMBERT",LISTE!B236="BARRET",LISTE!B236="AUZAN",LISTE!B236="BOURDEAU"),"",LISTE!AK236)</f>
        <v/>
      </c>
      <c r="N236" s="72" t="str">
        <f>IF(OR(LISTE!B236="",LISTE!B236="MADORRE",LISTE!B236="ROBIN",LISTE!B236="FREYSS",LISTE!B236="HENNION",LISTE!B236="BENARD",LISTE!I236="X",LISTE!I236="A",LISTE!B236="HUMBERT",LISTE!B236="BARRET",LISTE!B236="AUZAN",LISTE!B236="BOURDEAU"),"",LISTE!AL236)</f>
        <v/>
      </c>
      <c r="O236" s="72" t="str">
        <f>IF(OR(LISTE!B236="",LISTE!B236="MADORRE",LISTE!B236="ROBIN",LISTE!B236="FREYSS",LISTE!B236="HENNION",LISTE!B236="BENARD",LISTE!I236="X",LISTE!I236="A",LISTE!B236="HUMBERT",LISTE!B236="BARRET",LISTE!B236="AUZAN",LISTE!B236="BOURDEAU"),"",LISTE!AM236)</f>
        <v/>
      </c>
      <c r="P236" s="72" t="str">
        <f>IF(OR(LISTE!B236="",LISTE!B236="MADORRE",LISTE!B236="ROBIN",LISTE!B236="FREYSS",LISTE!B236="HENNION",LISTE!B236="BENARD",LISTE!I236="X",LISTE!I236="A",LISTE!B236="HUMBERT",LISTE!B236="BARRET",LISTE!B236="AUZAN",LISTE!B236="BOURDEAU"),"",LISTE!AN236)</f>
        <v/>
      </c>
      <c r="Q236" s="72" t="str">
        <f>IF(OR(LISTE!B236="",LISTE!B236="MADORRE",LISTE!B236="ROBIN",LISTE!B236="FREYSS",LISTE!B236="HENNION",LISTE!B236="BENARD",LISTE!I236="X",LISTE!I236="A",LISTE!B236="HUMBERT",LISTE!B236="BARRET",LISTE!B236="AUZAN",LISTE!B236="BOURDEAU"),"",LISTE!AO236)</f>
        <v/>
      </c>
      <c r="R236" s="72" t="str">
        <f>IF(OR(LISTE!B236="",LISTE!B236="MADORRE",LISTE!B236="ROBIN",LISTE!B236="FREYSS",LISTE!B236="HENNION",LISTE!B236="BENARD",LISTE!I236="X",LISTE!I236="A",LISTE!B236="HUMBERT",LISTE!B236="BARRET",LISTE!B236="AUZAN",LISTE!B236="BOURDEAU"),"",LISTE!AP236)</f>
        <v/>
      </c>
      <c r="S236" s="72" t="str">
        <f>IF(OR(LISTE!B236="",LISTE!B236="MADORRE",LISTE!B236="ROBIN",LISTE!B236="FREYSS",LISTE!B236="HENNION",LISTE!B236="BENARD",LISTE!I236="X",LISTE!I236="A",LISTE!B236="HUMBERT",LISTE!B236="BARRET",LISTE!B236="AUZAN",LISTE!B236="BOURDEAU"),"",LISTE!AQ236)</f>
        <v/>
      </c>
    </row>
    <row r="237" spans="1:19" ht="13.05" customHeight="1" x14ac:dyDescent="0.3">
      <c r="A237" s="56" t="str">
        <f>IF(OR(LISTE!B237="",LISTE!B237="MADORRE",LISTE!B237="ROBIN",LISTE!B237="FREYSS",LISTE!B237="HENNION",LISTE!B237="BENARD",LISTE!I237="X",LISTE!I237="A",LISTE!B237="HUMBERT",LISTE!B237="BARRET",LISTE!B237="AUZAN",LISTE!B237="BOURDEAU"),"",LISTE!A237)</f>
        <v/>
      </c>
      <c r="B237" s="70" t="str">
        <f>IF(OR(LISTE!B237="",LISTE!B237="MADORRE",LISTE!B237="ROBIN",LISTE!B237="FREYSS",LISTE!B237="HENNION",LISTE!B237="BENARD",LISTE!I237="X",LISTE!I237="A",LISTE!B237="HUMBERT",LISTE!B237="BARRET",LISTE!B237="AUZAN",LISTE!B237="BOURDEAU"),"",LISTE!B237)</f>
        <v/>
      </c>
      <c r="C237" s="70" t="str">
        <f>IF(OR(LISTE!B237="",LISTE!B237="MADORRE",LISTE!B237="ROBIN",LISTE!B237="FREYSS",LISTE!B237="HENNION",LISTE!B237="BENARD",LISTE!I237="X",LISTE!I237="A",LISTE!B237="HUMBERT",LISTE!B237="BARRET",LISTE!B237="AUZAN",LISTE!B237="BOURDEAU"),"",LISTE!C237)</f>
        <v/>
      </c>
      <c r="D237" s="70"/>
      <c r="E237" s="71" t="str">
        <f>IF(OR(LISTE!B237="",LISTE!B237="MADORRE",LISTE!B237="ROBIN",LISTE!B237="FREYSS",LISTE!B237="HENNION",LISTE!B237="BENARD",LISTE!I237="X",LISTE!I237="A",LISTE!B237="HUMBERT",LISTE!B237="BARRET",LISTE!B237="AUZAN",LISTE!B237="BOURDEAU"),"",LISTE!J237)</f>
        <v/>
      </c>
      <c r="F237" s="71" t="str">
        <f>IF(OR(LISTE!B237="",LISTE!B237="MADORRE",LISTE!B237="ROBIN",LISTE!B237="FREYSS",LISTE!B237="HENNION",LISTE!B237="BENARD",LISTE!I237="X",LISTE!I237="A",LISTE!B237="HUMBERT",LISTE!B237="BARRET",LISTE!B237="AUZAN",LISTE!B237="BOURDEAU"),"",LISTE!K237)</f>
        <v/>
      </c>
      <c r="G237" s="71"/>
      <c r="H237" s="72" t="str">
        <f>IF(OR(LISTE!B237="",LISTE!B237="MADORRE",LISTE!B237="ROBIN",LISTE!B237="FREYSS",LISTE!B237="HENNION",LISTE!B237="BENARD",LISTE!I237="X",LISTE!I237="A",LISTE!B237="HUMBERT",LISTE!B237="BARRET",LISTE!B237="AUZAN",LISTE!B237="BOURDEAU"),"",LISTE!AF237)</f>
        <v/>
      </c>
      <c r="I237" s="72" t="str">
        <f>IF(OR(LISTE!B237="",LISTE!B237="MADORRE",LISTE!B237="ROBIN",LISTE!B237="FREYSS",LISTE!B237="HENNION",LISTE!B237="BENARD",LISTE!I237="X",LISTE!I237="A",LISTE!B237="HUMBERT",LISTE!B237="BARRET",LISTE!B237="AUZAN",LISTE!B237="BOURDEAU"),"",LISTE!AG237)</f>
        <v/>
      </c>
      <c r="J237" s="72" t="str">
        <f>IF(OR(LISTE!B237="",LISTE!B237="MADORRE",LISTE!B237="ROBIN",LISTE!B237="FREYSS",LISTE!B237="HENNION",LISTE!B237="BENARD",LISTE!I237="X",LISTE!I237="A",LISTE!B237="HUMBERT",LISTE!B237="BARRET",LISTE!B237="AUZAN",LISTE!B237="BOURDEAU"),"",LISTE!AH237)</f>
        <v/>
      </c>
      <c r="K237" s="72" t="str">
        <f>IF(OR(LISTE!B237="",LISTE!B237="MADORRE",LISTE!B237="ROBIN",LISTE!B237="FREYSS",LISTE!B237="HENNION",LISTE!B237="BENARD",LISTE!I237="X",LISTE!I237="A",LISTE!B237="HUMBERT",LISTE!B237="BARRET",LISTE!B237="AUZAN",LISTE!B237="BOURDEAU"),"",LISTE!AI237)</f>
        <v/>
      </c>
      <c r="L237" s="72" t="str">
        <f>IF(OR(LISTE!B237="",LISTE!B237="MADORRE",LISTE!B237="ROBIN",LISTE!B237="FREYSS",LISTE!B237="HENNION",LISTE!B237="BENARD",LISTE!I237="X",LISTE!I237="A",LISTE!B237="HUMBERT",LISTE!B237="BARRET",LISTE!B237="AUZAN",LISTE!B237="BOURDEAU"),"",LISTE!AJ237)</f>
        <v/>
      </c>
      <c r="M237" s="72" t="str">
        <f>IF(OR(LISTE!B237="",LISTE!B237="MADORRE",LISTE!B237="ROBIN",LISTE!B237="FREYSS",LISTE!B237="HENNION",LISTE!B237="BENARD",LISTE!I237="X",LISTE!I237="A",LISTE!B237="HUMBERT",LISTE!B237="BARRET",LISTE!B237="AUZAN",LISTE!B237="BOURDEAU"),"",LISTE!AK237)</f>
        <v/>
      </c>
      <c r="N237" s="72" t="str">
        <f>IF(OR(LISTE!B237="",LISTE!B237="MADORRE",LISTE!B237="ROBIN",LISTE!B237="FREYSS",LISTE!B237="HENNION",LISTE!B237="BENARD",LISTE!I237="X",LISTE!I237="A",LISTE!B237="HUMBERT",LISTE!B237="BARRET",LISTE!B237="AUZAN",LISTE!B237="BOURDEAU"),"",LISTE!AL237)</f>
        <v/>
      </c>
      <c r="O237" s="72" t="str">
        <f>IF(OR(LISTE!B237="",LISTE!B237="MADORRE",LISTE!B237="ROBIN",LISTE!B237="FREYSS",LISTE!B237="HENNION",LISTE!B237="BENARD",LISTE!I237="X",LISTE!I237="A",LISTE!B237="HUMBERT",LISTE!B237="BARRET",LISTE!B237="AUZAN",LISTE!B237="BOURDEAU"),"",LISTE!AM237)</f>
        <v/>
      </c>
      <c r="P237" s="72" t="str">
        <f>IF(OR(LISTE!B237="",LISTE!B237="MADORRE",LISTE!B237="ROBIN",LISTE!B237="FREYSS",LISTE!B237="HENNION",LISTE!B237="BENARD",LISTE!I237="X",LISTE!I237="A",LISTE!B237="HUMBERT",LISTE!B237="BARRET",LISTE!B237="AUZAN",LISTE!B237="BOURDEAU"),"",LISTE!AN237)</f>
        <v/>
      </c>
      <c r="Q237" s="72" t="str">
        <f>IF(OR(LISTE!B237="",LISTE!B237="MADORRE",LISTE!B237="ROBIN",LISTE!B237="FREYSS",LISTE!B237="HENNION",LISTE!B237="BENARD",LISTE!I237="X",LISTE!I237="A",LISTE!B237="HUMBERT",LISTE!B237="BARRET",LISTE!B237="AUZAN",LISTE!B237="BOURDEAU"),"",LISTE!AO237)</f>
        <v/>
      </c>
      <c r="R237" s="72" t="str">
        <f>IF(OR(LISTE!B237="",LISTE!B237="MADORRE",LISTE!B237="ROBIN",LISTE!B237="FREYSS",LISTE!B237="HENNION",LISTE!B237="BENARD",LISTE!I237="X",LISTE!I237="A",LISTE!B237="HUMBERT",LISTE!B237="BARRET",LISTE!B237="AUZAN",LISTE!B237="BOURDEAU"),"",LISTE!AP237)</f>
        <v/>
      </c>
      <c r="S237" s="72" t="str">
        <f>IF(OR(LISTE!B237="",LISTE!B237="MADORRE",LISTE!B237="ROBIN",LISTE!B237="FREYSS",LISTE!B237="HENNION",LISTE!B237="BENARD",LISTE!I237="X",LISTE!I237="A",LISTE!B237="HUMBERT",LISTE!B237="BARRET",LISTE!B237="AUZAN",LISTE!B237="BOURDEAU"),"",LISTE!AQ237)</f>
        <v/>
      </c>
    </row>
    <row r="238" spans="1:19" ht="13.05" customHeight="1" x14ac:dyDescent="0.3">
      <c r="A238" s="56" t="str">
        <f>IF(OR(LISTE!B238="",LISTE!B238="MADORRE",LISTE!B238="ROBIN",LISTE!B238="FREYSS",LISTE!B238="HENNION",LISTE!B238="BENARD",LISTE!I238="X",LISTE!I238="A",LISTE!B238="HUMBERT",LISTE!B238="BARRET",LISTE!B238="AUZAN",LISTE!B238="BOURDEAU"),"",LISTE!A238)</f>
        <v/>
      </c>
      <c r="B238" s="70" t="str">
        <f>IF(OR(LISTE!B238="",LISTE!B238="MADORRE",LISTE!B238="ROBIN",LISTE!B238="FREYSS",LISTE!B238="HENNION",LISTE!B238="BENARD",LISTE!I238="X",LISTE!I238="A",LISTE!B238="HUMBERT",LISTE!B238="BARRET",LISTE!B238="AUZAN",LISTE!B238="BOURDEAU"),"",LISTE!B238)</f>
        <v/>
      </c>
      <c r="C238" s="70" t="str">
        <f>IF(OR(LISTE!B238="",LISTE!B238="MADORRE",LISTE!B238="ROBIN",LISTE!B238="FREYSS",LISTE!B238="HENNION",LISTE!B238="BENARD",LISTE!I238="X",LISTE!I238="A",LISTE!B238="HUMBERT",LISTE!B238="BARRET",LISTE!B238="AUZAN",LISTE!B238="BOURDEAU"),"",LISTE!C238)</f>
        <v/>
      </c>
      <c r="D238" s="70"/>
      <c r="E238" s="71" t="str">
        <f>IF(OR(LISTE!B238="",LISTE!B238="MADORRE",LISTE!B238="ROBIN",LISTE!B238="FREYSS",LISTE!B238="HENNION",LISTE!B238="BENARD",LISTE!I238="X",LISTE!I238="A",LISTE!B238="HUMBERT",LISTE!B238="BARRET",LISTE!B238="AUZAN",LISTE!B238="BOURDEAU"),"",LISTE!J238)</f>
        <v/>
      </c>
      <c r="F238" s="71" t="str">
        <f>IF(OR(LISTE!B238="",LISTE!B238="MADORRE",LISTE!B238="ROBIN",LISTE!B238="FREYSS",LISTE!B238="HENNION",LISTE!B238="BENARD",LISTE!I238="X",LISTE!I238="A",LISTE!B238="HUMBERT",LISTE!B238="BARRET",LISTE!B238="AUZAN",LISTE!B238="BOURDEAU"),"",LISTE!K238)</f>
        <v/>
      </c>
      <c r="G238" s="71"/>
      <c r="H238" s="72" t="str">
        <f>IF(OR(LISTE!B238="",LISTE!B238="MADORRE",LISTE!B238="ROBIN",LISTE!B238="FREYSS",LISTE!B238="HENNION",LISTE!B238="BENARD",LISTE!I238="X",LISTE!I238="A",LISTE!B238="HUMBERT",LISTE!B238="BARRET",LISTE!B238="AUZAN",LISTE!B238="BOURDEAU"),"",LISTE!AF238)</f>
        <v/>
      </c>
      <c r="I238" s="72" t="str">
        <f>IF(OR(LISTE!B238="",LISTE!B238="MADORRE",LISTE!B238="ROBIN",LISTE!B238="FREYSS",LISTE!B238="HENNION",LISTE!B238="BENARD",LISTE!I238="X",LISTE!I238="A",LISTE!B238="HUMBERT",LISTE!B238="BARRET",LISTE!B238="AUZAN",LISTE!B238="BOURDEAU"),"",LISTE!AG238)</f>
        <v/>
      </c>
      <c r="J238" s="72" t="str">
        <f>IF(OR(LISTE!B238="",LISTE!B238="MADORRE",LISTE!B238="ROBIN",LISTE!B238="FREYSS",LISTE!B238="HENNION",LISTE!B238="BENARD",LISTE!I238="X",LISTE!I238="A",LISTE!B238="HUMBERT",LISTE!B238="BARRET",LISTE!B238="AUZAN",LISTE!B238="BOURDEAU"),"",LISTE!AH238)</f>
        <v/>
      </c>
      <c r="K238" s="72" t="str">
        <f>IF(OR(LISTE!B238="",LISTE!B238="MADORRE",LISTE!B238="ROBIN",LISTE!B238="FREYSS",LISTE!B238="HENNION",LISTE!B238="BENARD",LISTE!I238="X",LISTE!I238="A",LISTE!B238="HUMBERT",LISTE!B238="BARRET",LISTE!B238="AUZAN",LISTE!B238="BOURDEAU"),"",LISTE!AI238)</f>
        <v/>
      </c>
      <c r="L238" s="72" t="str">
        <f>IF(OR(LISTE!B238="",LISTE!B238="MADORRE",LISTE!B238="ROBIN",LISTE!B238="FREYSS",LISTE!B238="HENNION",LISTE!B238="BENARD",LISTE!I238="X",LISTE!I238="A",LISTE!B238="HUMBERT",LISTE!B238="BARRET",LISTE!B238="AUZAN",LISTE!B238="BOURDEAU"),"",LISTE!AJ238)</f>
        <v/>
      </c>
      <c r="M238" s="72" t="str">
        <f>IF(OR(LISTE!B238="",LISTE!B238="MADORRE",LISTE!B238="ROBIN",LISTE!B238="FREYSS",LISTE!B238="HENNION",LISTE!B238="BENARD",LISTE!I238="X",LISTE!I238="A",LISTE!B238="HUMBERT",LISTE!B238="BARRET",LISTE!B238="AUZAN",LISTE!B238="BOURDEAU"),"",LISTE!AK238)</f>
        <v/>
      </c>
      <c r="N238" s="72" t="str">
        <f>IF(OR(LISTE!B238="",LISTE!B238="MADORRE",LISTE!B238="ROBIN",LISTE!B238="FREYSS",LISTE!B238="HENNION",LISTE!B238="BENARD",LISTE!I238="X",LISTE!I238="A",LISTE!B238="HUMBERT",LISTE!B238="BARRET",LISTE!B238="AUZAN",LISTE!B238="BOURDEAU"),"",LISTE!AL238)</f>
        <v/>
      </c>
      <c r="O238" s="72" t="str">
        <f>IF(OR(LISTE!B238="",LISTE!B238="MADORRE",LISTE!B238="ROBIN",LISTE!B238="FREYSS",LISTE!B238="HENNION",LISTE!B238="BENARD",LISTE!I238="X",LISTE!I238="A",LISTE!B238="HUMBERT",LISTE!B238="BARRET",LISTE!B238="AUZAN",LISTE!B238="BOURDEAU"),"",LISTE!AM238)</f>
        <v/>
      </c>
      <c r="P238" s="72" t="str">
        <f>IF(OR(LISTE!B238="",LISTE!B238="MADORRE",LISTE!B238="ROBIN",LISTE!B238="FREYSS",LISTE!B238="HENNION",LISTE!B238="BENARD",LISTE!I238="X",LISTE!I238="A",LISTE!B238="HUMBERT",LISTE!B238="BARRET",LISTE!B238="AUZAN",LISTE!B238="BOURDEAU"),"",LISTE!AN238)</f>
        <v/>
      </c>
      <c r="Q238" s="72" t="str">
        <f>IF(OR(LISTE!B238="",LISTE!B238="MADORRE",LISTE!B238="ROBIN",LISTE!B238="FREYSS",LISTE!B238="HENNION",LISTE!B238="BENARD",LISTE!I238="X",LISTE!I238="A",LISTE!B238="HUMBERT",LISTE!B238="BARRET",LISTE!B238="AUZAN",LISTE!B238="BOURDEAU"),"",LISTE!AO238)</f>
        <v/>
      </c>
      <c r="R238" s="72" t="str">
        <f>IF(OR(LISTE!B238="",LISTE!B238="MADORRE",LISTE!B238="ROBIN",LISTE!B238="FREYSS",LISTE!B238="HENNION",LISTE!B238="BENARD",LISTE!I238="X",LISTE!I238="A",LISTE!B238="HUMBERT",LISTE!B238="BARRET",LISTE!B238="AUZAN",LISTE!B238="BOURDEAU"),"",LISTE!AP238)</f>
        <v/>
      </c>
      <c r="S238" s="72" t="str">
        <f>IF(OR(LISTE!B238="",LISTE!B238="MADORRE",LISTE!B238="ROBIN",LISTE!B238="FREYSS",LISTE!B238="HENNION",LISTE!B238="BENARD",LISTE!I238="X",LISTE!I238="A",LISTE!B238="HUMBERT",LISTE!B238="BARRET",LISTE!B238="AUZAN",LISTE!B238="BOURDEAU"),"",LISTE!AQ238)</f>
        <v/>
      </c>
    </row>
    <row r="239" spans="1:19" ht="13.05" customHeight="1" x14ac:dyDescent="0.3">
      <c r="A239" s="56" t="str">
        <f>IF(OR(LISTE!B239="",LISTE!B239="MADORRE",LISTE!B239="ROBIN",LISTE!B239="FREYSS",LISTE!B239="HENNION",LISTE!B239="BENARD",LISTE!I239="X",LISTE!I239="A",LISTE!B239="HUMBERT",LISTE!B239="BARRET",LISTE!B239="AUZAN",LISTE!B239="BOURDEAU"),"",LISTE!A239)</f>
        <v/>
      </c>
      <c r="B239" s="70" t="str">
        <f>IF(OR(LISTE!B239="",LISTE!B239="MADORRE",LISTE!B239="ROBIN",LISTE!B239="FREYSS",LISTE!B239="HENNION",LISTE!B239="BENARD",LISTE!I239="X",LISTE!I239="A",LISTE!B239="HUMBERT",LISTE!B239="BARRET",LISTE!B239="AUZAN",LISTE!B239="BOURDEAU"),"",LISTE!B239)</f>
        <v/>
      </c>
      <c r="C239" s="70" t="str">
        <f>IF(OR(LISTE!B239="",LISTE!B239="MADORRE",LISTE!B239="ROBIN",LISTE!B239="FREYSS",LISTE!B239="HENNION",LISTE!B239="BENARD",LISTE!I239="X",LISTE!I239="A",LISTE!B239="HUMBERT",LISTE!B239="BARRET",LISTE!B239="AUZAN",LISTE!B239="BOURDEAU"),"",LISTE!C239)</f>
        <v/>
      </c>
      <c r="D239" s="70"/>
      <c r="E239" s="71" t="str">
        <f>IF(OR(LISTE!B239="",LISTE!B239="MADORRE",LISTE!B239="ROBIN",LISTE!B239="FREYSS",LISTE!B239="HENNION",LISTE!B239="BENARD",LISTE!I239="X",LISTE!I239="A",LISTE!B239="HUMBERT",LISTE!B239="BARRET",LISTE!B239="AUZAN",LISTE!B239="BOURDEAU"),"",LISTE!J239)</f>
        <v/>
      </c>
      <c r="F239" s="71" t="str">
        <f>IF(OR(LISTE!B239="",LISTE!B239="MADORRE",LISTE!B239="ROBIN",LISTE!B239="FREYSS",LISTE!B239="HENNION",LISTE!B239="BENARD",LISTE!I239="X",LISTE!I239="A",LISTE!B239="HUMBERT",LISTE!B239="BARRET",LISTE!B239="AUZAN",LISTE!B239="BOURDEAU"),"",LISTE!K239)</f>
        <v/>
      </c>
      <c r="G239" s="71"/>
      <c r="H239" s="72" t="str">
        <f>IF(OR(LISTE!B239="",LISTE!B239="MADORRE",LISTE!B239="ROBIN",LISTE!B239="FREYSS",LISTE!B239="HENNION",LISTE!B239="BENARD",LISTE!I239="X",LISTE!I239="A",LISTE!B239="HUMBERT",LISTE!B239="BARRET",LISTE!B239="AUZAN",LISTE!B239="BOURDEAU"),"",LISTE!AF239)</f>
        <v/>
      </c>
      <c r="I239" s="72" t="str">
        <f>IF(OR(LISTE!B239="",LISTE!B239="MADORRE",LISTE!B239="ROBIN",LISTE!B239="FREYSS",LISTE!B239="HENNION",LISTE!B239="BENARD",LISTE!I239="X",LISTE!I239="A",LISTE!B239="HUMBERT",LISTE!B239="BARRET",LISTE!B239="AUZAN",LISTE!B239="BOURDEAU"),"",LISTE!AG239)</f>
        <v/>
      </c>
      <c r="J239" s="72" t="str">
        <f>IF(OR(LISTE!B239="",LISTE!B239="MADORRE",LISTE!B239="ROBIN",LISTE!B239="FREYSS",LISTE!B239="HENNION",LISTE!B239="BENARD",LISTE!I239="X",LISTE!I239="A",LISTE!B239="HUMBERT",LISTE!B239="BARRET",LISTE!B239="AUZAN",LISTE!B239="BOURDEAU"),"",LISTE!AH239)</f>
        <v/>
      </c>
      <c r="K239" s="72" t="str">
        <f>IF(OR(LISTE!B239="",LISTE!B239="MADORRE",LISTE!B239="ROBIN",LISTE!B239="FREYSS",LISTE!B239="HENNION",LISTE!B239="BENARD",LISTE!I239="X",LISTE!I239="A",LISTE!B239="HUMBERT",LISTE!B239="BARRET",LISTE!B239="AUZAN",LISTE!B239="BOURDEAU"),"",LISTE!AI239)</f>
        <v/>
      </c>
      <c r="L239" s="72" t="str">
        <f>IF(OR(LISTE!B239="",LISTE!B239="MADORRE",LISTE!B239="ROBIN",LISTE!B239="FREYSS",LISTE!B239="HENNION",LISTE!B239="BENARD",LISTE!I239="X",LISTE!I239="A",LISTE!B239="HUMBERT",LISTE!B239="BARRET",LISTE!B239="AUZAN",LISTE!B239="BOURDEAU"),"",LISTE!AJ239)</f>
        <v/>
      </c>
      <c r="M239" s="72" t="str">
        <f>IF(OR(LISTE!B239="",LISTE!B239="MADORRE",LISTE!B239="ROBIN",LISTE!B239="FREYSS",LISTE!B239="HENNION",LISTE!B239="BENARD",LISTE!I239="X",LISTE!I239="A",LISTE!B239="HUMBERT",LISTE!B239="BARRET",LISTE!B239="AUZAN",LISTE!B239="BOURDEAU"),"",LISTE!AK239)</f>
        <v/>
      </c>
      <c r="N239" s="72" t="str">
        <f>IF(OR(LISTE!B239="",LISTE!B239="MADORRE",LISTE!B239="ROBIN",LISTE!B239="FREYSS",LISTE!B239="HENNION",LISTE!B239="BENARD",LISTE!I239="X",LISTE!I239="A",LISTE!B239="HUMBERT",LISTE!B239="BARRET",LISTE!B239="AUZAN",LISTE!B239="BOURDEAU"),"",LISTE!AL239)</f>
        <v/>
      </c>
      <c r="O239" s="72" t="str">
        <f>IF(OR(LISTE!B239="",LISTE!B239="MADORRE",LISTE!B239="ROBIN",LISTE!B239="FREYSS",LISTE!B239="HENNION",LISTE!B239="BENARD",LISTE!I239="X",LISTE!I239="A",LISTE!B239="HUMBERT",LISTE!B239="BARRET",LISTE!B239="AUZAN",LISTE!B239="BOURDEAU"),"",LISTE!AM239)</f>
        <v/>
      </c>
      <c r="P239" s="72" t="str">
        <f>IF(OR(LISTE!B239="",LISTE!B239="MADORRE",LISTE!B239="ROBIN",LISTE!B239="FREYSS",LISTE!B239="HENNION",LISTE!B239="BENARD",LISTE!I239="X",LISTE!I239="A",LISTE!B239="HUMBERT",LISTE!B239="BARRET",LISTE!B239="AUZAN",LISTE!B239="BOURDEAU"),"",LISTE!AN239)</f>
        <v/>
      </c>
      <c r="Q239" s="72" t="str">
        <f>IF(OR(LISTE!B239="",LISTE!B239="MADORRE",LISTE!B239="ROBIN",LISTE!B239="FREYSS",LISTE!B239="HENNION",LISTE!B239="BENARD",LISTE!I239="X",LISTE!I239="A",LISTE!B239="HUMBERT",LISTE!B239="BARRET",LISTE!B239="AUZAN",LISTE!B239="BOURDEAU"),"",LISTE!AO239)</f>
        <v/>
      </c>
      <c r="R239" s="72" t="str">
        <f>IF(OR(LISTE!B239="",LISTE!B239="MADORRE",LISTE!B239="ROBIN",LISTE!B239="FREYSS",LISTE!B239="HENNION",LISTE!B239="BENARD",LISTE!I239="X",LISTE!I239="A",LISTE!B239="HUMBERT",LISTE!B239="BARRET",LISTE!B239="AUZAN",LISTE!B239="BOURDEAU"),"",LISTE!AP239)</f>
        <v/>
      </c>
      <c r="S239" s="72" t="str">
        <f>IF(OR(LISTE!B239="",LISTE!B239="MADORRE",LISTE!B239="ROBIN",LISTE!B239="FREYSS",LISTE!B239="HENNION",LISTE!B239="BENARD",LISTE!I239="X",LISTE!I239="A",LISTE!B239="HUMBERT",LISTE!B239="BARRET",LISTE!B239="AUZAN",LISTE!B239="BOURDEAU"),"",LISTE!AQ239)</f>
        <v/>
      </c>
    </row>
    <row r="240" spans="1:19" ht="13.05" customHeight="1" x14ac:dyDescent="0.3">
      <c r="A240" s="56" t="str">
        <f>IF(OR(LISTE!B240="",LISTE!B240="MADORRE",LISTE!B240="ROBIN",LISTE!B240="FREYSS",LISTE!B240="HENNION",LISTE!B240="BENARD",LISTE!I240="X",LISTE!I240="A",LISTE!B240="HUMBERT",LISTE!B240="BARRET",LISTE!B240="AUZAN",LISTE!B240="BOURDEAU"),"",LISTE!A240)</f>
        <v/>
      </c>
      <c r="B240" s="70" t="str">
        <f>IF(OR(LISTE!B240="",LISTE!B240="MADORRE",LISTE!B240="ROBIN",LISTE!B240="FREYSS",LISTE!B240="HENNION",LISTE!B240="BENARD",LISTE!I240="X",LISTE!I240="A",LISTE!B240="HUMBERT",LISTE!B240="BARRET",LISTE!B240="AUZAN",LISTE!B240="BOURDEAU"),"",LISTE!B240)</f>
        <v/>
      </c>
      <c r="C240" s="70" t="str">
        <f>IF(OR(LISTE!B240="",LISTE!B240="MADORRE",LISTE!B240="ROBIN",LISTE!B240="FREYSS",LISTE!B240="HENNION",LISTE!B240="BENARD",LISTE!I240="X",LISTE!I240="A",LISTE!B240="HUMBERT",LISTE!B240="BARRET",LISTE!B240="AUZAN",LISTE!B240="BOURDEAU"),"",LISTE!C240)</f>
        <v/>
      </c>
      <c r="D240" s="70"/>
      <c r="E240" s="71" t="str">
        <f>IF(OR(LISTE!B240="",LISTE!B240="MADORRE",LISTE!B240="ROBIN",LISTE!B240="FREYSS",LISTE!B240="HENNION",LISTE!B240="BENARD",LISTE!I240="X",LISTE!I240="A",LISTE!B240="HUMBERT",LISTE!B240="BARRET",LISTE!B240="AUZAN",LISTE!B240="BOURDEAU"),"",LISTE!J240)</f>
        <v/>
      </c>
      <c r="F240" s="71" t="str">
        <f>IF(OR(LISTE!B240="",LISTE!B240="MADORRE",LISTE!B240="ROBIN",LISTE!B240="FREYSS",LISTE!B240="HENNION",LISTE!B240="BENARD",LISTE!I240="X",LISTE!I240="A",LISTE!B240="HUMBERT",LISTE!B240="BARRET",LISTE!B240="AUZAN",LISTE!B240="BOURDEAU"),"",LISTE!K240)</f>
        <v/>
      </c>
      <c r="G240" s="71"/>
      <c r="H240" s="72" t="str">
        <f>IF(OR(LISTE!B240="",LISTE!B240="MADORRE",LISTE!B240="ROBIN",LISTE!B240="FREYSS",LISTE!B240="HENNION",LISTE!B240="BENARD",LISTE!I240="X",LISTE!I240="A",LISTE!B240="HUMBERT",LISTE!B240="BARRET",LISTE!B240="AUZAN",LISTE!B240="BOURDEAU"),"",LISTE!AF240)</f>
        <v/>
      </c>
      <c r="I240" s="72" t="str">
        <f>IF(OR(LISTE!B240="",LISTE!B240="MADORRE",LISTE!B240="ROBIN",LISTE!B240="FREYSS",LISTE!B240="HENNION",LISTE!B240="BENARD",LISTE!I240="X",LISTE!I240="A",LISTE!B240="HUMBERT",LISTE!B240="BARRET",LISTE!B240="AUZAN",LISTE!B240="BOURDEAU"),"",LISTE!AG240)</f>
        <v/>
      </c>
      <c r="J240" s="72" t="str">
        <f>IF(OR(LISTE!B240="",LISTE!B240="MADORRE",LISTE!B240="ROBIN",LISTE!B240="FREYSS",LISTE!B240="HENNION",LISTE!B240="BENARD",LISTE!I240="X",LISTE!I240="A",LISTE!B240="HUMBERT",LISTE!B240="BARRET",LISTE!B240="AUZAN",LISTE!B240="BOURDEAU"),"",LISTE!AH240)</f>
        <v/>
      </c>
      <c r="K240" s="72" t="str">
        <f>IF(OR(LISTE!B240="",LISTE!B240="MADORRE",LISTE!B240="ROBIN",LISTE!B240="FREYSS",LISTE!B240="HENNION",LISTE!B240="BENARD",LISTE!I240="X",LISTE!I240="A",LISTE!B240="HUMBERT",LISTE!B240="BARRET",LISTE!B240="AUZAN",LISTE!B240="BOURDEAU"),"",LISTE!AI240)</f>
        <v/>
      </c>
      <c r="L240" s="72" t="str">
        <f>IF(OR(LISTE!B240="",LISTE!B240="MADORRE",LISTE!B240="ROBIN",LISTE!B240="FREYSS",LISTE!B240="HENNION",LISTE!B240="BENARD",LISTE!I240="X",LISTE!I240="A",LISTE!B240="HUMBERT",LISTE!B240="BARRET",LISTE!B240="AUZAN",LISTE!B240="BOURDEAU"),"",LISTE!AJ240)</f>
        <v/>
      </c>
      <c r="M240" s="72" t="str">
        <f>IF(OR(LISTE!B240="",LISTE!B240="MADORRE",LISTE!B240="ROBIN",LISTE!B240="FREYSS",LISTE!B240="HENNION",LISTE!B240="BENARD",LISTE!I240="X",LISTE!I240="A",LISTE!B240="HUMBERT",LISTE!B240="BARRET",LISTE!B240="AUZAN",LISTE!B240="BOURDEAU"),"",LISTE!AK240)</f>
        <v/>
      </c>
      <c r="N240" s="72" t="str">
        <f>IF(OR(LISTE!B240="",LISTE!B240="MADORRE",LISTE!B240="ROBIN",LISTE!B240="FREYSS",LISTE!B240="HENNION",LISTE!B240="BENARD",LISTE!I240="X",LISTE!I240="A",LISTE!B240="HUMBERT",LISTE!B240="BARRET",LISTE!B240="AUZAN",LISTE!B240="BOURDEAU"),"",LISTE!AL240)</f>
        <v/>
      </c>
      <c r="O240" s="72" t="str">
        <f>IF(OR(LISTE!B240="",LISTE!B240="MADORRE",LISTE!B240="ROBIN",LISTE!B240="FREYSS",LISTE!B240="HENNION",LISTE!B240="BENARD",LISTE!I240="X",LISTE!I240="A",LISTE!B240="HUMBERT",LISTE!B240="BARRET",LISTE!B240="AUZAN",LISTE!B240="BOURDEAU"),"",LISTE!AM240)</f>
        <v/>
      </c>
      <c r="P240" s="72" t="str">
        <f>IF(OR(LISTE!B240="",LISTE!B240="MADORRE",LISTE!B240="ROBIN",LISTE!B240="FREYSS",LISTE!B240="HENNION",LISTE!B240="BENARD",LISTE!I240="X",LISTE!I240="A",LISTE!B240="HUMBERT",LISTE!B240="BARRET",LISTE!B240="AUZAN",LISTE!B240="BOURDEAU"),"",LISTE!AN240)</f>
        <v/>
      </c>
      <c r="Q240" s="72" t="str">
        <f>IF(OR(LISTE!B240="",LISTE!B240="MADORRE",LISTE!B240="ROBIN",LISTE!B240="FREYSS",LISTE!B240="HENNION",LISTE!B240="BENARD",LISTE!I240="X",LISTE!I240="A",LISTE!B240="HUMBERT",LISTE!B240="BARRET",LISTE!B240="AUZAN",LISTE!B240="BOURDEAU"),"",LISTE!AO240)</f>
        <v/>
      </c>
      <c r="R240" s="72" t="str">
        <f>IF(OR(LISTE!B240="",LISTE!B240="MADORRE",LISTE!B240="ROBIN",LISTE!B240="FREYSS",LISTE!B240="HENNION",LISTE!B240="BENARD",LISTE!I240="X",LISTE!I240="A",LISTE!B240="HUMBERT",LISTE!B240="BARRET",LISTE!B240="AUZAN",LISTE!B240="BOURDEAU"),"",LISTE!AP240)</f>
        <v/>
      </c>
      <c r="S240" s="72" t="str">
        <f>IF(OR(LISTE!B240="",LISTE!B240="MADORRE",LISTE!B240="ROBIN",LISTE!B240="FREYSS",LISTE!B240="HENNION",LISTE!B240="BENARD",LISTE!I240="X",LISTE!I240="A",LISTE!B240="HUMBERT",LISTE!B240="BARRET",LISTE!B240="AUZAN",LISTE!B240="BOURDEAU"),"",LISTE!AQ240)</f>
        <v/>
      </c>
    </row>
    <row r="241" spans="1:19" ht="13.05" customHeight="1" x14ac:dyDescent="0.3">
      <c r="A241" s="56" t="str">
        <f>IF(OR(LISTE!B241="",LISTE!B241="MADORRE",LISTE!B241="ROBIN",LISTE!B241="FREYSS",LISTE!B241="HENNION",LISTE!B241="BENARD",LISTE!I241="X",LISTE!I241="A",LISTE!B241="HUMBERT",LISTE!B241="BARRET",LISTE!B241="AUZAN",LISTE!B241="BOURDEAU"),"",LISTE!A241)</f>
        <v/>
      </c>
      <c r="B241" s="70" t="str">
        <f>IF(OR(LISTE!B241="",LISTE!B241="MADORRE",LISTE!B241="ROBIN",LISTE!B241="FREYSS",LISTE!B241="HENNION",LISTE!B241="BENARD",LISTE!I241="X",LISTE!I241="A",LISTE!B241="HUMBERT",LISTE!B241="BARRET",LISTE!B241="AUZAN",LISTE!B241="BOURDEAU"),"",LISTE!B241)</f>
        <v/>
      </c>
      <c r="C241" s="70" t="str">
        <f>IF(OR(LISTE!B241="",LISTE!B241="MADORRE",LISTE!B241="ROBIN",LISTE!B241="FREYSS",LISTE!B241="HENNION",LISTE!B241="BENARD",LISTE!I241="X",LISTE!I241="A",LISTE!B241="HUMBERT",LISTE!B241="BARRET",LISTE!B241="AUZAN",LISTE!B241="BOURDEAU"),"",LISTE!C241)</f>
        <v/>
      </c>
      <c r="D241" s="70"/>
      <c r="E241" s="71" t="str">
        <f>IF(OR(LISTE!B241="",LISTE!B241="MADORRE",LISTE!B241="ROBIN",LISTE!B241="FREYSS",LISTE!B241="HENNION",LISTE!B241="BENARD",LISTE!I241="X",LISTE!I241="A",LISTE!B241="HUMBERT",LISTE!B241="BARRET",LISTE!B241="AUZAN",LISTE!B241="BOURDEAU"),"",LISTE!J241)</f>
        <v/>
      </c>
      <c r="F241" s="71" t="str">
        <f>IF(OR(LISTE!B241="",LISTE!B241="MADORRE",LISTE!B241="ROBIN",LISTE!B241="FREYSS",LISTE!B241="HENNION",LISTE!B241="BENARD",LISTE!I241="X",LISTE!I241="A",LISTE!B241="HUMBERT",LISTE!B241="BARRET",LISTE!B241="AUZAN",LISTE!B241="BOURDEAU"),"",LISTE!K241)</f>
        <v/>
      </c>
      <c r="G241" s="71"/>
      <c r="H241" s="72" t="str">
        <f>IF(OR(LISTE!B241="",LISTE!B241="MADORRE",LISTE!B241="ROBIN",LISTE!B241="FREYSS",LISTE!B241="HENNION",LISTE!B241="BENARD",LISTE!I241="X",LISTE!I241="A",LISTE!B241="HUMBERT",LISTE!B241="BARRET",LISTE!B241="AUZAN",LISTE!B241="BOURDEAU"),"",LISTE!AF241)</f>
        <v/>
      </c>
      <c r="I241" s="72" t="str">
        <f>IF(OR(LISTE!B241="",LISTE!B241="MADORRE",LISTE!B241="ROBIN",LISTE!B241="FREYSS",LISTE!B241="HENNION",LISTE!B241="BENARD",LISTE!I241="X",LISTE!I241="A",LISTE!B241="HUMBERT",LISTE!B241="BARRET",LISTE!B241="AUZAN",LISTE!B241="BOURDEAU"),"",LISTE!AG241)</f>
        <v/>
      </c>
      <c r="J241" s="72" t="str">
        <f>IF(OR(LISTE!B241="",LISTE!B241="MADORRE",LISTE!B241="ROBIN",LISTE!B241="FREYSS",LISTE!B241="HENNION",LISTE!B241="BENARD",LISTE!I241="X",LISTE!I241="A",LISTE!B241="HUMBERT",LISTE!B241="BARRET",LISTE!B241="AUZAN",LISTE!B241="BOURDEAU"),"",LISTE!AH241)</f>
        <v/>
      </c>
      <c r="K241" s="72" t="str">
        <f>IF(OR(LISTE!B241="",LISTE!B241="MADORRE",LISTE!B241="ROBIN",LISTE!B241="FREYSS",LISTE!B241="HENNION",LISTE!B241="BENARD",LISTE!I241="X",LISTE!I241="A",LISTE!B241="HUMBERT",LISTE!B241="BARRET",LISTE!B241="AUZAN",LISTE!B241="BOURDEAU"),"",LISTE!AI241)</f>
        <v/>
      </c>
      <c r="L241" s="72" t="str">
        <f>IF(OR(LISTE!B241="",LISTE!B241="MADORRE",LISTE!B241="ROBIN",LISTE!B241="FREYSS",LISTE!B241="HENNION",LISTE!B241="BENARD",LISTE!I241="X",LISTE!I241="A",LISTE!B241="HUMBERT",LISTE!B241="BARRET",LISTE!B241="AUZAN",LISTE!B241="BOURDEAU"),"",LISTE!AJ241)</f>
        <v/>
      </c>
      <c r="M241" s="72" t="str">
        <f>IF(OR(LISTE!B241="",LISTE!B241="MADORRE",LISTE!B241="ROBIN",LISTE!B241="FREYSS",LISTE!B241="HENNION",LISTE!B241="BENARD",LISTE!I241="X",LISTE!I241="A",LISTE!B241="HUMBERT",LISTE!B241="BARRET",LISTE!B241="AUZAN",LISTE!B241="BOURDEAU"),"",LISTE!AK241)</f>
        <v/>
      </c>
      <c r="N241" s="72" t="str">
        <f>IF(OR(LISTE!B241="",LISTE!B241="MADORRE",LISTE!B241="ROBIN",LISTE!B241="FREYSS",LISTE!B241="HENNION",LISTE!B241="BENARD",LISTE!I241="X",LISTE!I241="A",LISTE!B241="HUMBERT",LISTE!B241="BARRET",LISTE!B241="AUZAN",LISTE!B241="BOURDEAU"),"",LISTE!AL241)</f>
        <v/>
      </c>
      <c r="O241" s="72" t="str">
        <f>IF(OR(LISTE!B241="",LISTE!B241="MADORRE",LISTE!B241="ROBIN",LISTE!B241="FREYSS",LISTE!B241="HENNION",LISTE!B241="BENARD",LISTE!I241="X",LISTE!I241="A",LISTE!B241="HUMBERT",LISTE!B241="BARRET",LISTE!B241="AUZAN",LISTE!B241="BOURDEAU"),"",LISTE!AM241)</f>
        <v/>
      </c>
      <c r="P241" s="72" t="str">
        <f>IF(OR(LISTE!B241="",LISTE!B241="MADORRE",LISTE!B241="ROBIN",LISTE!B241="FREYSS",LISTE!B241="HENNION",LISTE!B241="BENARD",LISTE!I241="X",LISTE!I241="A",LISTE!B241="HUMBERT",LISTE!B241="BARRET",LISTE!B241="AUZAN",LISTE!B241="BOURDEAU"),"",LISTE!AN241)</f>
        <v/>
      </c>
      <c r="Q241" s="72" t="str">
        <f>IF(OR(LISTE!B241="",LISTE!B241="MADORRE",LISTE!B241="ROBIN",LISTE!B241="FREYSS",LISTE!B241="HENNION",LISTE!B241="BENARD",LISTE!I241="X",LISTE!I241="A",LISTE!B241="HUMBERT",LISTE!B241="BARRET",LISTE!B241="AUZAN",LISTE!B241="BOURDEAU"),"",LISTE!AO241)</f>
        <v/>
      </c>
      <c r="R241" s="72" t="str">
        <f>IF(OR(LISTE!B241="",LISTE!B241="MADORRE",LISTE!B241="ROBIN",LISTE!B241="FREYSS",LISTE!B241="HENNION",LISTE!B241="BENARD",LISTE!I241="X",LISTE!I241="A",LISTE!B241="HUMBERT",LISTE!B241="BARRET",LISTE!B241="AUZAN",LISTE!B241="BOURDEAU"),"",LISTE!AP241)</f>
        <v/>
      </c>
      <c r="S241" s="72" t="str">
        <f>IF(OR(LISTE!B241="",LISTE!B241="MADORRE",LISTE!B241="ROBIN",LISTE!B241="FREYSS",LISTE!B241="HENNION",LISTE!B241="BENARD",LISTE!I241="X",LISTE!I241="A",LISTE!B241="HUMBERT",LISTE!B241="BARRET",LISTE!B241="AUZAN",LISTE!B241="BOURDEAU"),"",LISTE!AQ241)</f>
        <v/>
      </c>
    </row>
    <row r="242" spans="1:19" ht="13.05" customHeight="1" x14ac:dyDescent="0.3">
      <c r="A242" s="56" t="str">
        <f>IF(OR(LISTE!B242="",LISTE!B242="MADORRE",LISTE!B242="ROBIN",LISTE!B242="FREYSS",LISTE!B242="HENNION",LISTE!B242="BENARD",LISTE!I242="X",LISTE!I242="A",LISTE!B242="HUMBERT",LISTE!B242="BARRET",LISTE!B242="AUZAN",LISTE!B242="BOURDEAU"),"",LISTE!A242)</f>
        <v/>
      </c>
      <c r="B242" s="70" t="str">
        <f>IF(OR(LISTE!B242="",LISTE!B242="MADORRE",LISTE!B242="ROBIN",LISTE!B242="FREYSS",LISTE!B242="HENNION",LISTE!B242="BENARD",LISTE!I242="X",LISTE!I242="A",LISTE!B242="HUMBERT",LISTE!B242="BARRET",LISTE!B242="AUZAN",LISTE!B242="BOURDEAU"),"",LISTE!B242)</f>
        <v/>
      </c>
      <c r="C242" s="70" t="str">
        <f>IF(OR(LISTE!B242="",LISTE!B242="MADORRE",LISTE!B242="ROBIN",LISTE!B242="FREYSS",LISTE!B242="HENNION",LISTE!B242="BENARD",LISTE!I242="X",LISTE!I242="A",LISTE!B242="HUMBERT",LISTE!B242="BARRET",LISTE!B242="AUZAN",LISTE!B242="BOURDEAU"),"",LISTE!C242)</f>
        <v/>
      </c>
      <c r="D242" s="70"/>
      <c r="E242" s="71" t="str">
        <f>IF(OR(LISTE!B242="",LISTE!B242="MADORRE",LISTE!B242="ROBIN",LISTE!B242="FREYSS",LISTE!B242="HENNION",LISTE!B242="BENARD",LISTE!I242="X",LISTE!I242="A",LISTE!B242="HUMBERT",LISTE!B242="BARRET",LISTE!B242="AUZAN",LISTE!B242="BOURDEAU"),"",LISTE!J242)</f>
        <v/>
      </c>
      <c r="F242" s="71" t="str">
        <f>IF(OR(LISTE!B242="",LISTE!B242="MADORRE",LISTE!B242="ROBIN",LISTE!B242="FREYSS",LISTE!B242="HENNION",LISTE!B242="BENARD",LISTE!I242="X",LISTE!I242="A",LISTE!B242="HUMBERT",LISTE!B242="BARRET",LISTE!B242="AUZAN",LISTE!B242="BOURDEAU"),"",LISTE!K242)</f>
        <v/>
      </c>
      <c r="G242" s="71"/>
      <c r="H242" s="72" t="str">
        <f>IF(OR(LISTE!B242="",LISTE!B242="MADORRE",LISTE!B242="ROBIN",LISTE!B242="FREYSS",LISTE!B242="HENNION",LISTE!B242="BENARD",LISTE!I242="X",LISTE!I242="A",LISTE!B242="HUMBERT",LISTE!B242="BARRET",LISTE!B242="AUZAN",LISTE!B242="BOURDEAU"),"",LISTE!AF242)</f>
        <v/>
      </c>
      <c r="I242" s="72" t="str">
        <f>IF(OR(LISTE!B242="",LISTE!B242="MADORRE",LISTE!B242="ROBIN",LISTE!B242="FREYSS",LISTE!B242="HENNION",LISTE!B242="BENARD",LISTE!I242="X",LISTE!I242="A",LISTE!B242="HUMBERT",LISTE!B242="BARRET",LISTE!B242="AUZAN",LISTE!B242="BOURDEAU"),"",LISTE!AG242)</f>
        <v/>
      </c>
      <c r="J242" s="72" t="str">
        <f>IF(OR(LISTE!B242="",LISTE!B242="MADORRE",LISTE!B242="ROBIN",LISTE!B242="FREYSS",LISTE!B242="HENNION",LISTE!B242="BENARD",LISTE!I242="X",LISTE!I242="A",LISTE!B242="HUMBERT",LISTE!B242="BARRET",LISTE!B242="AUZAN",LISTE!B242="BOURDEAU"),"",LISTE!AH242)</f>
        <v/>
      </c>
      <c r="K242" s="72" t="str">
        <f>IF(OR(LISTE!B242="",LISTE!B242="MADORRE",LISTE!B242="ROBIN",LISTE!B242="FREYSS",LISTE!B242="HENNION",LISTE!B242="BENARD",LISTE!I242="X",LISTE!I242="A",LISTE!B242="HUMBERT",LISTE!B242="BARRET",LISTE!B242="AUZAN",LISTE!B242="BOURDEAU"),"",LISTE!AI242)</f>
        <v/>
      </c>
      <c r="L242" s="72" t="str">
        <f>IF(OR(LISTE!B242="",LISTE!B242="MADORRE",LISTE!B242="ROBIN",LISTE!B242="FREYSS",LISTE!B242="HENNION",LISTE!B242="BENARD",LISTE!I242="X",LISTE!I242="A",LISTE!B242="HUMBERT",LISTE!B242="BARRET",LISTE!B242="AUZAN",LISTE!B242="BOURDEAU"),"",LISTE!AJ242)</f>
        <v/>
      </c>
      <c r="M242" s="72" t="str">
        <f>IF(OR(LISTE!B242="",LISTE!B242="MADORRE",LISTE!B242="ROBIN",LISTE!B242="FREYSS",LISTE!B242="HENNION",LISTE!B242="BENARD",LISTE!I242="X",LISTE!I242="A",LISTE!B242="HUMBERT",LISTE!B242="BARRET",LISTE!B242="AUZAN",LISTE!B242="BOURDEAU"),"",LISTE!AK242)</f>
        <v/>
      </c>
      <c r="N242" s="72" t="str">
        <f>IF(OR(LISTE!B242="",LISTE!B242="MADORRE",LISTE!B242="ROBIN",LISTE!B242="FREYSS",LISTE!B242="HENNION",LISTE!B242="BENARD",LISTE!I242="X",LISTE!I242="A",LISTE!B242="HUMBERT",LISTE!B242="BARRET",LISTE!B242="AUZAN",LISTE!B242="BOURDEAU"),"",LISTE!AL242)</f>
        <v/>
      </c>
      <c r="O242" s="72" t="str">
        <f>IF(OR(LISTE!B242="",LISTE!B242="MADORRE",LISTE!B242="ROBIN",LISTE!B242="FREYSS",LISTE!B242="HENNION",LISTE!B242="BENARD",LISTE!I242="X",LISTE!I242="A",LISTE!B242="HUMBERT",LISTE!B242="BARRET",LISTE!B242="AUZAN",LISTE!B242="BOURDEAU"),"",LISTE!AM242)</f>
        <v/>
      </c>
      <c r="P242" s="72" t="str">
        <f>IF(OR(LISTE!B242="",LISTE!B242="MADORRE",LISTE!B242="ROBIN",LISTE!B242="FREYSS",LISTE!B242="HENNION",LISTE!B242="BENARD",LISTE!I242="X",LISTE!I242="A",LISTE!B242="HUMBERT",LISTE!B242="BARRET",LISTE!B242="AUZAN",LISTE!B242="BOURDEAU"),"",LISTE!AN242)</f>
        <v/>
      </c>
      <c r="Q242" s="72" t="str">
        <f>IF(OR(LISTE!B242="",LISTE!B242="MADORRE",LISTE!B242="ROBIN",LISTE!B242="FREYSS",LISTE!B242="HENNION",LISTE!B242="BENARD",LISTE!I242="X",LISTE!I242="A",LISTE!B242="HUMBERT",LISTE!B242="BARRET",LISTE!B242="AUZAN",LISTE!B242="BOURDEAU"),"",LISTE!AO242)</f>
        <v/>
      </c>
      <c r="R242" s="72" t="str">
        <f>IF(OR(LISTE!B242="",LISTE!B242="MADORRE",LISTE!B242="ROBIN",LISTE!B242="FREYSS",LISTE!B242="HENNION",LISTE!B242="BENARD",LISTE!I242="X",LISTE!I242="A",LISTE!B242="HUMBERT",LISTE!B242="BARRET",LISTE!B242="AUZAN",LISTE!B242="BOURDEAU"),"",LISTE!AP242)</f>
        <v/>
      </c>
      <c r="S242" s="72" t="str">
        <f>IF(OR(LISTE!B242="",LISTE!B242="MADORRE",LISTE!B242="ROBIN",LISTE!B242="FREYSS",LISTE!B242="HENNION",LISTE!B242="BENARD",LISTE!I242="X",LISTE!I242="A",LISTE!B242="HUMBERT",LISTE!B242="BARRET",LISTE!B242="AUZAN",LISTE!B242="BOURDEAU"),"",LISTE!AQ242)</f>
        <v/>
      </c>
    </row>
    <row r="243" spans="1:19" ht="13.05" customHeight="1" x14ac:dyDescent="0.3">
      <c r="A243" s="56" t="str">
        <f>IF(OR(LISTE!B243="",LISTE!B243="MADORRE",LISTE!B243="ROBIN",LISTE!B243="FREYSS",LISTE!B243="HENNION",LISTE!B243="BENARD",LISTE!I243="X",LISTE!I243="A",LISTE!B243="HUMBERT",LISTE!B243="BARRET",LISTE!B243="AUZAN",LISTE!B243="BOURDEAU"),"",LISTE!A243)</f>
        <v/>
      </c>
      <c r="B243" s="70" t="str">
        <f>IF(OR(LISTE!B243="",LISTE!B243="MADORRE",LISTE!B243="ROBIN",LISTE!B243="FREYSS",LISTE!B243="HENNION",LISTE!B243="BENARD",LISTE!I243="X",LISTE!I243="A",LISTE!B243="HUMBERT",LISTE!B243="BARRET",LISTE!B243="AUZAN",LISTE!B243="BOURDEAU"),"",LISTE!B243)</f>
        <v/>
      </c>
      <c r="C243" s="70" t="str">
        <f>IF(OR(LISTE!B243="",LISTE!B243="MADORRE",LISTE!B243="ROBIN",LISTE!B243="FREYSS",LISTE!B243="HENNION",LISTE!B243="BENARD",LISTE!I243="X",LISTE!I243="A",LISTE!B243="HUMBERT",LISTE!B243="BARRET",LISTE!B243="AUZAN",LISTE!B243="BOURDEAU"),"",LISTE!C243)</f>
        <v/>
      </c>
      <c r="D243" s="70"/>
      <c r="E243" s="71" t="str">
        <f>IF(OR(LISTE!B243="",LISTE!B243="MADORRE",LISTE!B243="ROBIN",LISTE!B243="FREYSS",LISTE!B243="HENNION",LISTE!B243="BENARD",LISTE!I243="X",LISTE!I243="A",LISTE!B243="HUMBERT",LISTE!B243="BARRET",LISTE!B243="AUZAN",LISTE!B243="BOURDEAU"),"",LISTE!J243)</f>
        <v/>
      </c>
      <c r="F243" s="71" t="str">
        <f>IF(OR(LISTE!B243="",LISTE!B243="MADORRE",LISTE!B243="ROBIN",LISTE!B243="FREYSS",LISTE!B243="HENNION",LISTE!B243="BENARD",LISTE!I243="X",LISTE!I243="A",LISTE!B243="HUMBERT",LISTE!B243="BARRET",LISTE!B243="AUZAN",LISTE!B243="BOURDEAU"),"",LISTE!K243)</f>
        <v/>
      </c>
      <c r="G243" s="71"/>
      <c r="H243" s="72" t="str">
        <f>IF(OR(LISTE!B243="",LISTE!B243="MADORRE",LISTE!B243="ROBIN",LISTE!B243="FREYSS",LISTE!B243="HENNION",LISTE!B243="BENARD",LISTE!I243="X",LISTE!I243="A",LISTE!B243="HUMBERT",LISTE!B243="BARRET",LISTE!B243="AUZAN",LISTE!B243="BOURDEAU"),"",LISTE!AF243)</f>
        <v/>
      </c>
      <c r="I243" s="72" t="str">
        <f>IF(OR(LISTE!B243="",LISTE!B243="MADORRE",LISTE!B243="ROBIN",LISTE!B243="FREYSS",LISTE!B243="HENNION",LISTE!B243="BENARD",LISTE!I243="X",LISTE!I243="A",LISTE!B243="HUMBERT",LISTE!B243="BARRET",LISTE!B243="AUZAN",LISTE!B243="BOURDEAU"),"",LISTE!AG243)</f>
        <v/>
      </c>
      <c r="J243" s="72" t="str">
        <f>IF(OR(LISTE!B243="",LISTE!B243="MADORRE",LISTE!B243="ROBIN",LISTE!B243="FREYSS",LISTE!B243="HENNION",LISTE!B243="BENARD",LISTE!I243="X",LISTE!I243="A",LISTE!B243="HUMBERT",LISTE!B243="BARRET",LISTE!B243="AUZAN",LISTE!B243="BOURDEAU"),"",LISTE!AH243)</f>
        <v/>
      </c>
      <c r="K243" s="72" t="str">
        <f>IF(OR(LISTE!B243="",LISTE!B243="MADORRE",LISTE!B243="ROBIN",LISTE!B243="FREYSS",LISTE!B243="HENNION",LISTE!B243="BENARD",LISTE!I243="X",LISTE!I243="A",LISTE!B243="HUMBERT",LISTE!B243="BARRET",LISTE!B243="AUZAN",LISTE!B243="BOURDEAU"),"",LISTE!AI243)</f>
        <v/>
      </c>
      <c r="L243" s="72" t="str">
        <f>IF(OR(LISTE!B243="",LISTE!B243="MADORRE",LISTE!B243="ROBIN",LISTE!B243="FREYSS",LISTE!B243="HENNION",LISTE!B243="BENARD",LISTE!I243="X",LISTE!I243="A",LISTE!B243="HUMBERT",LISTE!B243="BARRET",LISTE!B243="AUZAN",LISTE!B243="BOURDEAU"),"",LISTE!AJ243)</f>
        <v/>
      </c>
      <c r="M243" s="72" t="str">
        <f>IF(OR(LISTE!B243="",LISTE!B243="MADORRE",LISTE!B243="ROBIN",LISTE!B243="FREYSS",LISTE!B243="HENNION",LISTE!B243="BENARD",LISTE!I243="X",LISTE!I243="A",LISTE!B243="HUMBERT",LISTE!B243="BARRET",LISTE!B243="AUZAN",LISTE!B243="BOURDEAU"),"",LISTE!AK243)</f>
        <v/>
      </c>
      <c r="N243" s="72" t="str">
        <f>IF(OR(LISTE!B243="",LISTE!B243="MADORRE",LISTE!B243="ROBIN",LISTE!B243="FREYSS",LISTE!B243="HENNION",LISTE!B243="BENARD",LISTE!I243="X",LISTE!I243="A",LISTE!B243="HUMBERT",LISTE!B243="BARRET",LISTE!B243="AUZAN",LISTE!B243="BOURDEAU"),"",LISTE!AL243)</f>
        <v/>
      </c>
      <c r="O243" s="72" t="str">
        <f>IF(OR(LISTE!B243="",LISTE!B243="MADORRE",LISTE!B243="ROBIN",LISTE!B243="FREYSS",LISTE!B243="HENNION",LISTE!B243="BENARD",LISTE!I243="X",LISTE!I243="A",LISTE!B243="HUMBERT",LISTE!B243="BARRET",LISTE!B243="AUZAN",LISTE!B243="BOURDEAU"),"",LISTE!AM243)</f>
        <v/>
      </c>
      <c r="P243" s="72" t="str">
        <f>IF(OR(LISTE!B243="",LISTE!B243="MADORRE",LISTE!B243="ROBIN",LISTE!B243="FREYSS",LISTE!B243="HENNION",LISTE!B243="BENARD",LISTE!I243="X",LISTE!I243="A",LISTE!B243="HUMBERT",LISTE!B243="BARRET",LISTE!B243="AUZAN",LISTE!B243="BOURDEAU"),"",LISTE!AN243)</f>
        <v/>
      </c>
      <c r="Q243" s="72" t="str">
        <f>IF(OR(LISTE!B243="",LISTE!B243="MADORRE",LISTE!B243="ROBIN",LISTE!B243="FREYSS",LISTE!B243="HENNION",LISTE!B243="BENARD",LISTE!I243="X",LISTE!I243="A",LISTE!B243="HUMBERT",LISTE!B243="BARRET",LISTE!B243="AUZAN",LISTE!B243="BOURDEAU"),"",LISTE!AO243)</f>
        <v/>
      </c>
      <c r="R243" s="72" t="str">
        <f>IF(OR(LISTE!B243="",LISTE!B243="MADORRE",LISTE!B243="ROBIN",LISTE!B243="FREYSS",LISTE!B243="HENNION",LISTE!B243="BENARD",LISTE!I243="X",LISTE!I243="A",LISTE!B243="HUMBERT",LISTE!B243="BARRET",LISTE!B243="AUZAN",LISTE!B243="BOURDEAU"),"",LISTE!AP243)</f>
        <v/>
      </c>
      <c r="S243" s="72" t="str">
        <f>IF(OR(LISTE!B243="",LISTE!B243="MADORRE",LISTE!B243="ROBIN",LISTE!B243="FREYSS",LISTE!B243="HENNION",LISTE!B243="BENARD",LISTE!I243="X",LISTE!I243="A",LISTE!B243="HUMBERT",LISTE!B243="BARRET",LISTE!B243="AUZAN",LISTE!B243="BOURDEAU"),"",LISTE!AQ243)</f>
        <v/>
      </c>
    </row>
    <row r="244" spans="1:19" ht="13.05" customHeight="1" x14ac:dyDescent="0.3">
      <c r="A244" s="56" t="str">
        <f>IF(OR(LISTE!B244="",LISTE!B244="MADORRE",LISTE!B244="ROBIN",LISTE!B244="FREYSS",LISTE!B244="HENNION",LISTE!B244="BENARD",LISTE!I244="X",LISTE!I244="A",LISTE!B244="HUMBERT",LISTE!B244="BARRET",LISTE!B244="AUZAN",LISTE!B244="BOURDEAU"),"",LISTE!A244)</f>
        <v/>
      </c>
      <c r="B244" s="70" t="str">
        <f>IF(OR(LISTE!B244="",LISTE!B244="MADORRE",LISTE!B244="ROBIN",LISTE!B244="FREYSS",LISTE!B244="HENNION",LISTE!B244="BENARD",LISTE!I244="X",LISTE!I244="A",LISTE!B244="HUMBERT",LISTE!B244="BARRET",LISTE!B244="AUZAN",LISTE!B244="BOURDEAU"),"",LISTE!B244)</f>
        <v/>
      </c>
      <c r="C244" s="70" t="str">
        <f>IF(OR(LISTE!B244="",LISTE!B244="MADORRE",LISTE!B244="ROBIN",LISTE!B244="FREYSS",LISTE!B244="HENNION",LISTE!B244="BENARD",LISTE!I244="X",LISTE!I244="A",LISTE!B244="HUMBERT",LISTE!B244="BARRET",LISTE!B244="AUZAN",LISTE!B244="BOURDEAU"),"",LISTE!C244)</f>
        <v/>
      </c>
      <c r="D244" s="70"/>
      <c r="E244" s="71" t="str">
        <f>IF(OR(LISTE!B244="",LISTE!B244="MADORRE",LISTE!B244="ROBIN",LISTE!B244="FREYSS",LISTE!B244="HENNION",LISTE!B244="BENARD",LISTE!I244="X",LISTE!I244="A",LISTE!B244="HUMBERT",LISTE!B244="BARRET",LISTE!B244="AUZAN",LISTE!B244="BOURDEAU"),"",LISTE!J244)</f>
        <v/>
      </c>
      <c r="F244" s="71" t="str">
        <f>IF(OR(LISTE!B244="",LISTE!B244="MADORRE",LISTE!B244="ROBIN",LISTE!B244="FREYSS",LISTE!B244="HENNION",LISTE!B244="BENARD",LISTE!I244="X",LISTE!I244="A",LISTE!B244="HUMBERT",LISTE!B244="BARRET",LISTE!B244="AUZAN",LISTE!B244="BOURDEAU"),"",LISTE!K244)</f>
        <v/>
      </c>
      <c r="G244" s="71"/>
      <c r="H244" s="72" t="str">
        <f>IF(OR(LISTE!B244="",LISTE!B244="MADORRE",LISTE!B244="ROBIN",LISTE!B244="FREYSS",LISTE!B244="HENNION",LISTE!B244="BENARD",LISTE!I244="X",LISTE!I244="A",LISTE!B244="HUMBERT",LISTE!B244="BARRET",LISTE!B244="AUZAN",LISTE!B244="BOURDEAU"),"",LISTE!AF244)</f>
        <v/>
      </c>
      <c r="I244" s="72" t="str">
        <f>IF(OR(LISTE!B244="",LISTE!B244="MADORRE",LISTE!B244="ROBIN",LISTE!B244="FREYSS",LISTE!B244="HENNION",LISTE!B244="BENARD",LISTE!I244="X",LISTE!I244="A",LISTE!B244="HUMBERT",LISTE!B244="BARRET",LISTE!B244="AUZAN",LISTE!B244="BOURDEAU"),"",LISTE!AG244)</f>
        <v/>
      </c>
      <c r="J244" s="72" t="str">
        <f>IF(OR(LISTE!B244="",LISTE!B244="MADORRE",LISTE!B244="ROBIN",LISTE!B244="FREYSS",LISTE!B244="HENNION",LISTE!B244="BENARD",LISTE!I244="X",LISTE!I244="A",LISTE!B244="HUMBERT",LISTE!B244="BARRET",LISTE!B244="AUZAN",LISTE!B244="BOURDEAU"),"",LISTE!AH244)</f>
        <v/>
      </c>
      <c r="K244" s="72" t="str">
        <f>IF(OR(LISTE!B244="",LISTE!B244="MADORRE",LISTE!B244="ROBIN",LISTE!B244="FREYSS",LISTE!B244="HENNION",LISTE!B244="BENARD",LISTE!I244="X",LISTE!I244="A",LISTE!B244="HUMBERT",LISTE!B244="BARRET",LISTE!B244="AUZAN",LISTE!B244="BOURDEAU"),"",LISTE!AI244)</f>
        <v/>
      </c>
      <c r="L244" s="72" t="str">
        <f>IF(OR(LISTE!B244="",LISTE!B244="MADORRE",LISTE!B244="ROBIN",LISTE!B244="FREYSS",LISTE!B244="HENNION",LISTE!B244="BENARD",LISTE!I244="X",LISTE!I244="A",LISTE!B244="HUMBERT",LISTE!B244="BARRET",LISTE!B244="AUZAN",LISTE!B244="BOURDEAU"),"",LISTE!AJ244)</f>
        <v/>
      </c>
      <c r="M244" s="72" t="str">
        <f>IF(OR(LISTE!B244="",LISTE!B244="MADORRE",LISTE!B244="ROBIN",LISTE!B244="FREYSS",LISTE!B244="HENNION",LISTE!B244="BENARD",LISTE!I244="X",LISTE!I244="A",LISTE!B244="HUMBERT",LISTE!B244="BARRET",LISTE!B244="AUZAN",LISTE!B244="BOURDEAU"),"",LISTE!AK244)</f>
        <v/>
      </c>
      <c r="N244" s="72" t="str">
        <f>IF(OR(LISTE!B244="",LISTE!B244="MADORRE",LISTE!B244="ROBIN",LISTE!B244="FREYSS",LISTE!B244="HENNION",LISTE!B244="BENARD",LISTE!I244="X",LISTE!I244="A",LISTE!B244="HUMBERT",LISTE!B244="BARRET",LISTE!B244="AUZAN",LISTE!B244="BOURDEAU"),"",LISTE!AL244)</f>
        <v/>
      </c>
      <c r="O244" s="72" t="str">
        <f>IF(OR(LISTE!B244="",LISTE!B244="MADORRE",LISTE!B244="ROBIN",LISTE!B244="FREYSS",LISTE!B244="HENNION",LISTE!B244="BENARD",LISTE!I244="X",LISTE!I244="A",LISTE!B244="HUMBERT",LISTE!B244="BARRET",LISTE!B244="AUZAN",LISTE!B244="BOURDEAU"),"",LISTE!AM244)</f>
        <v/>
      </c>
      <c r="P244" s="72" t="str">
        <f>IF(OR(LISTE!B244="",LISTE!B244="MADORRE",LISTE!B244="ROBIN",LISTE!B244="FREYSS",LISTE!B244="HENNION",LISTE!B244="BENARD",LISTE!I244="X",LISTE!I244="A",LISTE!B244="HUMBERT",LISTE!B244="BARRET",LISTE!B244="AUZAN",LISTE!B244="BOURDEAU"),"",LISTE!AN244)</f>
        <v/>
      </c>
      <c r="Q244" s="72" t="str">
        <f>IF(OR(LISTE!B244="",LISTE!B244="MADORRE",LISTE!B244="ROBIN",LISTE!B244="FREYSS",LISTE!B244="HENNION",LISTE!B244="BENARD",LISTE!I244="X",LISTE!I244="A",LISTE!B244="HUMBERT",LISTE!B244="BARRET",LISTE!B244="AUZAN",LISTE!B244="BOURDEAU"),"",LISTE!AO244)</f>
        <v/>
      </c>
      <c r="R244" s="72" t="str">
        <f>IF(OR(LISTE!B244="",LISTE!B244="MADORRE",LISTE!B244="ROBIN",LISTE!B244="FREYSS",LISTE!B244="HENNION",LISTE!B244="BENARD",LISTE!I244="X",LISTE!I244="A",LISTE!B244="HUMBERT",LISTE!B244="BARRET",LISTE!B244="AUZAN",LISTE!B244="BOURDEAU"),"",LISTE!AP244)</f>
        <v/>
      </c>
      <c r="S244" s="72" t="str">
        <f>IF(OR(LISTE!B244="",LISTE!B244="MADORRE",LISTE!B244="ROBIN",LISTE!B244="FREYSS",LISTE!B244="HENNION",LISTE!B244="BENARD",LISTE!I244="X",LISTE!I244="A",LISTE!B244="HUMBERT",LISTE!B244="BARRET",LISTE!B244="AUZAN",LISTE!B244="BOURDEAU"),"",LISTE!AQ244)</f>
        <v/>
      </c>
    </row>
    <row r="245" spans="1:19" ht="13.05" customHeight="1" x14ac:dyDescent="0.3">
      <c r="A245" s="56" t="str">
        <f>IF(OR(LISTE!B245="",LISTE!B245="MADORRE",LISTE!B245="ROBIN",LISTE!B245="FREYSS",LISTE!B245="HENNION",LISTE!B245="BENARD",LISTE!I245="X",LISTE!I245="A",LISTE!B245="HUMBERT",LISTE!B245="BARRET",LISTE!B245="AUZAN",LISTE!B245="BOURDEAU"),"",LISTE!A245)</f>
        <v/>
      </c>
      <c r="B245" s="70" t="str">
        <f>IF(OR(LISTE!B245="",LISTE!B245="MADORRE",LISTE!B245="ROBIN",LISTE!B245="FREYSS",LISTE!B245="HENNION",LISTE!B245="BENARD",LISTE!I245="X",LISTE!I245="A",LISTE!B245="HUMBERT",LISTE!B245="BARRET",LISTE!B245="AUZAN",LISTE!B245="BOURDEAU"),"",LISTE!B245)</f>
        <v/>
      </c>
      <c r="C245" s="70" t="str">
        <f>IF(OR(LISTE!B245="",LISTE!B245="MADORRE",LISTE!B245="ROBIN",LISTE!B245="FREYSS",LISTE!B245="HENNION",LISTE!B245="BENARD",LISTE!I245="X",LISTE!I245="A",LISTE!B245="HUMBERT",LISTE!B245="BARRET",LISTE!B245="AUZAN",LISTE!B245="BOURDEAU"),"",LISTE!C245)</f>
        <v/>
      </c>
      <c r="D245" s="70"/>
      <c r="E245" s="71" t="str">
        <f>IF(OR(LISTE!B245="",LISTE!B245="MADORRE",LISTE!B245="ROBIN",LISTE!B245="FREYSS",LISTE!B245="HENNION",LISTE!B245="BENARD",LISTE!I245="X",LISTE!I245="A",LISTE!B245="HUMBERT",LISTE!B245="BARRET",LISTE!B245="AUZAN",LISTE!B245="BOURDEAU"),"",LISTE!J245)</f>
        <v/>
      </c>
      <c r="F245" s="71" t="str">
        <f>IF(OR(LISTE!B245="",LISTE!B245="MADORRE",LISTE!B245="ROBIN",LISTE!B245="FREYSS",LISTE!B245="HENNION",LISTE!B245="BENARD",LISTE!I245="X",LISTE!I245="A",LISTE!B245="HUMBERT",LISTE!B245="BARRET",LISTE!B245="AUZAN",LISTE!B245="BOURDEAU"),"",LISTE!K245)</f>
        <v/>
      </c>
      <c r="G245" s="71"/>
      <c r="H245" s="72" t="str">
        <f>IF(OR(LISTE!B245="",LISTE!B245="MADORRE",LISTE!B245="ROBIN",LISTE!B245="FREYSS",LISTE!B245="HENNION",LISTE!B245="BENARD",LISTE!I245="X",LISTE!I245="A",LISTE!B245="HUMBERT",LISTE!B245="BARRET",LISTE!B245="AUZAN",LISTE!B245="BOURDEAU"),"",LISTE!AF245)</f>
        <v/>
      </c>
      <c r="I245" s="72" t="str">
        <f>IF(OR(LISTE!B245="",LISTE!B245="MADORRE",LISTE!B245="ROBIN",LISTE!B245="FREYSS",LISTE!B245="HENNION",LISTE!B245="BENARD",LISTE!I245="X",LISTE!I245="A",LISTE!B245="HUMBERT",LISTE!B245="BARRET",LISTE!B245="AUZAN",LISTE!B245="BOURDEAU"),"",LISTE!AG245)</f>
        <v/>
      </c>
      <c r="J245" s="72" t="str">
        <f>IF(OR(LISTE!B245="",LISTE!B245="MADORRE",LISTE!B245="ROBIN",LISTE!B245="FREYSS",LISTE!B245="HENNION",LISTE!B245="BENARD",LISTE!I245="X",LISTE!I245="A",LISTE!B245="HUMBERT",LISTE!B245="BARRET",LISTE!B245="AUZAN",LISTE!B245="BOURDEAU"),"",LISTE!AH245)</f>
        <v/>
      </c>
      <c r="K245" s="72" t="str">
        <f>IF(OR(LISTE!B245="",LISTE!B245="MADORRE",LISTE!B245="ROBIN",LISTE!B245="FREYSS",LISTE!B245="HENNION",LISTE!B245="BENARD",LISTE!I245="X",LISTE!I245="A",LISTE!B245="HUMBERT",LISTE!B245="BARRET",LISTE!B245="AUZAN",LISTE!B245="BOURDEAU"),"",LISTE!AI245)</f>
        <v/>
      </c>
      <c r="L245" s="72" t="str">
        <f>IF(OR(LISTE!B245="",LISTE!B245="MADORRE",LISTE!B245="ROBIN",LISTE!B245="FREYSS",LISTE!B245="HENNION",LISTE!B245="BENARD",LISTE!I245="X",LISTE!I245="A",LISTE!B245="HUMBERT",LISTE!B245="BARRET",LISTE!B245="AUZAN",LISTE!B245="BOURDEAU"),"",LISTE!AJ245)</f>
        <v/>
      </c>
      <c r="M245" s="72" t="str">
        <f>IF(OR(LISTE!B245="",LISTE!B245="MADORRE",LISTE!B245="ROBIN",LISTE!B245="FREYSS",LISTE!B245="HENNION",LISTE!B245="BENARD",LISTE!I245="X",LISTE!I245="A",LISTE!B245="HUMBERT",LISTE!B245="BARRET",LISTE!B245="AUZAN",LISTE!B245="BOURDEAU"),"",LISTE!AK245)</f>
        <v/>
      </c>
      <c r="N245" s="72" t="str">
        <f>IF(OR(LISTE!B245="",LISTE!B245="MADORRE",LISTE!B245="ROBIN",LISTE!B245="FREYSS",LISTE!B245="HENNION",LISTE!B245="BENARD",LISTE!I245="X",LISTE!I245="A",LISTE!B245="HUMBERT",LISTE!B245="BARRET",LISTE!B245="AUZAN",LISTE!B245="BOURDEAU"),"",LISTE!AL245)</f>
        <v/>
      </c>
      <c r="O245" s="72" t="str">
        <f>IF(OR(LISTE!B245="",LISTE!B245="MADORRE",LISTE!B245="ROBIN",LISTE!B245="FREYSS",LISTE!B245="HENNION",LISTE!B245="BENARD",LISTE!I245="X",LISTE!I245="A",LISTE!B245="HUMBERT",LISTE!B245="BARRET",LISTE!B245="AUZAN",LISTE!B245="BOURDEAU"),"",LISTE!AM245)</f>
        <v/>
      </c>
      <c r="P245" s="72" t="str">
        <f>IF(OR(LISTE!B245="",LISTE!B245="MADORRE",LISTE!B245="ROBIN",LISTE!B245="FREYSS",LISTE!B245="HENNION",LISTE!B245="BENARD",LISTE!I245="X",LISTE!I245="A",LISTE!B245="HUMBERT",LISTE!B245="BARRET",LISTE!B245="AUZAN",LISTE!B245="BOURDEAU"),"",LISTE!AN245)</f>
        <v/>
      </c>
      <c r="Q245" s="72" t="str">
        <f>IF(OR(LISTE!B245="",LISTE!B245="MADORRE",LISTE!B245="ROBIN",LISTE!B245="FREYSS",LISTE!B245="HENNION",LISTE!B245="BENARD",LISTE!I245="X",LISTE!I245="A",LISTE!B245="HUMBERT",LISTE!B245="BARRET",LISTE!B245="AUZAN",LISTE!B245="BOURDEAU"),"",LISTE!AO245)</f>
        <v/>
      </c>
      <c r="R245" s="72" t="str">
        <f>IF(OR(LISTE!B245="",LISTE!B245="MADORRE",LISTE!B245="ROBIN",LISTE!B245="FREYSS",LISTE!B245="HENNION",LISTE!B245="BENARD",LISTE!I245="X",LISTE!I245="A",LISTE!B245="HUMBERT",LISTE!B245="BARRET",LISTE!B245="AUZAN",LISTE!B245="BOURDEAU"),"",LISTE!AP245)</f>
        <v/>
      </c>
      <c r="S245" s="72" t="str">
        <f>IF(OR(LISTE!B245="",LISTE!B245="MADORRE",LISTE!B245="ROBIN",LISTE!B245="FREYSS",LISTE!B245="HENNION",LISTE!B245="BENARD",LISTE!I245="X",LISTE!I245="A",LISTE!B245="HUMBERT",LISTE!B245="BARRET",LISTE!B245="AUZAN",LISTE!B245="BOURDEAU"),"",LISTE!AQ245)</f>
        <v/>
      </c>
    </row>
    <row r="246" spans="1:19" ht="13.05" customHeight="1" x14ac:dyDescent="0.3">
      <c r="A246" s="56" t="str">
        <f>IF(OR(LISTE!B246="",LISTE!B246="MADORRE",LISTE!B246="ROBIN",LISTE!B246="FREYSS",LISTE!B246="HENNION",LISTE!B246="BENARD",LISTE!I246="X",LISTE!I246="A",LISTE!B246="HUMBERT",LISTE!B246="BARRET",LISTE!B246="AUZAN",LISTE!B246="BOURDEAU"),"",LISTE!A246)</f>
        <v/>
      </c>
      <c r="B246" s="70" t="str">
        <f>IF(OR(LISTE!B246="",LISTE!B246="MADORRE",LISTE!B246="ROBIN",LISTE!B246="FREYSS",LISTE!B246="HENNION",LISTE!B246="BENARD",LISTE!I246="X",LISTE!I246="A",LISTE!B246="HUMBERT",LISTE!B246="BARRET",LISTE!B246="AUZAN",LISTE!B246="BOURDEAU"),"",LISTE!B246)</f>
        <v/>
      </c>
      <c r="C246" s="70" t="str">
        <f>IF(OR(LISTE!B246="",LISTE!B246="MADORRE",LISTE!B246="ROBIN",LISTE!B246="FREYSS",LISTE!B246="HENNION",LISTE!B246="BENARD",LISTE!I246="X",LISTE!I246="A",LISTE!B246="HUMBERT",LISTE!B246="BARRET",LISTE!B246="AUZAN",LISTE!B246="BOURDEAU"),"",LISTE!C246)</f>
        <v/>
      </c>
      <c r="D246" s="70"/>
      <c r="E246" s="71" t="str">
        <f>IF(OR(LISTE!B246="",LISTE!B246="MADORRE",LISTE!B246="ROBIN",LISTE!B246="FREYSS",LISTE!B246="HENNION",LISTE!B246="BENARD",LISTE!I246="X",LISTE!I246="A",LISTE!B246="HUMBERT",LISTE!B246="BARRET",LISTE!B246="AUZAN",LISTE!B246="BOURDEAU"),"",LISTE!J246)</f>
        <v/>
      </c>
      <c r="F246" s="71" t="str">
        <f>IF(OR(LISTE!B246="",LISTE!B246="MADORRE",LISTE!B246="ROBIN",LISTE!B246="FREYSS",LISTE!B246="HENNION",LISTE!B246="BENARD",LISTE!I246="X",LISTE!I246="A",LISTE!B246="HUMBERT",LISTE!B246="BARRET",LISTE!B246="AUZAN",LISTE!B246="BOURDEAU"),"",LISTE!K246)</f>
        <v/>
      </c>
      <c r="G246" s="71"/>
      <c r="H246" s="72" t="str">
        <f>IF(OR(LISTE!B246="",LISTE!B246="MADORRE",LISTE!B246="ROBIN",LISTE!B246="FREYSS",LISTE!B246="HENNION",LISTE!B246="BENARD",LISTE!I246="X",LISTE!I246="A",LISTE!B246="HUMBERT",LISTE!B246="BARRET",LISTE!B246="AUZAN",LISTE!B246="BOURDEAU"),"",LISTE!AF246)</f>
        <v/>
      </c>
      <c r="I246" s="72" t="str">
        <f>IF(OR(LISTE!B246="",LISTE!B246="MADORRE",LISTE!B246="ROBIN",LISTE!B246="FREYSS",LISTE!B246="HENNION",LISTE!B246="BENARD",LISTE!I246="X",LISTE!I246="A",LISTE!B246="HUMBERT",LISTE!B246="BARRET",LISTE!B246="AUZAN",LISTE!B246="BOURDEAU"),"",LISTE!AG246)</f>
        <v/>
      </c>
      <c r="J246" s="72" t="str">
        <f>IF(OR(LISTE!B246="",LISTE!B246="MADORRE",LISTE!B246="ROBIN",LISTE!B246="FREYSS",LISTE!B246="HENNION",LISTE!B246="BENARD",LISTE!I246="X",LISTE!I246="A",LISTE!B246="HUMBERT",LISTE!B246="BARRET",LISTE!B246="AUZAN",LISTE!B246="BOURDEAU"),"",LISTE!AH246)</f>
        <v/>
      </c>
      <c r="K246" s="72" t="str">
        <f>IF(OR(LISTE!B246="",LISTE!B246="MADORRE",LISTE!B246="ROBIN",LISTE!B246="FREYSS",LISTE!B246="HENNION",LISTE!B246="BENARD",LISTE!I246="X",LISTE!I246="A",LISTE!B246="HUMBERT",LISTE!B246="BARRET",LISTE!B246="AUZAN",LISTE!B246="BOURDEAU"),"",LISTE!AI246)</f>
        <v/>
      </c>
      <c r="L246" s="72" t="str">
        <f>IF(OR(LISTE!B246="",LISTE!B246="MADORRE",LISTE!B246="ROBIN",LISTE!B246="FREYSS",LISTE!B246="HENNION",LISTE!B246="BENARD",LISTE!I246="X",LISTE!I246="A",LISTE!B246="HUMBERT",LISTE!B246="BARRET",LISTE!B246="AUZAN",LISTE!B246="BOURDEAU"),"",LISTE!AJ246)</f>
        <v/>
      </c>
      <c r="M246" s="72" t="str">
        <f>IF(OR(LISTE!B246="",LISTE!B246="MADORRE",LISTE!B246="ROBIN",LISTE!B246="FREYSS",LISTE!B246="HENNION",LISTE!B246="BENARD",LISTE!I246="X",LISTE!I246="A",LISTE!B246="HUMBERT",LISTE!B246="BARRET",LISTE!B246="AUZAN",LISTE!B246="BOURDEAU"),"",LISTE!AK246)</f>
        <v/>
      </c>
      <c r="N246" s="72" t="str">
        <f>IF(OR(LISTE!B246="",LISTE!B246="MADORRE",LISTE!B246="ROBIN",LISTE!B246="FREYSS",LISTE!B246="HENNION",LISTE!B246="BENARD",LISTE!I246="X",LISTE!I246="A",LISTE!B246="HUMBERT",LISTE!B246="BARRET",LISTE!B246="AUZAN",LISTE!B246="BOURDEAU"),"",LISTE!AL246)</f>
        <v/>
      </c>
      <c r="O246" s="72" t="str">
        <f>IF(OR(LISTE!B246="",LISTE!B246="MADORRE",LISTE!B246="ROBIN",LISTE!B246="FREYSS",LISTE!B246="HENNION",LISTE!B246="BENARD",LISTE!I246="X",LISTE!I246="A",LISTE!B246="HUMBERT",LISTE!B246="BARRET",LISTE!B246="AUZAN",LISTE!B246="BOURDEAU"),"",LISTE!AM246)</f>
        <v/>
      </c>
      <c r="P246" s="72" t="str">
        <f>IF(OR(LISTE!B246="",LISTE!B246="MADORRE",LISTE!B246="ROBIN",LISTE!B246="FREYSS",LISTE!B246="HENNION",LISTE!B246="BENARD",LISTE!I246="X",LISTE!I246="A",LISTE!B246="HUMBERT",LISTE!B246="BARRET",LISTE!B246="AUZAN",LISTE!B246="BOURDEAU"),"",LISTE!AN246)</f>
        <v/>
      </c>
      <c r="Q246" s="72" t="str">
        <f>IF(OR(LISTE!B246="",LISTE!B246="MADORRE",LISTE!B246="ROBIN",LISTE!B246="FREYSS",LISTE!B246="HENNION",LISTE!B246="BENARD",LISTE!I246="X",LISTE!I246="A",LISTE!B246="HUMBERT",LISTE!B246="BARRET",LISTE!B246="AUZAN",LISTE!B246="BOURDEAU"),"",LISTE!AO246)</f>
        <v/>
      </c>
      <c r="R246" s="72" t="str">
        <f>IF(OR(LISTE!B246="",LISTE!B246="MADORRE",LISTE!B246="ROBIN",LISTE!B246="FREYSS",LISTE!B246="HENNION",LISTE!B246="BENARD",LISTE!I246="X",LISTE!I246="A",LISTE!B246="HUMBERT",LISTE!B246="BARRET",LISTE!B246="AUZAN",LISTE!B246="BOURDEAU"),"",LISTE!AP246)</f>
        <v/>
      </c>
      <c r="S246" s="72" t="str">
        <f>IF(OR(LISTE!B246="",LISTE!B246="MADORRE",LISTE!B246="ROBIN",LISTE!B246="FREYSS",LISTE!B246="HENNION",LISTE!B246="BENARD",LISTE!I246="X",LISTE!I246="A",LISTE!B246="HUMBERT",LISTE!B246="BARRET",LISTE!B246="AUZAN",LISTE!B246="BOURDEAU"),"",LISTE!AQ246)</f>
        <v/>
      </c>
    </row>
    <row r="247" spans="1:19" ht="13.05" customHeight="1" x14ac:dyDescent="0.3">
      <c r="A247" s="56" t="str">
        <f>IF(OR(LISTE!B247="",LISTE!B247="MADORRE",LISTE!B247="ROBIN",LISTE!B247="FREYSS",LISTE!B247="HENNION",LISTE!B247="BENARD",LISTE!I247="X",LISTE!I247="A",LISTE!B247="HUMBERT",LISTE!B247="BARRET",LISTE!B247="AUZAN",LISTE!B247="BOURDEAU"),"",LISTE!A247)</f>
        <v/>
      </c>
      <c r="B247" s="70" t="str">
        <f>IF(OR(LISTE!B247="",LISTE!B247="MADORRE",LISTE!B247="ROBIN",LISTE!B247="FREYSS",LISTE!B247="HENNION",LISTE!B247="BENARD",LISTE!I247="X",LISTE!I247="A",LISTE!B247="HUMBERT",LISTE!B247="BARRET",LISTE!B247="AUZAN",LISTE!B247="BOURDEAU"),"",LISTE!B247)</f>
        <v/>
      </c>
      <c r="C247" s="70" t="str">
        <f>IF(OR(LISTE!B247="",LISTE!B247="MADORRE",LISTE!B247="ROBIN",LISTE!B247="FREYSS",LISTE!B247="HENNION",LISTE!B247="BENARD",LISTE!I247="X",LISTE!I247="A",LISTE!B247="HUMBERT",LISTE!B247="BARRET",LISTE!B247="AUZAN",LISTE!B247="BOURDEAU"),"",LISTE!C247)</f>
        <v/>
      </c>
      <c r="D247" s="70"/>
      <c r="E247" s="71" t="str">
        <f>IF(OR(LISTE!B247="",LISTE!B247="MADORRE",LISTE!B247="ROBIN",LISTE!B247="FREYSS",LISTE!B247="HENNION",LISTE!B247="BENARD",LISTE!I247="X",LISTE!I247="A",LISTE!B247="HUMBERT",LISTE!B247="BARRET",LISTE!B247="AUZAN",LISTE!B247="BOURDEAU"),"",LISTE!J247)</f>
        <v/>
      </c>
      <c r="F247" s="71" t="str">
        <f>IF(OR(LISTE!B247="",LISTE!B247="MADORRE",LISTE!B247="ROBIN",LISTE!B247="FREYSS",LISTE!B247="HENNION",LISTE!B247="BENARD",LISTE!I247="X",LISTE!I247="A",LISTE!B247="HUMBERT",LISTE!B247="BARRET",LISTE!B247="AUZAN",LISTE!B247="BOURDEAU"),"",LISTE!K247)</f>
        <v/>
      </c>
      <c r="G247" s="71"/>
      <c r="H247" s="72" t="str">
        <f>IF(OR(LISTE!B247="",LISTE!B247="MADORRE",LISTE!B247="ROBIN",LISTE!B247="FREYSS",LISTE!B247="HENNION",LISTE!B247="BENARD",LISTE!I247="X",LISTE!I247="A",LISTE!B247="HUMBERT",LISTE!B247="BARRET",LISTE!B247="AUZAN",LISTE!B247="BOURDEAU"),"",LISTE!AF247)</f>
        <v/>
      </c>
      <c r="I247" s="72" t="str">
        <f>IF(OR(LISTE!B247="",LISTE!B247="MADORRE",LISTE!B247="ROBIN",LISTE!B247="FREYSS",LISTE!B247="HENNION",LISTE!B247="BENARD",LISTE!I247="X",LISTE!I247="A",LISTE!B247="HUMBERT",LISTE!B247="BARRET",LISTE!B247="AUZAN",LISTE!B247="BOURDEAU"),"",LISTE!AG247)</f>
        <v/>
      </c>
      <c r="J247" s="72" t="str">
        <f>IF(OR(LISTE!B247="",LISTE!B247="MADORRE",LISTE!B247="ROBIN",LISTE!B247="FREYSS",LISTE!B247="HENNION",LISTE!B247="BENARD",LISTE!I247="X",LISTE!I247="A",LISTE!B247="HUMBERT",LISTE!B247="BARRET",LISTE!B247="AUZAN",LISTE!B247="BOURDEAU"),"",LISTE!AH247)</f>
        <v/>
      </c>
      <c r="K247" s="72" t="str">
        <f>IF(OR(LISTE!B247="",LISTE!B247="MADORRE",LISTE!B247="ROBIN",LISTE!B247="FREYSS",LISTE!B247="HENNION",LISTE!B247="BENARD",LISTE!I247="X",LISTE!I247="A",LISTE!B247="HUMBERT",LISTE!B247="BARRET",LISTE!B247="AUZAN",LISTE!B247="BOURDEAU"),"",LISTE!AI247)</f>
        <v/>
      </c>
      <c r="L247" s="72" t="str">
        <f>IF(OR(LISTE!B247="",LISTE!B247="MADORRE",LISTE!B247="ROBIN",LISTE!B247="FREYSS",LISTE!B247="HENNION",LISTE!B247="BENARD",LISTE!I247="X",LISTE!I247="A",LISTE!B247="HUMBERT",LISTE!B247="BARRET",LISTE!B247="AUZAN",LISTE!B247="BOURDEAU"),"",LISTE!AJ247)</f>
        <v/>
      </c>
      <c r="M247" s="72" t="str">
        <f>IF(OR(LISTE!B247="",LISTE!B247="MADORRE",LISTE!B247="ROBIN",LISTE!B247="FREYSS",LISTE!B247="HENNION",LISTE!B247="BENARD",LISTE!I247="X",LISTE!I247="A",LISTE!B247="HUMBERT",LISTE!B247="BARRET",LISTE!B247="AUZAN",LISTE!B247="BOURDEAU"),"",LISTE!AK247)</f>
        <v/>
      </c>
      <c r="N247" s="72" t="str">
        <f>IF(OR(LISTE!B247="",LISTE!B247="MADORRE",LISTE!B247="ROBIN",LISTE!B247="FREYSS",LISTE!B247="HENNION",LISTE!B247="BENARD",LISTE!I247="X",LISTE!I247="A",LISTE!B247="HUMBERT",LISTE!B247="BARRET",LISTE!B247="AUZAN",LISTE!B247="BOURDEAU"),"",LISTE!AL247)</f>
        <v/>
      </c>
      <c r="O247" s="72" t="str">
        <f>IF(OR(LISTE!B247="",LISTE!B247="MADORRE",LISTE!B247="ROBIN",LISTE!B247="FREYSS",LISTE!B247="HENNION",LISTE!B247="BENARD",LISTE!I247="X",LISTE!I247="A",LISTE!B247="HUMBERT",LISTE!B247="BARRET",LISTE!B247="AUZAN",LISTE!B247="BOURDEAU"),"",LISTE!AM247)</f>
        <v/>
      </c>
      <c r="P247" s="72" t="str">
        <f>IF(OR(LISTE!B247="",LISTE!B247="MADORRE",LISTE!B247="ROBIN",LISTE!B247="FREYSS",LISTE!B247="HENNION",LISTE!B247="BENARD",LISTE!I247="X",LISTE!I247="A",LISTE!B247="HUMBERT",LISTE!B247="BARRET",LISTE!B247="AUZAN",LISTE!B247="BOURDEAU"),"",LISTE!AN247)</f>
        <v/>
      </c>
      <c r="Q247" s="72" t="str">
        <f>IF(OR(LISTE!B247="",LISTE!B247="MADORRE",LISTE!B247="ROBIN",LISTE!B247="FREYSS",LISTE!B247="HENNION",LISTE!B247="BENARD",LISTE!I247="X",LISTE!I247="A",LISTE!B247="HUMBERT",LISTE!B247="BARRET",LISTE!B247="AUZAN",LISTE!B247="BOURDEAU"),"",LISTE!AO247)</f>
        <v/>
      </c>
      <c r="R247" s="72" t="str">
        <f>IF(OR(LISTE!B247="",LISTE!B247="MADORRE",LISTE!B247="ROBIN",LISTE!B247="FREYSS",LISTE!B247="HENNION",LISTE!B247="BENARD",LISTE!I247="X",LISTE!I247="A",LISTE!B247="HUMBERT",LISTE!B247="BARRET",LISTE!B247="AUZAN",LISTE!B247="BOURDEAU"),"",LISTE!AP247)</f>
        <v/>
      </c>
      <c r="S247" s="72" t="str">
        <f>IF(OR(LISTE!B247="",LISTE!B247="MADORRE",LISTE!B247="ROBIN",LISTE!B247="FREYSS",LISTE!B247="HENNION",LISTE!B247="BENARD",LISTE!I247="X",LISTE!I247="A",LISTE!B247="HUMBERT",LISTE!B247="BARRET",LISTE!B247="AUZAN",LISTE!B247="BOURDEAU"),"",LISTE!AQ247)</f>
        <v/>
      </c>
    </row>
    <row r="248" spans="1:19" ht="13.05" customHeight="1" x14ac:dyDescent="0.3">
      <c r="A248" s="56" t="str">
        <f>IF(OR(LISTE!B248="",LISTE!B248="MADORRE",LISTE!B248="ROBIN",LISTE!B248="FREYSS",LISTE!B248="HENNION",LISTE!B248="BENARD",LISTE!I248="X",LISTE!I248="A",LISTE!B248="HUMBERT",LISTE!B248="BARRET",LISTE!B248="AUZAN",LISTE!B248="BOURDEAU"),"",LISTE!A248)</f>
        <v/>
      </c>
      <c r="B248" s="70" t="str">
        <f>IF(OR(LISTE!B248="",LISTE!B248="MADORRE",LISTE!B248="ROBIN",LISTE!B248="FREYSS",LISTE!B248="HENNION",LISTE!B248="BENARD",LISTE!I248="X",LISTE!I248="A",LISTE!B248="HUMBERT",LISTE!B248="BARRET",LISTE!B248="AUZAN",LISTE!B248="BOURDEAU"),"",LISTE!B248)</f>
        <v/>
      </c>
      <c r="C248" s="70" t="str">
        <f>IF(OR(LISTE!B248="",LISTE!B248="MADORRE",LISTE!B248="ROBIN",LISTE!B248="FREYSS",LISTE!B248="HENNION",LISTE!B248="BENARD",LISTE!I248="X",LISTE!I248="A",LISTE!B248="HUMBERT",LISTE!B248="BARRET",LISTE!B248="AUZAN",LISTE!B248="BOURDEAU"),"",LISTE!C248)</f>
        <v/>
      </c>
      <c r="D248" s="70"/>
      <c r="E248" s="71" t="str">
        <f>IF(OR(LISTE!B248="",LISTE!B248="MADORRE",LISTE!B248="ROBIN",LISTE!B248="FREYSS",LISTE!B248="HENNION",LISTE!B248="BENARD",LISTE!I248="X",LISTE!I248="A",LISTE!B248="HUMBERT",LISTE!B248="BARRET",LISTE!B248="AUZAN",LISTE!B248="BOURDEAU"),"",LISTE!J248)</f>
        <v/>
      </c>
      <c r="F248" s="71" t="str">
        <f>IF(OR(LISTE!B248="",LISTE!B248="MADORRE",LISTE!B248="ROBIN",LISTE!B248="FREYSS",LISTE!B248="HENNION",LISTE!B248="BENARD",LISTE!I248="X",LISTE!I248="A",LISTE!B248="HUMBERT",LISTE!B248="BARRET",LISTE!B248="AUZAN",LISTE!B248="BOURDEAU"),"",LISTE!K248)</f>
        <v/>
      </c>
      <c r="G248" s="71"/>
      <c r="H248" s="72" t="str">
        <f>IF(OR(LISTE!B248="",LISTE!B248="MADORRE",LISTE!B248="ROBIN",LISTE!B248="FREYSS",LISTE!B248="HENNION",LISTE!B248="BENARD",LISTE!I248="X",LISTE!I248="A",LISTE!B248="HUMBERT",LISTE!B248="BARRET",LISTE!B248="AUZAN",LISTE!B248="BOURDEAU"),"",LISTE!AF248)</f>
        <v/>
      </c>
      <c r="I248" s="72" t="str">
        <f>IF(OR(LISTE!B248="",LISTE!B248="MADORRE",LISTE!B248="ROBIN",LISTE!B248="FREYSS",LISTE!B248="HENNION",LISTE!B248="BENARD",LISTE!I248="X",LISTE!I248="A",LISTE!B248="HUMBERT",LISTE!B248="BARRET",LISTE!B248="AUZAN",LISTE!B248="BOURDEAU"),"",LISTE!AG248)</f>
        <v/>
      </c>
      <c r="J248" s="72" t="str">
        <f>IF(OR(LISTE!B248="",LISTE!B248="MADORRE",LISTE!B248="ROBIN",LISTE!B248="FREYSS",LISTE!B248="HENNION",LISTE!B248="BENARD",LISTE!I248="X",LISTE!I248="A",LISTE!B248="HUMBERT",LISTE!B248="BARRET",LISTE!B248="AUZAN",LISTE!B248="BOURDEAU"),"",LISTE!AH248)</f>
        <v/>
      </c>
      <c r="K248" s="72" t="str">
        <f>IF(OR(LISTE!B248="",LISTE!B248="MADORRE",LISTE!B248="ROBIN",LISTE!B248="FREYSS",LISTE!B248="HENNION",LISTE!B248="BENARD",LISTE!I248="X",LISTE!I248="A",LISTE!B248="HUMBERT",LISTE!B248="BARRET",LISTE!B248="AUZAN",LISTE!B248="BOURDEAU"),"",LISTE!AI248)</f>
        <v/>
      </c>
      <c r="L248" s="72" t="str">
        <f>IF(OR(LISTE!B248="",LISTE!B248="MADORRE",LISTE!B248="ROBIN",LISTE!B248="FREYSS",LISTE!B248="HENNION",LISTE!B248="BENARD",LISTE!I248="X",LISTE!I248="A",LISTE!B248="HUMBERT",LISTE!B248="BARRET",LISTE!B248="AUZAN",LISTE!B248="BOURDEAU"),"",LISTE!AJ248)</f>
        <v/>
      </c>
      <c r="M248" s="72" t="str">
        <f>IF(OR(LISTE!B248="",LISTE!B248="MADORRE",LISTE!B248="ROBIN",LISTE!B248="FREYSS",LISTE!B248="HENNION",LISTE!B248="BENARD",LISTE!I248="X",LISTE!I248="A",LISTE!B248="HUMBERT",LISTE!B248="BARRET",LISTE!B248="AUZAN",LISTE!B248="BOURDEAU"),"",LISTE!AK248)</f>
        <v/>
      </c>
      <c r="N248" s="72" t="str">
        <f>IF(OR(LISTE!B248="",LISTE!B248="MADORRE",LISTE!B248="ROBIN",LISTE!B248="FREYSS",LISTE!B248="HENNION",LISTE!B248="BENARD",LISTE!I248="X",LISTE!I248="A",LISTE!B248="HUMBERT",LISTE!B248="BARRET",LISTE!B248="AUZAN",LISTE!B248="BOURDEAU"),"",LISTE!AL248)</f>
        <v/>
      </c>
      <c r="O248" s="72" t="str">
        <f>IF(OR(LISTE!B248="",LISTE!B248="MADORRE",LISTE!B248="ROBIN",LISTE!B248="FREYSS",LISTE!B248="HENNION",LISTE!B248="BENARD",LISTE!I248="X",LISTE!I248="A",LISTE!B248="HUMBERT",LISTE!B248="BARRET",LISTE!B248="AUZAN",LISTE!B248="BOURDEAU"),"",LISTE!AM248)</f>
        <v/>
      </c>
      <c r="P248" s="72" t="str">
        <f>IF(OR(LISTE!B248="",LISTE!B248="MADORRE",LISTE!B248="ROBIN",LISTE!B248="FREYSS",LISTE!B248="HENNION",LISTE!B248="BENARD",LISTE!I248="X",LISTE!I248="A",LISTE!B248="HUMBERT",LISTE!B248="BARRET",LISTE!B248="AUZAN",LISTE!B248="BOURDEAU"),"",LISTE!AN248)</f>
        <v/>
      </c>
      <c r="Q248" s="72" t="str">
        <f>IF(OR(LISTE!B248="",LISTE!B248="MADORRE",LISTE!B248="ROBIN",LISTE!B248="FREYSS",LISTE!B248="HENNION",LISTE!B248="BENARD",LISTE!I248="X",LISTE!I248="A",LISTE!B248="HUMBERT",LISTE!B248="BARRET",LISTE!B248="AUZAN",LISTE!B248="BOURDEAU"),"",LISTE!AO248)</f>
        <v/>
      </c>
      <c r="R248" s="72" t="str">
        <f>IF(OR(LISTE!B248="",LISTE!B248="MADORRE",LISTE!B248="ROBIN",LISTE!B248="FREYSS",LISTE!B248="HENNION",LISTE!B248="BENARD",LISTE!I248="X",LISTE!I248="A",LISTE!B248="HUMBERT",LISTE!B248="BARRET",LISTE!B248="AUZAN",LISTE!B248="BOURDEAU"),"",LISTE!AP248)</f>
        <v/>
      </c>
      <c r="S248" s="72" t="str">
        <f>IF(OR(LISTE!B248="",LISTE!B248="MADORRE",LISTE!B248="ROBIN",LISTE!B248="FREYSS",LISTE!B248="HENNION",LISTE!B248="BENARD",LISTE!I248="X",LISTE!I248="A",LISTE!B248="HUMBERT",LISTE!B248="BARRET",LISTE!B248="AUZAN",LISTE!B248="BOURDEAU"),"",LISTE!AQ248)</f>
        <v/>
      </c>
    </row>
    <row r="249" spans="1:19" ht="13.05" customHeight="1" x14ac:dyDescent="0.3">
      <c r="A249" s="56" t="str">
        <f>IF(OR(LISTE!B249="",LISTE!B249="MADORRE",LISTE!B249="ROBIN",LISTE!B249="FREYSS",LISTE!B249="HENNION",LISTE!B249="BENARD",LISTE!I249="X",LISTE!I249="A",LISTE!B249="HUMBERT",LISTE!B249="BARRET",LISTE!B249="AUZAN",LISTE!B249="BOURDEAU"),"",LISTE!A249)</f>
        <v/>
      </c>
      <c r="B249" s="70" t="str">
        <f>IF(OR(LISTE!B249="",LISTE!B249="MADORRE",LISTE!B249="ROBIN",LISTE!B249="FREYSS",LISTE!B249="HENNION",LISTE!B249="BENARD",LISTE!I249="X",LISTE!I249="A",LISTE!B249="HUMBERT",LISTE!B249="BARRET",LISTE!B249="AUZAN",LISTE!B249="BOURDEAU"),"",LISTE!B249)</f>
        <v/>
      </c>
      <c r="C249" s="70" t="str">
        <f>IF(OR(LISTE!B249="",LISTE!B249="MADORRE",LISTE!B249="ROBIN",LISTE!B249="FREYSS",LISTE!B249="HENNION",LISTE!B249="BENARD",LISTE!I249="X",LISTE!I249="A",LISTE!B249="HUMBERT",LISTE!B249="BARRET",LISTE!B249="AUZAN",LISTE!B249="BOURDEAU"),"",LISTE!C249)</f>
        <v/>
      </c>
      <c r="D249" s="70"/>
      <c r="E249" s="71" t="str">
        <f>IF(OR(LISTE!B249="",LISTE!B249="MADORRE",LISTE!B249="ROBIN",LISTE!B249="FREYSS",LISTE!B249="HENNION",LISTE!B249="BENARD",LISTE!I249="X",LISTE!I249="A",LISTE!B249="HUMBERT",LISTE!B249="BARRET",LISTE!B249="AUZAN",LISTE!B249="BOURDEAU"),"",LISTE!J249)</f>
        <v/>
      </c>
      <c r="F249" s="71" t="str">
        <f>IF(OR(LISTE!B249="",LISTE!B249="MADORRE",LISTE!B249="ROBIN",LISTE!B249="FREYSS",LISTE!B249="HENNION",LISTE!B249="BENARD",LISTE!I249="X",LISTE!I249="A",LISTE!B249="HUMBERT",LISTE!B249="BARRET",LISTE!B249="AUZAN",LISTE!B249="BOURDEAU"),"",LISTE!K249)</f>
        <v/>
      </c>
      <c r="G249" s="71"/>
      <c r="H249" s="72" t="str">
        <f>IF(OR(LISTE!B249="",LISTE!B249="MADORRE",LISTE!B249="ROBIN",LISTE!B249="FREYSS",LISTE!B249="HENNION",LISTE!B249="BENARD",LISTE!I249="X",LISTE!I249="A",LISTE!B249="HUMBERT",LISTE!B249="BARRET",LISTE!B249="AUZAN",LISTE!B249="BOURDEAU"),"",LISTE!AF249)</f>
        <v/>
      </c>
      <c r="I249" s="72" t="str">
        <f>IF(OR(LISTE!B249="",LISTE!B249="MADORRE",LISTE!B249="ROBIN",LISTE!B249="FREYSS",LISTE!B249="HENNION",LISTE!B249="BENARD",LISTE!I249="X",LISTE!I249="A",LISTE!B249="HUMBERT",LISTE!B249="BARRET",LISTE!B249="AUZAN",LISTE!B249="BOURDEAU"),"",LISTE!AG249)</f>
        <v/>
      </c>
      <c r="J249" s="72" t="str">
        <f>IF(OR(LISTE!B249="",LISTE!B249="MADORRE",LISTE!B249="ROBIN",LISTE!B249="FREYSS",LISTE!B249="HENNION",LISTE!B249="BENARD",LISTE!I249="X",LISTE!I249="A",LISTE!B249="HUMBERT",LISTE!B249="BARRET",LISTE!B249="AUZAN",LISTE!B249="BOURDEAU"),"",LISTE!AH249)</f>
        <v/>
      </c>
      <c r="K249" s="72" t="str">
        <f>IF(OR(LISTE!B249="",LISTE!B249="MADORRE",LISTE!B249="ROBIN",LISTE!B249="FREYSS",LISTE!B249="HENNION",LISTE!B249="BENARD",LISTE!I249="X",LISTE!I249="A",LISTE!B249="HUMBERT",LISTE!B249="BARRET",LISTE!B249="AUZAN",LISTE!B249="BOURDEAU"),"",LISTE!AI249)</f>
        <v/>
      </c>
      <c r="L249" s="72" t="str">
        <f>IF(OR(LISTE!B249="",LISTE!B249="MADORRE",LISTE!B249="ROBIN",LISTE!B249="FREYSS",LISTE!B249="HENNION",LISTE!B249="BENARD",LISTE!I249="X",LISTE!I249="A",LISTE!B249="HUMBERT",LISTE!B249="BARRET",LISTE!B249="AUZAN",LISTE!B249="BOURDEAU"),"",LISTE!AJ249)</f>
        <v/>
      </c>
      <c r="M249" s="72" t="str">
        <f>IF(OR(LISTE!B249="",LISTE!B249="MADORRE",LISTE!B249="ROBIN",LISTE!B249="FREYSS",LISTE!B249="HENNION",LISTE!B249="BENARD",LISTE!I249="X",LISTE!I249="A",LISTE!B249="HUMBERT",LISTE!B249="BARRET",LISTE!B249="AUZAN",LISTE!B249="BOURDEAU"),"",LISTE!AK249)</f>
        <v/>
      </c>
      <c r="N249" s="72" t="str">
        <f>IF(OR(LISTE!B249="",LISTE!B249="MADORRE",LISTE!B249="ROBIN",LISTE!B249="FREYSS",LISTE!B249="HENNION",LISTE!B249="BENARD",LISTE!I249="X",LISTE!I249="A",LISTE!B249="HUMBERT",LISTE!B249="BARRET",LISTE!B249="AUZAN",LISTE!B249="BOURDEAU"),"",LISTE!AL249)</f>
        <v/>
      </c>
      <c r="O249" s="72" t="str">
        <f>IF(OR(LISTE!B249="",LISTE!B249="MADORRE",LISTE!B249="ROBIN",LISTE!B249="FREYSS",LISTE!B249="HENNION",LISTE!B249="BENARD",LISTE!I249="X",LISTE!I249="A",LISTE!B249="HUMBERT",LISTE!B249="BARRET",LISTE!B249="AUZAN",LISTE!B249="BOURDEAU"),"",LISTE!AM249)</f>
        <v/>
      </c>
      <c r="P249" s="72" t="str">
        <f>IF(OR(LISTE!B249="",LISTE!B249="MADORRE",LISTE!B249="ROBIN",LISTE!B249="FREYSS",LISTE!B249="HENNION",LISTE!B249="BENARD",LISTE!I249="X",LISTE!I249="A",LISTE!B249="HUMBERT",LISTE!B249="BARRET",LISTE!B249="AUZAN",LISTE!B249="BOURDEAU"),"",LISTE!AN249)</f>
        <v/>
      </c>
      <c r="Q249" s="72" t="str">
        <f>IF(OR(LISTE!B249="",LISTE!B249="MADORRE",LISTE!B249="ROBIN",LISTE!B249="FREYSS",LISTE!B249="HENNION",LISTE!B249="BENARD",LISTE!I249="X",LISTE!I249="A",LISTE!B249="HUMBERT",LISTE!B249="BARRET",LISTE!B249="AUZAN",LISTE!B249="BOURDEAU"),"",LISTE!AO249)</f>
        <v/>
      </c>
      <c r="R249" s="72" t="str">
        <f>IF(OR(LISTE!B249="",LISTE!B249="MADORRE",LISTE!B249="ROBIN",LISTE!B249="FREYSS",LISTE!B249="HENNION",LISTE!B249="BENARD",LISTE!I249="X",LISTE!I249="A",LISTE!B249="HUMBERT",LISTE!B249="BARRET",LISTE!B249="AUZAN",LISTE!B249="BOURDEAU"),"",LISTE!AP249)</f>
        <v/>
      </c>
      <c r="S249" s="72" t="str">
        <f>IF(OR(LISTE!B249="",LISTE!B249="MADORRE",LISTE!B249="ROBIN",LISTE!B249="FREYSS",LISTE!B249="HENNION",LISTE!B249="BENARD",LISTE!I249="X",LISTE!I249="A",LISTE!B249="HUMBERT",LISTE!B249="BARRET",LISTE!B249="AUZAN",LISTE!B249="BOURDEAU"),"",LISTE!AQ249)</f>
        <v/>
      </c>
    </row>
    <row r="250" spans="1:19" ht="13.05" customHeight="1" x14ac:dyDescent="0.3">
      <c r="A250" s="56" t="str">
        <f>IF(OR(LISTE!B250="",LISTE!B250="MADORRE",LISTE!B250="ROBIN",LISTE!B250="FREYSS",LISTE!B250="HENNION",LISTE!B250="BENARD",LISTE!I250="X",LISTE!I250="A",LISTE!B250="HUMBERT",LISTE!B250="BARRET",LISTE!B250="AUZAN",LISTE!B250="BOURDEAU"),"",LISTE!A250)</f>
        <v/>
      </c>
      <c r="B250" s="70" t="str">
        <f>IF(OR(LISTE!B250="",LISTE!B250="MADORRE",LISTE!B250="ROBIN",LISTE!B250="FREYSS",LISTE!B250="HENNION",LISTE!B250="BENARD",LISTE!I250="X",LISTE!I250="A",LISTE!B250="HUMBERT",LISTE!B250="BARRET",LISTE!B250="AUZAN",LISTE!B250="BOURDEAU"),"",LISTE!B250)</f>
        <v/>
      </c>
      <c r="C250" s="70" t="str">
        <f>IF(OR(LISTE!B250="",LISTE!B250="MADORRE",LISTE!B250="ROBIN",LISTE!B250="FREYSS",LISTE!B250="HENNION",LISTE!B250="BENARD",LISTE!I250="X",LISTE!I250="A",LISTE!B250="HUMBERT",LISTE!B250="BARRET",LISTE!B250="AUZAN",LISTE!B250="BOURDEAU"),"",LISTE!C250)</f>
        <v/>
      </c>
      <c r="D250" s="70"/>
      <c r="E250" s="71" t="str">
        <f>IF(OR(LISTE!B250="",LISTE!B250="MADORRE",LISTE!B250="ROBIN",LISTE!B250="FREYSS",LISTE!B250="HENNION",LISTE!B250="BENARD",LISTE!I250="X",LISTE!I250="A",LISTE!B250="HUMBERT",LISTE!B250="BARRET",LISTE!B250="AUZAN",LISTE!B250="BOURDEAU"),"",LISTE!J250)</f>
        <v/>
      </c>
      <c r="F250" s="71" t="str">
        <f>IF(OR(LISTE!B250="",LISTE!B250="MADORRE",LISTE!B250="ROBIN",LISTE!B250="FREYSS",LISTE!B250="HENNION",LISTE!B250="BENARD",LISTE!I250="X",LISTE!I250="A",LISTE!B250="HUMBERT",LISTE!B250="BARRET",LISTE!B250="AUZAN",LISTE!B250="BOURDEAU"),"",LISTE!K250)</f>
        <v/>
      </c>
      <c r="G250" s="71"/>
      <c r="H250" s="72" t="str">
        <f>IF(OR(LISTE!B250="",LISTE!B250="MADORRE",LISTE!B250="ROBIN",LISTE!B250="FREYSS",LISTE!B250="HENNION",LISTE!B250="BENARD",LISTE!I250="X",LISTE!I250="A",LISTE!B250="HUMBERT",LISTE!B250="BARRET",LISTE!B250="AUZAN",LISTE!B250="BOURDEAU"),"",LISTE!AF250)</f>
        <v/>
      </c>
      <c r="I250" s="72" t="str">
        <f>IF(OR(LISTE!B250="",LISTE!B250="MADORRE",LISTE!B250="ROBIN",LISTE!B250="FREYSS",LISTE!B250="HENNION",LISTE!B250="BENARD",LISTE!I250="X",LISTE!I250="A",LISTE!B250="HUMBERT",LISTE!B250="BARRET",LISTE!B250="AUZAN",LISTE!B250="BOURDEAU"),"",LISTE!AG250)</f>
        <v/>
      </c>
      <c r="J250" s="72" t="str">
        <f>IF(OR(LISTE!B250="",LISTE!B250="MADORRE",LISTE!B250="ROBIN",LISTE!B250="FREYSS",LISTE!B250="HENNION",LISTE!B250="BENARD",LISTE!I250="X",LISTE!I250="A",LISTE!B250="HUMBERT",LISTE!B250="BARRET",LISTE!B250="AUZAN",LISTE!B250="BOURDEAU"),"",LISTE!AH250)</f>
        <v/>
      </c>
      <c r="K250" s="72" t="str">
        <f>IF(OR(LISTE!B250="",LISTE!B250="MADORRE",LISTE!B250="ROBIN",LISTE!B250="FREYSS",LISTE!B250="HENNION",LISTE!B250="BENARD",LISTE!I250="X",LISTE!I250="A",LISTE!B250="HUMBERT",LISTE!B250="BARRET",LISTE!B250="AUZAN",LISTE!B250="BOURDEAU"),"",LISTE!AI250)</f>
        <v/>
      </c>
      <c r="L250" s="72" t="str">
        <f>IF(OR(LISTE!B250="",LISTE!B250="MADORRE",LISTE!B250="ROBIN",LISTE!B250="FREYSS",LISTE!B250="HENNION",LISTE!B250="BENARD",LISTE!I250="X",LISTE!I250="A",LISTE!B250="HUMBERT",LISTE!B250="BARRET",LISTE!B250="AUZAN",LISTE!B250="BOURDEAU"),"",LISTE!AJ250)</f>
        <v/>
      </c>
      <c r="M250" s="72" t="str">
        <f>IF(OR(LISTE!B250="",LISTE!B250="MADORRE",LISTE!B250="ROBIN",LISTE!B250="FREYSS",LISTE!B250="HENNION",LISTE!B250="BENARD",LISTE!I250="X",LISTE!I250="A",LISTE!B250="HUMBERT",LISTE!B250="BARRET",LISTE!B250="AUZAN",LISTE!B250="BOURDEAU"),"",LISTE!AK250)</f>
        <v/>
      </c>
      <c r="N250" s="72" t="str">
        <f>IF(OR(LISTE!B250="",LISTE!B250="MADORRE",LISTE!B250="ROBIN",LISTE!B250="FREYSS",LISTE!B250="HENNION",LISTE!B250="BENARD",LISTE!I250="X",LISTE!I250="A",LISTE!B250="HUMBERT",LISTE!B250="BARRET",LISTE!B250="AUZAN",LISTE!B250="BOURDEAU"),"",LISTE!AL250)</f>
        <v/>
      </c>
      <c r="O250" s="72" t="str">
        <f>IF(OR(LISTE!B250="",LISTE!B250="MADORRE",LISTE!B250="ROBIN",LISTE!B250="FREYSS",LISTE!B250="HENNION",LISTE!B250="BENARD",LISTE!I250="X",LISTE!I250="A",LISTE!B250="HUMBERT",LISTE!B250="BARRET",LISTE!B250="AUZAN",LISTE!B250="BOURDEAU"),"",LISTE!AM250)</f>
        <v/>
      </c>
      <c r="P250" s="72" t="str">
        <f>IF(OR(LISTE!B250="",LISTE!B250="MADORRE",LISTE!B250="ROBIN",LISTE!B250="FREYSS",LISTE!B250="HENNION",LISTE!B250="BENARD",LISTE!I250="X",LISTE!I250="A",LISTE!B250="HUMBERT",LISTE!B250="BARRET",LISTE!B250="AUZAN",LISTE!B250="BOURDEAU"),"",LISTE!AN250)</f>
        <v/>
      </c>
      <c r="Q250" s="72" t="str">
        <f>IF(OR(LISTE!B250="",LISTE!B250="MADORRE",LISTE!B250="ROBIN",LISTE!B250="FREYSS",LISTE!B250="HENNION",LISTE!B250="BENARD",LISTE!I250="X",LISTE!I250="A",LISTE!B250="HUMBERT",LISTE!B250="BARRET",LISTE!B250="AUZAN",LISTE!B250="BOURDEAU"),"",LISTE!AO250)</f>
        <v/>
      </c>
      <c r="R250" s="72" t="str">
        <f>IF(OR(LISTE!B250="",LISTE!B250="MADORRE",LISTE!B250="ROBIN",LISTE!B250="FREYSS",LISTE!B250="HENNION",LISTE!B250="BENARD",LISTE!I250="X",LISTE!I250="A",LISTE!B250="HUMBERT",LISTE!B250="BARRET",LISTE!B250="AUZAN",LISTE!B250="BOURDEAU"),"",LISTE!AP250)</f>
        <v/>
      </c>
      <c r="S250" s="72" t="str">
        <f>IF(OR(LISTE!B250="",LISTE!B250="MADORRE",LISTE!B250="ROBIN",LISTE!B250="FREYSS",LISTE!B250="HENNION",LISTE!B250="BENARD",LISTE!I250="X",LISTE!I250="A",LISTE!B250="HUMBERT",LISTE!B250="BARRET",LISTE!B250="AUZAN",LISTE!B250="BOURDEAU"),"",LISTE!AQ250)</f>
        <v/>
      </c>
    </row>
    <row r="251" spans="1:19" ht="13.05" customHeight="1" x14ac:dyDescent="0.3">
      <c r="A251" s="56" t="str">
        <f>IF(OR(LISTE!B251="",LISTE!B251="MADORRE",LISTE!B251="ROBIN",LISTE!B251="FREYSS",LISTE!B251="HENNION",LISTE!B251="BENARD",LISTE!I251="X",LISTE!I251="A",LISTE!B251="HUMBERT",LISTE!B251="BARRET",LISTE!B251="AUZAN",LISTE!B251="BOURDEAU"),"",LISTE!A251)</f>
        <v/>
      </c>
      <c r="B251" s="70" t="str">
        <f>IF(OR(LISTE!B251="",LISTE!B251="MADORRE",LISTE!B251="ROBIN",LISTE!B251="FREYSS",LISTE!B251="HENNION",LISTE!B251="BENARD",LISTE!I251="X",LISTE!I251="A",LISTE!B251="HUMBERT",LISTE!B251="BARRET",LISTE!B251="AUZAN",LISTE!B251="BOURDEAU"),"",LISTE!B251)</f>
        <v/>
      </c>
      <c r="C251" s="70" t="str">
        <f>IF(OR(LISTE!B251="",LISTE!B251="MADORRE",LISTE!B251="ROBIN",LISTE!B251="FREYSS",LISTE!B251="HENNION",LISTE!B251="BENARD",LISTE!I251="X",LISTE!I251="A",LISTE!B251="HUMBERT",LISTE!B251="BARRET",LISTE!B251="AUZAN",LISTE!B251="BOURDEAU"),"",LISTE!C251)</f>
        <v/>
      </c>
      <c r="D251" s="70"/>
      <c r="E251" s="71" t="str">
        <f>IF(OR(LISTE!B251="",LISTE!B251="MADORRE",LISTE!B251="ROBIN",LISTE!B251="FREYSS",LISTE!B251="HENNION",LISTE!B251="BENARD",LISTE!I251="X",LISTE!I251="A",LISTE!B251="HUMBERT",LISTE!B251="BARRET",LISTE!B251="AUZAN",LISTE!B251="BOURDEAU"),"",LISTE!J251)</f>
        <v/>
      </c>
      <c r="F251" s="71" t="str">
        <f>IF(OR(LISTE!B251="",LISTE!B251="MADORRE",LISTE!B251="ROBIN",LISTE!B251="FREYSS",LISTE!B251="HENNION",LISTE!B251="BENARD",LISTE!I251="X",LISTE!I251="A",LISTE!B251="HUMBERT",LISTE!B251="BARRET",LISTE!B251="AUZAN",LISTE!B251="BOURDEAU"),"",LISTE!K251)</f>
        <v/>
      </c>
      <c r="G251" s="71"/>
      <c r="H251" s="72" t="str">
        <f>IF(OR(LISTE!B251="",LISTE!B251="MADORRE",LISTE!B251="ROBIN",LISTE!B251="FREYSS",LISTE!B251="HENNION",LISTE!B251="BENARD",LISTE!I251="X",LISTE!I251="A",LISTE!B251="HUMBERT",LISTE!B251="BARRET",LISTE!B251="AUZAN",LISTE!B251="BOURDEAU"),"",LISTE!AF251)</f>
        <v/>
      </c>
      <c r="I251" s="72" t="str">
        <f>IF(OR(LISTE!B251="",LISTE!B251="MADORRE",LISTE!B251="ROBIN",LISTE!B251="FREYSS",LISTE!B251="HENNION",LISTE!B251="BENARD",LISTE!I251="X",LISTE!I251="A",LISTE!B251="HUMBERT",LISTE!B251="BARRET",LISTE!B251="AUZAN",LISTE!B251="BOURDEAU"),"",LISTE!AG251)</f>
        <v/>
      </c>
      <c r="J251" s="72" t="str">
        <f>IF(OR(LISTE!B251="",LISTE!B251="MADORRE",LISTE!B251="ROBIN",LISTE!B251="FREYSS",LISTE!B251="HENNION",LISTE!B251="BENARD",LISTE!I251="X",LISTE!I251="A",LISTE!B251="HUMBERT",LISTE!B251="BARRET",LISTE!B251="AUZAN",LISTE!B251="BOURDEAU"),"",LISTE!AH251)</f>
        <v/>
      </c>
      <c r="K251" s="72" t="str">
        <f>IF(OR(LISTE!B251="",LISTE!B251="MADORRE",LISTE!B251="ROBIN",LISTE!B251="FREYSS",LISTE!B251="HENNION",LISTE!B251="BENARD",LISTE!I251="X",LISTE!I251="A",LISTE!B251="HUMBERT",LISTE!B251="BARRET",LISTE!B251="AUZAN",LISTE!B251="BOURDEAU"),"",LISTE!AI251)</f>
        <v/>
      </c>
      <c r="L251" s="72" t="str">
        <f>IF(OR(LISTE!B251="",LISTE!B251="MADORRE",LISTE!B251="ROBIN",LISTE!B251="FREYSS",LISTE!B251="HENNION",LISTE!B251="BENARD",LISTE!I251="X",LISTE!I251="A",LISTE!B251="HUMBERT",LISTE!B251="BARRET",LISTE!B251="AUZAN",LISTE!B251="BOURDEAU"),"",LISTE!AJ251)</f>
        <v/>
      </c>
      <c r="M251" s="72" t="str">
        <f>IF(OR(LISTE!B251="",LISTE!B251="MADORRE",LISTE!B251="ROBIN",LISTE!B251="FREYSS",LISTE!B251="HENNION",LISTE!B251="BENARD",LISTE!I251="X",LISTE!I251="A",LISTE!B251="HUMBERT",LISTE!B251="BARRET",LISTE!B251="AUZAN",LISTE!B251="BOURDEAU"),"",LISTE!AK251)</f>
        <v/>
      </c>
      <c r="N251" s="72" t="str">
        <f>IF(OR(LISTE!B251="",LISTE!B251="MADORRE",LISTE!B251="ROBIN",LISTE!B251="FREYSS",LISTE!B251="HENNION",LISTE!B251="BENARD",LISTE!I251="X",LISTE!I251="A",LISTE!B251="HUMBERT",LISTE!B251="BARRET",LISTE!B251="AUZAN",LISTE!B251="BOURDEAU"),"",LISTE!AL251)</f>
        <v/>
      </c>
      <c r="O251" s="72" t="str">
        <f>IF(OR(LISTE!B251="",LISTE!B251="MADORRE",LISTE!B251="ROBIN",LISTE!B251="FREYSS",LISTE!B251="HENNION",LISTE!B251="BENARD",LISTE!I251="X",LISTE!I251="A",LISTE!B251="HUMBERT",LISTE!B251="BARRET",LISTE!B251="AUZAN",LISTE!B251="BOURDEAU"),"",LISTE!AM251)</f>
        <v/>
      </c>
      <c r="P251" s="72" t="str">
        <f>IF(OR(LISTE!B251="",LISTE!B251="MADORRE",LISTE!B251="ROBIN",LISTE!B251="FREYSS",LISTE!B251="HENNION",LISTE!B251="BENARD",LISTE!I251="X",LISTE!I251="A",LISTE!B251="HUMBERT",LISTE!B251="BARRET",LISTE!B251="AUZAN",LISTE!B251="BOURDEAU"),"",LISTE!AN251)</f>
        <v/>
      </c>
      <c r="Q251" s="72" t="str">
        <f>IF(OR(LISTE!B251="",LISTE!B251="MADORRE",LISTE!B251="ROBIN",LISTE!B251="FREYSS",LISTE!B251="HENNION",LISTE!B251="BENARD",LISTE!I251="X",LISTE!I251="A",LISTE!B251="HUMBERT",LISTE!B251="BARRET",LISTE!B251="AUZAN",LISTE!B251="BOURDEAU"),"",LISTE!AO251)</f>
        <v/>
      </c>
      <c r="R251" s="72" t="str">
        <f>IF(OR(LISTE!B251="",LISTE!B251="MADORRE",LISTE!B251="ROBIN",LISTE!B251="FREYSS",LISTE!B251="HENNION",LISTE!B251="BENARD",LISTE!I251="X",LISTE!I251="A",LISTE!B251="HUMBERT",LISTE!B251="BARRET",LISTE!B251="AUZAN",LISTE!B251="BOURDEAU"),"",LISTE!AP251)</f>
        <v/>
      </c>
      <c r="S251" s="72" t="str">
        <f>IF(OR(LISTE!B251="",LISTE!B251="MADORRE",LISTE!B251="ROBIN",LISTE!B251="FREYSS",LISTE!B251="HENNION",LISTE!B251="BENARD",LISTE!I251="X",LISTE!I251="A",LISTE!B251="HUMBERT",LISTE!B251="BARRET",LISTE!B251="AUZAN",LISTE!B251="BOURDEAU"),"",LISTE!AQ251)</f>
        <v/>
      </c>
    </row>
    <row r="252" spans="1:19" ht="13.05" customHeight="1" x14ac:dyDescent="0.3">
      <c r="A252" s="56" t="str">
        <f>IF(OR(LISTE!B252="",LISTE!B252="MADORRE",LISTE!B252="ROBIN",LISTE!B252="FREYSS",LISTE!B252="HENNION",LISTE!B252="BENARD",LISTE!I252="X",LISTE!I252="A",LISTE!B252="HUMBERT",LISTE!B252="BARRET",LISTE!B252="AUZAN",LISTE!B252="BOURDEAU"),"",LISTE!A252)</f>
        <v/>
      </c>
      <c r="B252" s="70" t="str">
        <f>IF(OR(LISTE!B252="",LISTE!B252="MADORRE",LISTE!B252="ROBIN",LISTE!B252="FREYSS",LISTE!B252="HENNION",LISTE!B252="BENARD",LISTE!I252="X",LISTE!I252="A",LISTE!B252="HUMBERT",LISTE!B252="BARRET",LISTE!B252="AUZAN",LISTE!B252="BOURDEAU"),"",LISTE!B252)</f>
        <v/>
      </c>
      <c r="C252" s="70" t="str">
        <f>IF(OR(LISTE!B252="",LISTE!B252="MADORRE",LISTE!B252="ROBIN",LISTE!B252="FREYSS",LISTE!B252="HENNION",LISTE!B252="BENARD",LISTE!I252="X",LISTE!I252="A",LISTE!B252="HUMBERT",LISTE!B252="BARRET",LISTE!B252="AUZAN",LISTE!B252="BOURDEAU"),"",LISTE!C252)</f>
        <v/>
      </c>
      <c r="D252" s="70"/>
      <c r="E252" s="71" t="str">
        <f>IF(OR(LISTE!B252="",LISTE!B252="MADORRE",LISTE!B252="ROBIN",LISTE!B252="FREYSS",LISTE!B252="HENNION",LISTE!B252="BENARD",LISTE!I252="X",LISTE!I252="A",LISTE!B252="HUMBERT",LISTE!B252="BARRET",LISTE!B252="AUZAN",LISTE!B252="BOURDEAU"),"",LISTE!J252)</f>
        <v/>
      </c>
      <c r="F252" s="71" t="str">
        <f>IF(OR(LISTE!B252="",LISTE!B252="MADORRE",LISTE!B252="ROBIN",LISTE!B252="FREYSS",LISTE!B252="HENNION",LISTE!B252="BENARD",LISTE!I252="X",LISTE!I252="A",LISTE!B252="HUMBERT",LISTE!B252="BARRET",LISTE!B252="AUZAN",LISTE!B252="BOURDEAU"),"",LISTE!K252)</f>
        <v/>
      </c>
      <c r="G252" s="71"/>
      <c r="H252" s="72" t="str">
        <f>IF(OR(LISTE!B252="",LISTE!B252="MADORRE",LISTE!B252="ROBIN",LISTE!B252="FREYSS",LISTE!B252="HENNION",LISTE!B252="BENARD",LISTE!I252="X",LISTE!I252="A",LISTE!B252="HUMBERT",LISTE!B252="BARRET",LISTE!B252="AUZAN",LISTE!B252="BOURDEAU"),"",LISTE!AF252)</f>
        <v/>
      </c>
      <c r="I252" s="72" t="str">
        <f>IF(OR(LISTE!B252="",LISTE!B252="MADORRE",LISTE!B252="ROBIN",LISTE!B252="FREYSS",LISTE!B252="HENNION",LISTE!B252="BENARD",LISTE!I252="X",LISTE!I252="A",LISTE!B252="HUMBERT",LISTE!B252="BARRET",LISTE!B252="AUZAN",LISTE!B252="BOURDEAU"),"",LISTE!AG252)</f>
        <v/>
      </c>
      <c r="J252" s="72" t="str">
        <f>IF(OR(LISTE!B252="",LISTE!B252="MADORRE",LISTE!B252="ROBIN",LISTE!B252="FREYSS",LISTE!B252="HENNION",LISTE!B252="BENARD",LISTE!I252="X",LISTE!I252="A",LISTE!B252="HUMBERT",LISTE!B252="BARRET",LISTE!B252="AUZAN",LISTE!B252="BOURDEAU"),"",LISTE!AH252)</f>
        <v/>
      </c>
      <c r="K252" s="72" t="str">
        <f>IF(OR(LISTE!B252="",LISTE!B252="MADORRE",LISTE!B252="ROBIN",LISTE!B252="FREYSS",LISTE!B252="HENNION",LISTE!B252="BENARD",LISTE!I252="X",LISTE!I252="A",LISTE!B252="HUMBERT",LISTE!B252="BARRET",LISTE!B252="AUZAN",LISTE!B252="BOURDEAU"),"",LISTE!AI252)</f>
        <v/>
      </c>
      <c r="L252" s="72" t="str">
        <f>IF(OR(LISTE!B252="",LISTE!B252="MADORRE",LISTE!B252="ROBIN",LISTE!B252="FREYSS",LISTE!B252="HENNION",LISTE!B252="BENARD",LISTE!I252="X",LISTE!I252="A",LISTE!B252="HUMBERT",LISTE!B252="BARRET",LISTE!B252="AUZAN",LISTE!B252="BOURDEAU"),"",LISTE!AJ252)</f>
        <v/>
      </c>
      <c r="M252" s="72" t="str">
        <f>IF(OR(LISTE!B252="",LISTE!B252="MADORRE",LISTE!B252="ROBIN",LISTE!B252="FREYSS",LISTE!B252="HENNION",LISTE!B252="BENARD",LISTE!I252="X",LISTE!I252="A",LISTE!B252="HUMBERT",LISTE!B252="BARRET",LISTE!B252="AUZAN",LISTE!B252="BOURDEAU"),"",LISTE!AK252)</f>
        <v/>
      </c>
      <c r="N252" s="72" t="str">
        <f>IF(OR(LISTE!B252="",LISTE!B252="MADORRE",LISTE!B252="ROBIN",LISTE!B252="FREYSS",LISTE!B252="HENNION",LISTE!B252="BENARD",LISTE!I252="X",LISTE!I252="A",LISTE!B252="HUMBERT",LISTE!B252="BARRET",LISTE!B252="AUZAN",LISTE!B252="BOURDEAU"),"",LISTE!AL252)</f>
        <v/>
      </c>
      <c r="O252" s="72" t="str">
        <f>IF(OR(LISTE!B252="",LISTE!B252="MADORRE",LISTE!B252="ROBIN",LISTE!B252="FREYSS",LISTE!B252="HENNION",LISTE!B252="BENARD",LISTE!I252="X",LISTE!I252="A",LISTE!B252="HUMBERT",LISTE!B252="BARRET",LISTE!B252="AUZAN",LISTE!B252="BOURDEAU"),"",LISTE!AM252)</f>
        <v/>
      </c>
      <c r="P252" s="72" t="str">
        <f>IF(OR(LISTE!B252="",LISTE!B252="MADORRE",LISTE!B252="ROBIN",LISTE!B252="FREYSS",LISTE!B252="HENNION",LISTE!B252="BENARD",LISTE!I252="X",LISTE!I252="A",LISTE!B252="HUMBERT",LISTE!B252="BARRET",LISTE!B252="AUZAN",LISTE!B252="BOURDEAU"),"",LISTE!AN252)</f>
        <v/>
      </c>
      <c r="Q252" s="72" t="str">
        <f>IF(OR(LISTE!B252="",LISTE!B252="MADORRE",LISTE!B252="ROBIN",LISTE!B252="FREYSS",LISTE!B252="HENNION",LISTE!B252="BENARD",LISTE!I252="X",LISTE!I252="A",LISTE!B252="HUMBERT",LISTE!B252="BARRET",LISTE!B252="AUZAN",LISTE!B252="BOURDEAU"),"",LISTE!AO252)</f>
        <v/>
      </c>
      <c r="R252" s="72" t="str">
        <f>IF(OR(LISTE!B252="",LISTE!B252="MADORRE",LISTE!B252="ROBIN",LISTE!B252="FREYSS",LISTE!B252="HENNION",LISTE!B252="BENARD",LISTE!I252="X",LISTE!I252="A",LISTE!B252="HUMBERT",LISTE!B252="BARRET",LISTE!B252="AUZAN",LISTE!B252="BOURDEAU"),"",LISTE!AP252)</f>
        <v/>
      </c>
      <c r="S252" s="72" t="str">
        <f>IF(OR(LISTE!B252="",LISTE!B252="MADORRE",LISTE!B252="ROBIN",LISTE!B252="FREYSS",LISTE!B252="HENNION",LISTE!B252="BENARD",LISTE!I252="X",LISTE!I252="A",LISTE!B252="HUMBERT",LISTE!B252="BARRET",LISTE!B252="AUZAN",LISTE!B252="BOURDEAU"),"",LISTE!AQ252)</f>
        <v/>
      </c>
    </row>
    <row r="253" spans="1:19" ht="13.05" customHeight="1" x14ac:dyDescent="0.3">
      <c r="A253" s="56" t="str">
        <f>IF(OR(LISTE!B253="",LISTE!B253="MADORRE",LISTE!B253="ROBIN",LISTE!B253="FREYSS",LISTE!B253="HENNION",LISTE!B253="BENARD",LISTE!I253="X",LISTE!I253="A",LISTE!B253="HUMBERT",LISTE!B253="BARRET",LISTE!B253="AUZAN",LISTE!B253="BOURDEAU"),"",LISTE!A253)</f>
        <v/>
      </c>
      <c r="B253" s="70" t="str">
        <f>IF(OR(LISTE!B253="",LISTE!B253="MADORRE",LISTE!B253="ROBIN",LISTE!B253="FREYSS",LISTE!B253="HENNION",LISTE!B253="BENARD",LISTE!I253="X",LISTE!I253="A",LISTE!B253="HUMBERT",LISTE!B253="BARRET",LISTE!B253="AUZAN",LISTE!B253="BOURDEAU"),"",LISTE!B253)</f>
        <v/>
      </c>
      <c r="C253" s="70" t="str">
        <f>IF(OR(LISTE!B253="",LISTE!B253="MADORRE",LISTE!B253="ROBIN",LISTE!B253="FREYSS",LISTE!B253="HENNION",LISTE!B253="BENARD",LISTE!I253="X",LISTE!I253="A",LISTE!B253="HUMBERT",LISTE!B253="BARRET",LISTE!B253="AUZAN",LISTE!B253="BOURDEAU"),"",LISTE!C253)</f>
        <v/>
      </c>
      <c r="D253" s="70"/>
      <c r="E253" s="71" t="str">
        <f>IF(OR(LISTE!B253="",LISTE!B253="MADORRE",LISTE!B253="ROBIN",LISTE!B253="FREYSS",LISTE!B253="HENNION",LISTE!B253="BENARD",LISTE!I253="X",LISTE!I253="A",LISTE!B253="HUMBERT",LISTE!B253="BARRET",LISTE!B253="AUZAN",LISTE!B253="BOURDEAU"),"",LISTE!J253)</f>
        <v/>
      </c>
      <c r="F253" s="71" t="str">
        <f>IF(OR(LISTE!B253="",LISTE!B253="MADORRE",LISTE!B253="ROBIN",LISTE!B253="FREYSS",LISTE!B253="HENNION",LISTE!B253="BENARD",LISTE!I253="X",LISTE!I253="A",LISTE!B253="HUMBERT",LISTE!B253="BARRET",LISTE!B253="AUZAN",LISTE!B253="BOURDEAU"),"",LISTE!K253)</f>
        <v/>
      </c>
      <c r="G253" s="71"/>
      <c r="H253" s="72" t="str">
        <f>IF(OR(LISTE!B253="",LISTE!B253="MADORRE",LISTE!B253="ROBIN",LISTE!B253="FREYSS",LISTE!B253="HENNION",LISTE!B253="BENARD",LISTE!I253="X",LISTE!I253="A",LISTE!B253="HUMBERT",LISTE!B253="BARRET",LISTE!B253="AUZAN",LISTE!B253="BOURDEAU"),"",LISTE!AF253)</f>
        <v/>
      </c>
      <c r="I253" s="72" t="str">
        <f>IF(OR(LISTE!B253="",LISTE!B253="MADORRE",LISTE!B253="ROBIN",LISTE!B253="FREYSS",LISTE!B253="HENNION",LISTE!B253="BENARD",LISTE!I253="X",LISTE!I253="A",LISTE!B253="HUMBERT",LISTE!B253="BARRET",LISTE!B253="AUZAN",LISTE!B253="BOURDEAU"),"",LISTE!AG253)</f>
        <v/>
      </c>
      <c r="J253" s="72" t="str">
        <f>IF(OR(LISTE!B253="",LISTE!B253="MADORRE",LISTE!B253="ROBIN",LISTE!B253="FREYSS",LISTE!B253="HENNION",LISTE!B253="BENARD",LISTE!I253="X",LISTE!I253="A",LISTE!B253="HUMBERT",LISTE!B253="BARRET",LISTE!B253="AUZAN",LISTE!B253="BOURDEAU"),"",LISTE!AH253)</f>
        <v/>
      </c>
      <c r="K253" s="72" t="str">
        <f>IF(OR(LISTE!B253="",LISTE!B253="MADORRE",LISTE!B253="ROBIN",LISTE!B253="FREYSS",LISTE!B253="HENNION",LISTE!B253="BENARD",LISTE!I253="X",LISTE!I253="A",LISTE!B253="HUMBERT",LISTE!B253="BARRET",LISTE!B253="AUZAN",LISTE!B253="BOURDEAU"),"",LISTE!AI253)</f>
        <v/>
      </c>
      <c r="L253" s="72" t="str">
        <f>IF(OR(LISTE!B253="",LISTE!B253="MADORRE",LISTE!B253="ROBIN",LISTE!B253="FREYSS",LISTE!B253="HENNION",LISTE!B253="BENARD",LISTE!I253="X",LISTE!I253="A",LISTE!B253="HUMBERT",LISTE!B253="BARRET",LISTE!B253="AUZAN",LISTE!B253="BOURDEAU"),"",LISTE!AJ253)</f>
        <v/>
      </c>
      <c r="M253" s="72" t="str">
        <f>IF(OR(LISTE!B253="",LISTE!B253="MADORRE",LISTE!B253="ROBIN",LISTE!B253="FREYSS",LISTE!B253="HENNION",LISTE!B253="BENARD",LISTE!I253="X",LISTE!I253="A",LISTE!B253="HUMBERT",LISTE!B253="BARRET",LISTE!B253="AUZAN",LISTE!B253="BOURDEAU"),"",LISTE!AK253)</f>
        <v/>
      </c>
      <c r="N253" s="72" t="str">
        <f>IF(OR(LISTE!B253="",LISTE!B253="MADORRE",LISTE!B253="ROBIN",LISTE!B253="FREYSS",LISTE!B253="HENNION",LISTE!B253="BENARD",LISTE!I253="X",LISTE!I253="A",LISTE!B253="HUMBERT",LISTE!B253="BARRET",LISTE!B253="AUZAN",LISTE!B253="BOURDEAU"),"",LISTE!AL253)</f>
        <v/>
      </c>
      <c r="O253" s="72" t="str">
        <f>IF(OR(LISTE!B253="",LISTE!B253="MADORRE",LISTE!B253="ROBIN",LISTE!B253="FREYSS",LISTE!B253="HENNION",LISTE!B253="BENARD",LISTE!I253="X",LISTE!I253="A",LISTE!B253="HUMBERT",LISTE!B253="BARRET",LISTE!B253="AUZAN",LISTE!B253="BOURDEAU"),"",LISTE!AM253)</f>
        <v/>
      </c>
      <c r="P253" s="72" t="str">
        <f>IF(OR(LISTE!B253="",LISTE!B253="MADORRE",LISTE!B253="ROBIN",LISTE!B253="FREYSS",LISTE!B253="HENNION",LISTE!B253="BENARD",LISTE!I253="X",LISTE!I253="A",LISTE!B253="HUMBERT",LISTE!B253="BARRET",LISTE!B253="AUZAN",LISTE!B253="BOURDEAU"),"",LISTE!AN253)</f>
        <v/>
      </c>
      <c r="Q253" s="72" t="str">
        <f>IF(OR(LISTE!B253="",LISTE!B253="MADORRE",LISTE!B253="ROBIN",LISTE!B253="FREYSS",LISTE!B253="HENNION",LISTE!B253="BENARD",LISTE!I253="X",LISTE!I253="A",LISTE!B253="HUMBERT",LISTE!B253="BARRET",LISTE!B253="AUZAN",LISTE!B253="BOURDEAU"),"",LISTE!AO253)</f>
        <v/>
      </c>
      <c r="R253" s="72" t="str">
        <f>IF(OR(LISTE!B253="",LISTE!B253="MADORRE",LISTE!B253="ROBIN",LISTE!B253="FREYSS",LISTE!B253="HENNION",LISTE!B253="BENARD",LISTE!I253="X",LISTE!I253="A",LISTE!B253="HUMBERT",LISTE!B253="BARRET",LISTE!B253="AUZAN",LISTE!B253="BOURDEAU"),"",LISTE!AP253)</f>
        <v/>
      </c>
      <c r="S253" s="72" t="str">
        <f>IF(OR(LISTE!B253="",LISTE!B253="MADORRE",LISTE!B253="ROBIN",LISTE!B253="FREYSS",LISTE!B253="HENNION",LISTE!B253="BENARD",LISTE!I253="X",LISTE!I253="A",LISTE!B253="HUMBERT",LISTE!B253="BARRET",LISTE!B253="AUZAN",LISTE!B253="BOURDEAU"),"",LISTE!AQ253)</f>
        <v/>
      </c>
    </row>
    <row r="254" spans="1:19" ht="13.05" customHeight="1" x14ac:dyDescent="0.3">
      <c r="A254" s="56" t="str">
        <f>IF(OR(LISTE!B254="",LISTE!B254="MADORRE",LISTE!B254="ROBIN",LISTE!B254="FREYSS",LISTE!B254="HENNION",LISTE!B254="BENARD",LISTE!I254="X",LISTE!I254="A",LISTE!B254="HUMBERT",LISTE!B254="BARRET",LISTE!B254="AUZAN",LISTE!B254="BOURDEAU"),"",LISTE!A254)</f>
        <v/>
      </c>
      <c r="B254" s="70" t="str">
        <f>IF(OR(LISTE!B254="",LISTE!B254="MADORRE",LISTE!B254="ROBIN",LISTE!B254="FREYSS",LISTE!B254="HENNION",LISTE!B254="BENARD",LISTE!I254="X",LISTE!I254="A",LISTE!B254="HUMBERT",LISTE!B254="BARRET",LISTE!B254="AUZAN",LISTE!B254="BOURDEAU"),"",LISTE!B254)</f>
        <v/>
      </c>
      <c r="C254" s="70" t="str">
        <f>IF(OR(LISTE!B254="",LISTE!B254="MADORRE",LISTE!B254="ROBIN",LISTE!B254="FREYSS",LISTE!B254="HENNION",LISTE!B254="BENARD",LISTE!I254="X",LISTE!I254="A",LISTE!B254="HUMBERT",LISTE!B254="BARRET",LISTE!B254="AUZAN",LISTE!B254="BOURDEAU"),"",LISTE!C254)</f>
        <v/>
      </c>
      <c r="D254" s="70"/>
      <c r="E254" s="71" t="str">
        <f>IF(OR(LISTE!B254="",LISTE!B254="MADORRE",LISTE!B254="ROBIN",LISTE!B254="FREYSS",LISTE!B254="HENNION",LISTE!B254="BENARD",LISTE!I254="X",LISTE!I254="A",LISTE!B254="HUMBERT",LISTE!B254="BARRET",LISTE!B254="AUZAN",LISTE!B254="BOURDEAU"),"",LISTE!J254)</f>
        <v/>
      </c>
      <c r="F254" s="71" t="str">
        <f>IF(OR(LISTE!B254="",LISTE!B254="MADORRE",LISTE!B254="ROBIN",LISTE!B254="FREYSS",LISTE!B254="HENNION",LISTE!B254="BENARD",LISTE!I254="X",LISTE!I254="A",LISTE!B254="HUMBERT",LISTE!B254="BARRET",LISTE!B254="AUZAN",LISTE!B254="BOURDEAU"),"",LISTE!K254)</f>
        <v/>
      </c>
      <c r="G254" s="71"/>
      <c r="H254" s="72" t="str">
        <f>IF(OR(LISTE!B254="",LISTE!B254="MADORRE",LISTE!B254="ROBIN",LISTE!B254="FREYSS",LISTE!B254="HENNION",LISTE!B254="BENARD",LISTE!I254="X",LISTE!I254="A",LISTE!B254="HUMBERT",LISTE!B254="BARRET",LISTE!B254="AUZAN",LISTE!B254="BOURDEAU"),"",LISTE!AF254)</f>
        <v/>
      </c>
      <c r="I254" s="72" t="str">
        <f>IF(OR(LISTE!B254="",LISTE!B254="MADORRE",LISTE!B254="ROBIN",LISTE!B254="FREYSS",LISTE!B254="HENNION",LISTE!B254="BENARD",LISTE!I254="X",LISTE!I254="A",LISTE!B254="HUMBERT",LISTE!B254="BARRET",LISTE!B254="AUZAN",LISTE!B254="BOURDEAU"),"",LISTE!AG254)</f>
        <v/>
      </c>
      <c r="J254" s="72" t="str">
        <f>IF(OR(LISTE!B254="",LISTE!B254="MADORRE",LISTE!B254="ROBIN",LISTE!B254="FREYSS",LISTE!B254="HENNION",LISTE!B254="BENARD",LISTE!I254="X",LISTE!I254="A",LISTE!B254="HUMBERT",LISTE!B254="BARRET",LISTE!B254="AUZAN",LISTE!B254="BOURDEAU"),"",LISTE!AH254)</f>
        <v/>
      </c>
      <c r="K254" s="72" t="str">
        <f>IF(OR(LISTE!B254="",LISTE!B254="MADORRE",LISTE!B254="ROBIN",LISTE!B254="FREYSS",LISTE!B254="HENNION",LISTE!B254="BENARD",LISTE!I254="X",LISTE!I254="A",LISTE!B254="HUMBERT",LISTE!B254="BARRET",LISTE!B254="AUZAN",LISTE!B254="BOURDEAU"),"",LISTE!AI254)</f>
        <v/>
      </c>
      <c r="L254" s="72" t="str">
        <f>IF(OR(LISTE!B254="",LISTE!B254="MADORRE",LISTE!B254="ROBIN",LISTE!B254="FREYSS",LISTE!B254="HENNION",LISTE!B254="BENARD",LISTE!I254="X",LISTE!I254="A",LISTE!B254="HUMBERT",LISTE!B254="BARRET",LISTE!B254="AUZAN",LISTE!B254="BOURDEAU"),"",LISTE!AJ254)</f>
        <v/>
      </c>
      <c r="M254" s="72" t="str">
        <f>IF(OR(LISTE!B254="",LISTE!B254="MADORRE",LISTE!B254="ROBIN",LISTE!B254="FREYSS",LISTE!B254="HENNION",LISTE!B254="BENARD",LISTE!I254="X",LISTE!I254="A",LISTE!B254="HUMBERT",LISTE!B254="BARRET",LISTE!B254="AUZAN",LISTE!B254="BOURDEAU"),"",LISTE!AK254)</f>
        <v/>
      </c>
      <c r="N254" s="72" t="str">
        <f>IF(OR(LISTE!B254="",LISTE!B254="MADORRE",LISTE!B254="ROBIN",LISTE!B254="FREYSS",LISTE!B254="HENNION",LISTE!B254="BENARD",LISTE!I254="X",LISTE!I254="A",LISTE!B254="HUMBERT",LISTE!B254="BARRET",LISTE!B254="AUZAN",LISTE!B254="BOURDEAU"),"",LISTE!AL254)</f>
        <v/>
      </c>
      <c r="O254" s="72" t="str">
        <f>IF(OR(LISTE!B254="",LISTE!B254="MADORRE",LISTE!B254="ROBIN",LISTE!B254="FREYSS",LISTE!B254="HENNION",LISTE!B254="BENARD",LISTE!I254="X",LISTE!I254="A",LISTE!B254="HUMBERT",LISTE!B254="BARRET",LISTE!B254="AUZAN",LISTE!B254="BOURDEAU"),"",LISTE!AM254)</f>
        <v/>
      </c>
      <c r="P254" s="72" t="str">
        <f>IF(OR(LISTE!B254="",LISTE!B254="MADORRE",LISTE!B254="ROBIN",LISTE!B254="FREYSS",LISTE!B254="HENNION",LISTE!B254="BENARD",LISTE!I254="X",LISTE!I254="A",LISTE!B254="HUMBERT",LISTE!B254="BARRET",LISTE!B254="AUZAN",LISTE!B254="BOURDEAU"),"",LISTE!AN254)</f>
        <v/>
      </c>
      <c r="Q254" s="72" t="str">
        <f>IF(OR(LISTE!B254="",LISTE!B254="MADORRE",LISTE!B254="ROBIN",LISTE!B254="FREYSS",LISTE!B254="HENNION",LISTE!B254="BENARD",LISTE!I254="X",LISTE!I254="A",LISTE!B254="HUMBERT",LISTE!B254="BARRET",LISTE!B254="AUZAN",LISTE!B254="BOURDEAU"),"",LISTE!AO254)</f>
        <v/>
      </c>
      <c r="R254" s="72" t="str">
        <f>IF(OR(LISTE!B254="",LISTE!B254="MADORRE",LISTE!B254="ROBIN",LISTE!B254="FREYSS",LISTE!B254="HENNION",LISTE!B254="BENARD",LISTE!I254="X",LISTE!I254="A",LISTE!B254="HUMBERT",LISTE!B254="BARRET",LISTE!B254="AUZAN",LISTE!B254="BOURDEAU"),"",LISTE!AP254)</f>
        <v/>
      </c>
      <c r="S254" s="72" t="str">
        <f>IF(OR(LISTE!B254="",LISTE!B254="MADORRE",LISTE!B254="ROBIN",LISTE!B254="FREYSS",LISTE!B254="HENNION",LISTE!B254="BENARD",LISTE!I254="X",LISTE!I254="A",LISTE!B254="HUMBERT",LISTE!B254="BARRET",LISTE!B254="AUZAN",LISTE!B254="BOURDEAU"),"",LISTE!AQ254)</f>
        <v/>
      </c>
    </row>
    <row r="255" spans="1:19" ht="13.05" customHeight="1" x14ac:dyDescent="0.3">
      <c r="A255" s="56" t="str">
        <f>IF(OR(LISTE!B255="",LISTE!B255="MADORRE",LISTE!B255="ROBIN",LISTE!B255="FREYSS",LISTE!B255="HENNION",LISTE!B255="BENARD",LISTE!I255="X",LISTE!I255="A",LISTE!B255="HUMBERT",LISTE!B255="BARRET",LISTE!B255="AUZAN",LISTE!B255="BOURDEAU"),"",LISTE!A255)</f>
        <v/>
      </c>
      <c r="B255" s="70" t="str">
        <f>IF(OR(LISTE!B255="",LISTE!B255="MADORRE",LISTE!B255="ROBIN",LISTE!B255="FREYSS",LISTE!B255="HENNION",LISTE!B255="BENARD",LISTE!I255="X",LISTE!I255="A",LISTE!B255="HUMBERT",LISTE!B255="BARRET",LISTE!B255="AUZAN",LISTE!B255="BOURDEAU"),"",LISTE!B255)</f>
        <v/>
      </c>
      <c r="C255" s="70" t="str">
        <f>IF(OR(LISTE!B255="",LISTE!B255="MADORRE",LISTE!B255="ROBIN",LISTE!B255="FREYSS",LISTE!B255="HENNION",LISTE!B255="BENARD",LISTE!I255="X",LISTE!I255="A",LISTE!B255="HUMBERT",LISTE!B255="BARRET",LISTE!B255="AUZAN",LISTE!B255="BOURDEAU"),"",LISTE!C255)</f>
        <v/>
      </c>
      <c r="D255" s="70"/>
      <c r="E255" s="71" t="str">
        <f>IF(OR(LISTE!B255="",LISTE!B255="MADORRE",LISTE!B255="ROBIN",LISTE!B255="FREYSS",LISTE!B255="HENNION",LISTE!B255="BENARD",LISTE!I255="X",LISTE!I255="A",LISTE!B255="HUMBERT",LISTE!B255="BARRET",LISTE!B255="AUZAN",LISTE!B255="BOURDEAU"),"",LISTE!J255)</f>
        <v/>
      </c>
      <c r="F255" s="71" t="str">
        <f>IF(OR(LISTE!B255="",LISTE!B255="MADORRE",LISTE!B255="ROBIN",LISTE!B255="FREYSS",LISTE!B255="HENNION",LISTE!B255="BENARD",LISTE!I255="X",LISTE!I255="A",LISTE!B255="HUMBERT",LISTE!B255="BARRET",LISTE!B255="AUZAN",LISTE!B255="BOURDEAU"),"",LISTE!K255)</f>
        <v/>
      </c>
      <c r="G255" s="71"/>
      <c r="H255" s="72" t="str">
        <f>IF(OR(LISTE!B255="",LISTE!B255="MADORRE",LISTE!B255="ROBIN",LISTE!B255="FREYSS",LISTE!B255="HENNION",LISTE!B255="BENARD",LISTE!I255="X",LISTE!I255="A",LISTE!B255="HUMBERT",LISTE!B255="BARRET",LISTE!B255="AUZAN",LISTE!B255="BOURDEAU"),"",LISTE!AF255)</f>
        <v/>
      </c>
      <c r="I255" s="72" t="str">
        <f>IF(OR(LISTE!B255="",LISTE!B255="MADORRE",LISTE!B255="ROBIN",LISTE!B255="FREYSS",LISTE!B255="HENNION",LISTE!B255="BENARD",LISTE!I255="X",LISTE!I255="A",LISTE!B255="HUMBERT",LISTE!B255="BARRET",LISTE!B255="AUZAN",LISTE!B255="BOURDEAU"),"",LISTE!AG255)</f>
        <v/>
      </c>
      <c r="J255" s="72" t="str">
        <f>IF(OR(LISTE!B255="",LISTE!B255="MADORRE",LISTE!B255="ROBIN",LISTE!B255="FREYSS",LISTE!B255="HENNION",LISTE!B255="BENARD",LISTE!I255="X",LISTE!I255="A",LISTE!B255="HUMBERT",LISTE!B255="BARRET",LISTE!B255="AUZAN",LISTE!B255="BOURDEAU"),"",LISTE!AH255)</f>
        <v/>
      </c>
      <c r="K255" s="72" t="str">
        <f>IF(OR(LISTE!B255="",LISTE!B255="MADORRE",LISTE!B255="ROBIN",LISTE!B255="FREYSS",LISTE!B255="HENNION",LISTE!B255="BENARD",LISTE!I255="X",LISTE!I255="A",LISTE!B255="HUMBERT",LISTE!B255="BARRET",LISTE!B255="AUZAN",LISTE!B255="BOURDEAU"),"",LISTE!AI255)</f>
        <v/>
      </c>
      <c r="L255" s="72" t="str">
        <f>IF(OR(LISTE!B255="",LISTE!B255="MADORRE",LISTE!B255="ROBIN",LISTE!B255="FREYSS",LISTE!B255="HENNION",LISTE!B255="BENARD",LISTE!I255="X",LISTE!I255="A",LISTE!B255="HUMBERT",LISTE!B255="BARRET",LISTE!B255="AUZAN",LISTE!B255="BOURDEAU"),"",LISTE!AJ255)</f>
        <v/>
      </c>
      <c r="M255" s="72" t="str">
        <f>IF(OR(LISTE!B255="",LISTE!B255="MADORRE",LISTE!B255="ROBIN",LISTE!B255="FREYSS",LISTE!B255="HENNION",LISTE!B255="BENARD",LISTE!I255="X",LISTE!I255="A",LISTE!B255="HUMBERT",LISTE!B255="BARRET",LISTE!B255="AUZAN",LISTE!B255="BOURDEAU"),"",LISTE!AK255)</f>
        <v/>
      </c>
      <c r="N255" s="72" t="str">
        <f>IF(OR(LISTE!B255="",LISTE!B255="MADORRE",LISTE!B255="ROBIN",LISTE!B255="FREYSS",LISTE!B255="HENNION",LISTE!B255="BENARD",LISTE!I255="X",LISTE!I255="A",LISTE!B255="HUMBERT",LISTE!B255="BARRET",LISTE!B255="AUZAN",LISTE!B255="BOURDEAU"),"",LISTE!AL255)</f>
        <v/>
      </c>
      <c r="O255" s="72" t="str">
        <f>IF(OR(LISTE!B255="",LISTE!B255="MADORRE",LISTE!B255="ROBIN",LISTE!B255="FREYSS",LISTE!B255="HENNION",LISTE!B255="BENARD",LISTE!I255="X",LISTE!I255="A",LISTE!B255="HUMBERT",LISTE!B255="BARRET",LISTE!B255="AUZAN",LISTE!B255="BOURDEAU"),"",LISTE!AM255)</f>
        <v/>
      </c>
      <c r="P255" s="72" t="str">
        <f>IF(OR(LISTE!B255="",LISTE!B255="MADORRE",LISTE!B255="ROBIN",LISTE!B255="FREYSS",LISTE!B255="HENNION",LISTE!B255="BENARD",LISTE!I255="X",LISTE!I255="A",LISTE!B255="HUMBERT",LISTE!B255="BARRET",LISTE!B255="AUZAN",LISTE!B255="BOURDEAU"),"",LISTE!AN255)</f>
        <v/>
      </c>
      <c r="Q255" s="72" t="str">
        <f>IF(OR(LISTE!B255="",LISTE!B255="MADORRE",LISTE!B255="ROBIN",LISTE!B255="FREYSS",LISTE!B255="HENNION",LISTE!B255="BENARD",LISTE!I255="X",LISTE!I255="A",LISTE!B255="HUMBERT",LISTE!B255="BARRET",LISTE!B255="AUZAN",LISTE!B255="BOURDEAU"),"",LISTE!AO255)</f>
        <v/>
      </c>
      <c r="R255" s="72" t="str">
        <f>IF(OR(LISTE!B255="",LISTE!B255="MADORRE",LISTE!B255="ROBIN",LISTE!B255="FREYSS",LISTE!B255="HENNION",LISTE!B255="BENARD",LISTE!I255="X",LISTE!I255="A",LISTE!B255="HUMBERT",LISTE!B255="BARRET",LISTE!B255="AUZAN",LISTE!B255="BOURDEAU"),"",LISTE!AP255)</f>
        <v/>
      </c>
      <c r="S255" s="72" t="str">
        <f>IF(OR(LISTE!B255="",LISTE!B255="MADORRE",LISTE!B255="ROBIN",LISTE!B255="FREYSS",LISTE!B255="HENNION",LISTE!B255="BENARD",LISTE!I255="X",LISTE!I255="A",LISTE!B255="HUMBERT",LISTE!B255="BARRET",LISTE!B255="AUZAN",LISTE!B255="BOURDEAU"),"",LISTE!AQ255)</f>
        <v/>
      </c>
    </row>
    <row r="256" spans="1:19" ht="13.05" customHeight="1" x14ac:dyDescent="0.3">
      <c r="A256" s="56" t="str">
        <f>IF(OR(LISTE!B256="",LISTE!B256="MADORRE",LISTE!B256="ROBIN",LISTE!B256="FREYSS",LISTE!B256="HENNION",LISTE!B256="BENARD",LISTE!I256="X",LISTE!I256="A",LISTE!B256="HUMBERT",LISTE!B256="BARRET",LISTE!B256="AUZAN",LISTE!B256="BOURDEAU"),"",LISTE!A256)</f>
        <v/>
      </c>
      <c r="B256" s="70" t="str">
        <f>IF(OR(LISTE!B256="",LISTE!B256="MADORRE",LISTE!B256="ROBIN",LISTE!B256="FREYSS",LISTE!B256="HENNION",LISTE!B256="BENARD",LISTE!I256="X",LISTE!I256="A",LISTE!B256="HUMBERT",LISTE!B256="BARRET",LISTE!B256="AUZAN",LISTE!B256="BOURDEAU"),"",LISTE!B256)</f>
        <v/>
      </c>
      <c r="C256" s="70" t="str">
        <f>IF(OR(LISTE!B256="",LISTE!B256="MADORRE",LISTE!B256="ROBIN",LISTE!B256="FREYSS",LISTE!B256="HENNION",LISTE!B256="BENARD",LISTE!I256="X",LISTE!I256="A",LISTE!B256="HUMBERT",LISTE!B256="BARRET",LISTE!B256="AUZAN",LISTE!B256="BOURDEAU"),"",LISTE!C256)</f>
        <v/>
      </c>
      <c r="D256" s="70"/>
      <c r="E256" s="71" t="str">
        <f>IF(OR(LISTE!B256="",LISTE!B256="MADORRE",LISTE!B256="ROBIN",LISTE!B256="FREYSS",LISTE!B256="HENNION",LISTE!B256="BENARD",LISTE!I256="X",LISTE!I256="A",LISTE!B256="HUMBERT",LISTE!B256="BARRET",LISTE!B256="AUZAN",LISTE!B256="BOURDEAU"),"",LISTE!J256)</f>
        <v/>
      </c>
      <c r="F256" s="71" t="str">
        <f>IF(OR(LISTE!B256="",LISTE!B256="MADORRE",LISTE!B256="ROBIN",LISTE!B256="FREYSS",LISTE!B256="HENNION",LISTE!B256="BENARD",LISTE!I256="X",LISTE!I256="A",LISTE!B256="HUMBERT",LISTE!B256="BARRET",LISTE!B256="AUZAN",LISTE!B256="BOURDEAU"),"",LISTE!K256)</f>
        <v/>
      </c>
      <c r="G256" s="71"/>
      <c r="H256" s="72" t="str">
        <f>IF(OR(LISTE!B256="",LISTE!B256="MADORRE",LISTE!B256="ROBIN",LISTE!B256="FREYSS",LISTE!B256="HENNION",LISTE!B256="BENARD",LISTE!I256="X",LISTE!I256="A",LISTE!B256="HUMBERT",LISTE!B256="BARRET",LISTE!B256="AUZAN",LISTE!B256="BOURDEAU"),"",LISTE!AF256)</f>
        <v/>
      </c>
      <c r="I256" s="72" t="str">
        <f>IF(OR(LISTE!B256="",LISTE!B256="MADORRE",LISTE!B256="ROBIN",LISTE!B256="FREYSS",LISTE!B256="HENNION",LISTE!B256="BENARD",LISTE!I256="X",LISTE!I256="A",LISTE!B256="HUMBERT",LISTE!B256="BARRET",LISTE!B256="AUZAN",LISTE!B256="BOURDEAU"),"",LISTE!AG256)</f>
        <v/>
      </c>
      <c r="J256" s="72" t="str">
        <f>IF(OR(LISTE!B256="",LISTE!B256="MADORRE",LISTE!B256="ROBIN",LISTE!B256="FREYSS",LISTE!B256="HENNION",LISTE!B256="BENARD",LISTE!I256="X",LISTE!I256="A",LISTE!B256="HUMBERT",LISTE!B256="BARRET",LISTE!B256="AUZAN",LISTE!B256="BOURDEAU"),"",LISTE!AH256)</f>
        <v/>
      </c>
      <c r="K256" s="72" t="str">
        <f>IF(OR(LISTE!B256="",LISTE!B256="MADORRE",LISTE!B256="ROBIN",LISTE!B256="FREYSS",LISTE!B256="HENNION",LISTE!B256="BENARD",LISTE!I256="X",LISTE!I256="A",LISTE!B256="HUMBERT",LISTE!B256="BARRET",LISTE!B256="AUZAN",LISTE!B256="BOURDEAU"),"",LISTE!AI256)</f>
        <v/>
      </c>
      <c r="L256" s="72" t="str">
        <f>IF(OR(LISTE!B256="",LISTE!B256="MADORRE",LISTE!B256="ROBIN",LISTE!B256="FREYSS",LISTE!B256="HENNION",LISTE!B256="BENARD",LISTE!I256="X",LISTE!I256="A",LISTE!B256="HUMBERT",LISTE!B256="BARRET",LISTE!B256="AUZAN",LISTE!B256="BOURDEAU"),"",LISTE!AJ256)</f>
        <v/>
      </c>
      <c r="M256" s="72" t="str">
        <f>IF(OR(LISTE!B256="",LISTE!B256="MADORRE",LISTE!B256="ROBIN",LISTE!B256="FREYSS",LISTE!B256="HENNION",LISTE!B256="BENARD",LISTE!I256="X",LISTE!I256="A",LISTE!B256="HUMBERT",LISTE!B256="BARRET",LISTE!B256="AUZAN",LISTE!B256="BOURDEAU"),"",LISTE!AK256)</f>
        <v/>
      </c>
      <c r="N256" s="72" t="str">
        <f>IF(OR(LISTE!B256="",LISTE!B256="MADORRE",LISTE!B256="ROBIN",LISTE!B256="FREYSS",LISTE!B256="HENNION",LISTE!B256="BENARD",LISTE!I256="X",LISTE!I256="A",LISTE!B256="HUMBERT",LISTE!B256="BARRET",LISTE!B256="AUZAN",LISTE!B256="BOURDEAU"),"",LISTE!AL256)</f>
        <v/>
      </c>
      <c r="O256" s="72" t="str">
        <f>IF(OR(LISTE!B256="",LISTE!B256="MADORRE",LISTE!B256="ROBIN",LISTE!B256="FREYSS",LISTE!B256="HENNION",LISTE!B256="BENARD",LISTE!I256="X",LISTE!I256="A",LISTE!B256="HUMBERT",LISTE!B256="BARRET",LISTE!B256="AUZAN",LISTE!B256="BOURDEAU"),"",LISTE!AM256)</f>
        <v/>
      </c>
      <c r="P256" s="72" t="str">
        <f>IF(OR(LISTE!B256="",LISTE!B256="MADORRE",LISTE!B256="ROBIN",LISTE!B256="FREYSS",LISTE!B256="HENNION",LISTE!B256="BENARD",LISTE!I256="X",LISTE!I256="A",LISTE!B256="HUMBERT",LISTE!B256="BARRET",LISTE!B256="AUZAN",LISTE!B256="BOURDEAU"),"",LISTE!AN256)</f>
        <v/>
      </c>
      <c r="Q256" s="72" t="str">
        <f>IF(OR(LISTE!B256="",LISTE!B256="MADORRE",LISTE!B256="ROBIN",LISTE!B256="FREYSS",LISTE!B256="HENNION",LISTE!B256="BENARD",LISTE!I256="X",LISTE!I256="A",LISTE!B256="HUMBERT",LISTE!B256="BARRET",LISTE!B256="AUZAN",LISTE!B256="BOURDEAU"),"",LISTE!AO256)</f>
        <v/>
      </c>
      <c r="R256" s="72" t="str">
        <f>IF(OR(LISTE!B256="",LISTE!B256="MADORRE",LISTE!B256="ROBIN",LISTE!B256="FREYSS",LISTE!B256="HENNION",LISTE!B256="BENARD",LISTE!I256="X",LISTE!I256="A",LISTE!B256="HUMBERT",LISTE!B256="BARRET",LISTE!B256="AUZAN",LISTE!B256="BOURDEAU"),"",LISTE!AP256)</f>
        <v/>
      </c>
      <c r="S256" s="72" t="str">
        <f>IF(OR(LISTE!B256="",LISTE!B256="MADORRE",LISTE!B256="ROBIN",LISTE!B256="FREYSS",LISTE!B256="HENNION",LISTE!B256="BENARD",LISTE!I256="X",LISTE!I256="A",LISTE!B256="HUMBERT",LISTE!B256="BARRET",LISTE!B256="AUZAN",LISTE!B256="BOURDEAU"),"",LISTE!AQ256)</f>
        <v/>
      </c>
    </row>
    <row r="257" spans="1:19" ht="13.05" customHeight="1" x14ac:dyDescent="0.3">
      <c r="A257" s="56" t="str">
        <f>IF(OR(LISTE!B257="",LISTE!B257="MADORRE",LISTE!B257="ROBIN",LISTE!B257="FREYSS",LISTE!B257="HENNION",LISTE!B257="BENARD",LISTE!I257="X",LISTE!I257="A",LISTE!B257="HUMBERT",LISTE!B257="BARRET",LISTE!B257="AUZAN",LISTE!B257="BOURDEAU"),"",LISTE!A257)</f>
        <v/>
      </c>
      <c r="B257" s="70" t="str">
        <f>IF(OR(LISTE!B257="",LISTE!B257="MADORRE",LISTE!B257="ROBIN",LISTE!B257="FREYSS",LISTE!B257="HENNION",LISTE!B257="BENARD",LISTE!I257="X",LISTE!I257="A",LISTE!B257="HUMBERT",LISTE!B257="BARRET",LISTE!B257="AUZAN",LISTE!B257="BOURDEAU"),"",LISTE!B257)</f>
        <v/>
      </c>
      <c r="C257" s="70" t="str">
        <f>IF(OR(LISTE!B257="",LISTE!B257="MADORRE",LISTE!B257="ROBIN",LISTE!B257="FREYSS",LISTE!B257="HENNION",LISTE!B257="BENARD",LISTE!I257="X",LISTE!I257="A",LISTE!B257="HUMBERT",LISTE!B257="BARRET",LISTE!B257="AUZAN",LISTE!B257="BOURDEAU"),"",LISTE!C257)</f>
        <v/>
      </c>
      <c r="D257" s="70"/>
      <c r="E257" s="71" t="str">
        <f>IF(OR(LISTE!B257="",LISTE!B257="MADORRE",LISTE!B257="ROBIN",LISTE!B257="FREYSS",LISTE!B257="HENNION",LISTE!B257="BENARD",LISTE!I257="X",LISTE!I257="A",LISTE!B257="HUMBERT",LISTE!B257="BARRET",LISTE!B257="AUZAN",LISTE!B257="BOURDEAU"),"",LISTE!J257)</f>
        <v/>
      </c>
      <c r="F257" s="71" t="str">
        <f>IF(OR(LISTE!B257="",LISTE!B257="MADORRE",LISTE!B257="ROBIN",LISTE!B257="FREYSS",LISTE!B257="HENNION",LISTE!B257="BENARD",LISTE!I257="X",LISTE!I257="A",LISTE!B257="HUMBERT",LISTE!B257="BARRET",LISTE!B257="AUZAN",LISTE!B257="BOURDEAU"),"",LISTE!K257)</f>
        <v/>
      </c>
      <c r="G257" s="71"/>
      <c r="H257" s="72" t="str">
        <f>IF(OR(LISTE!B257="",LISTE!B257="MADORRE",LISTE!B257="ROBIN",LISTE!B257="FREYSS",LISTE!B257="HENNION",LISTE!B257="BENARD",LISTE!I257="X",LISTE!I257="A",LISTE!B257="HUMBERT",LISTE!B257="BARRET",LISTE!B257="AUZAN",LISTE!B257="BOURDEAU"),"",LISTE!AF257)</f>
        <v/>
      </c>
      <c r="I257" s="72" t="str">
        <f>IF(OR(LISTE!B257="",LISTE!B257="MADORRE",LISTE!B257="ROBIN",LISTE!B257="FREYSS",LISTE!B257="HENNION",LISTE!B257="BENARD",LISTE!I257="X",LISTE!I257="A",LISTE!B257="HUMBERT",LISTE!B257="BARRET",LISTE!B257="AUZAN",LISTE!B257="BOURDEAU"),"",LISTE!AG257)</f>
        <v/>
      </c>
      <c r="J257" s="72" t="str">
        <f>IF(OR(LISTE!B257="",LISTE!B257="MADORRE",LISTE!B257="ROBIN",LISTE!B257="FREYSS",LISTE!B257="HENNION",LISTE!B257="BENARD",LISTE!I257="X",LISTE!I257="A",LISTE!B257="HUMBERT",LISTE!B257="BARRET",LISTE!B257="AUZAN",LISTE!B257="BOURDEAU"),"",LISTE!AH257)</f>
        <v/>
      </c>
      <c r="K257" s="72" t="str">
        <f>IF(OR(LISTE!B257="",LISTE!B257="MADORRE",LISTE!B257="ROBIN",LISTE!B257="FREYSS",LISTE!B257="HENNION",LISTE!B257="BENARD",LISTE!I257="X",LISTE!I257="A",LISTE!B257="HUMBERT",LISTE!B257="BARRET",LISTE!B257="AUZAN",LISTE!B257="BOURDEAU"),"",LISTE!AI257)</f>
        <v/>
      </c>
      <c r="L257" s="72" t="str">
        <f>IF(OR(LISTE!B257="",LISTE!B257="MADORRE",LISTE!B257="ROBIN",LISTE!B257="FREYSS",LISTE!B257="HENNION",LISTE!B257="BENARD",LISTE!I257="X",LISTE!I257="A",LISTE!B257="HUMBERT",LISTE!B257="BARRET",LISTE!B257="AUZAN",LISTE!B257="BOURDEAU"),"",LISTE!AJ257)</f>
        <v/>
      </c>
      <c r="M257" s="72" t="str">
        <f>IF(OR(LISTE!B257="",LISTE!B257="MADORRE",LISTE!B257="ROBIN",LISTE!B257="FREYSS",LISTE!B257="HENNION",LISTE!B257="BENARD",LISTE!I257="X",LISTE!I257="A",LISTE!B257="HUMBERT",LISTE!B257="BARRET",LISTE!B257="AUZAN",LISTE!B257="BOURDEAU"),"",LISTE!AK257)</f>
        <v/>
      </c>
      <c r="N257" s="72" t="str">
        <f>IF(OR(LISTE!B257="",LISTE!B257="MADORRE",LISTE!B257="ROBIN",LISTE!B257="FREYSS",LISTE!B257="HENNION",LISTE!B257="BENARD",LISTE!I257="X",LISTE!I257="A",LISTE!B257="HUMBERT",LISTE!B257="BARRET",LISTE!B257="AUZAN",LISTE!B257="BOURDEAU"),"",LISTE!AL257)</f>
        <v/>
      </c>
      <c r="O257" s="72" t="str">
        <f>IF(OR(LISTE!B257="",LISTE!B257="MADORRE",LISTE!B257="ROBIN",LISTE!B257="FREYSS",LISTE!B257="HENNION",LISTE!B257="BENARD",LISTE!I257="X",LISTE!I257="A",LISTE!B257="HUMBERT",LISTE!B257="BARRET",LISTE!B257="AUZAN",LISTE!B257="BOURDEAU"),"",LISTE!AM257)</f>
        <v/>
      </c>
      <c r="P257" s="72" t="str">
        <f>IF(OR(LISTE!B257="",LISTE!B257="MADORRE",LISTE!B257="ROBIN",LISTE!B257="FREYSS",LISTE!B257="HENNION",LISTE!B257="BENARD",LISTE!I257="X",LISTE!I257="A",LISTE!B257="HUMBERT",LISTE!B257="BARRET",LISTE!B257="AUZAN",LISTE!B257="BOURDEAU"),"",LISTE!AN257)</f>
        <v/>
      </c>
      <c r="Q257" s="72" t="str">
        <f>IF(OR(LISTE!B257="",LISTE!B257="MADORRE",LISTE!B257="ROBIN",LISTE!B257="FREYSS",LISTE!B257="HENNION",LISTE!B257="BENARD",LISTE!I257="X",LISTE!I257="A",LISTE!B257="HUMBERT",LISTE!B257="BARRET",LISTE!B257="AUZAN",LISTE!B257="BOURDEAU"),"",LISTE!AO257)</f>
        <v/>
      </c>
      <c r="R257" s="72" t="str">
        <f>IF(OR(LISTE!B257="",LISTE!B257="MADORRE",LISTE!B257="ROBIN",LISTE!B257="FREYSS",LISTE!B257="HENNION",LISTE!B257="BENARD",LISTE!I257="X",LISTE!I257="A",LISTE!B257="HUMBERT",LISTE!B257="BARRET",LISTE!B257="AUZAN",LISTE!B257="BOURDEAU"),"",LISTE!AP257)</f>
        <v/>
      </c>
      <c r="S257" s="72" t="str">
        <f>IF(OR(LISTE!B257="",LISTE!B257="MADORRE",LISTE!B257="ROBIN",LISTE!B257="FREYSS",LISTE!B257="HENNION",LISTE!B257="BENARD",LISTE!I257="X",LISTE!I257="A",LISTE!B257="HUMBERT",LISTE!B257="BARRET",LISTE!B257="AUZAN",LISTE!B257="BOURDEAU"),"",LISTE!AQ257)</f>
        <v/>
      </c>
    </row>
    <row r="258" spans="1:19" ht="13.05" customHeight="1" x14ac:dyDescent="0.3">
      <c r="A258" s="56" t="str">
        <f>IF(OR(LISTE!B258="",LISTE!B258="MADORRE",LISTE!B258="ROBIN",LISTE!B258="FREYSS",LISTE!B258="HENNION",LISTE!B258="BENARD",LISTE!I258="X",LISTE!I258="A",LISTE!B258="HUMBERT",LISTE!B258="BARRET",LISTE!B258="AUZAN",LISTE!B258="BOURDEAU"),"",LISTE!A258)</f>
        <v/>
      </c>
      <c r="B258" s="70" t="str">
        <f>IF(OR(LISTE!B258="",LISTE!B258="MADORRE",LISTE!B258="ROBIN",LISTE!B258="FREYSS",LISTE!B258="HENNION",LISTE!B258="BENARD",LISTE!I258="X",LISTE!I258="A",LISTE!B258="HUMBERT",LISTE!B258="BARRET",LISTE!B258="AUZAN",LISTE!B258="BOURDEAU"),"",LISTE!B258)</f>
        <v/>
      </c>
      <c r="C258" s="70" t="str">
        <f>IF(OR(LISTE!B258="",LISTE!B258="MADORRE",LISTE!B258="ROBIN",LISTE!B258="FREYSS",LISTE!B258="HENNION",LISTE!B258="BENARD",LISTE!I258="X",LISTE!I258="A",LISTE!B258="HUMBERT",LISTE!B258="BARRET",LISTE!B258="AUZAN",LISTE!B258="BOURDEAU"),"",LISTE!C258)</f>
        <v/>
      </c>
      <c r="D258" s="70"/>
      <c r="E258" s="71" t="str">
        <f>IF(OR(LISTE!B258="",LISTE!B258="MADORRE",LISTE!B258="ROBIN",LISTE!B258="FREYSS",LISTE!B258="HENNION",LISTE!B258="BENARD",LISTE!I258="X",LISTE!I258="A",LISTE!B258="HUMBERT",LISTE!B258="BARRET",LISTE!B258="AUZAN",LISTE!B258="BOURDEAU"),"",LISTE!J258)</f>
        <v/>
      </c>
      <c r="F258" s="71" t="str">
        <f>IF(OR(LISTE!B258="",LISTE!B258="MADORRE",LISTE!B258="ROBIN",LISTE!B258="FREYSS",LISTE!B258="HENNION",LISTE!B258="BENARD",LISTE!I258="X",LISTE!I258="A",LISTE!B258="HUMBERT",LISTE!B258="BARRET",LISTE!B258="AUZAN",LISTE!B258="BOURDEAU"),"",LISTE!K258)</f>
        <v/>
      </c>
      <c r="G258" s="71"/>
      <c r="H258" s="72" t="str">
        <f>IF(OR(LISTE!B258="",LISTE!B258="MADORRE",LISTE!B258="ROBIN",LISTE!B258="FREYSS",LISTE!B258="HENNION",LISTE!B258="BENARD",LISTE!I258="X",LISTE!I258="A",LISTE!B258="HUMBERT",LISTE!B258="BARRET",LISTE!B258="AUZAN",LISTE!B258="BOURDEAU"),"",LISTE!AF258)</f>
        <v/>
      </c>
      <c r="I258" s="72" t="str">
        <f>IF(OR(LISTE!B258="",LISTE!B258="MADORRE",LISTE!B258="ROBIN",LISTE!B258="FREYSS",LISTE!B258="HENNION",LISTE!B258="BENARD",LISTE!I258="X",LISTE!I258="A",LISTE!B258="HUMBERT",LISTE!B258="BARRET",LISTE!B258="AUZAN",LISTE!B258="BOURDEAU"),"",LISTE!AG258)</f>
        <v/>
      </c>
      <c r="J258" s="72" t="str">
        <f>IF(OR(LISTE!B258="",LISTE!B258="MADORRE",LISTE!B258="ROBIN",LISTE!B258="FREYSS",LISTE!B258="HENNION",LISTE!B258="BENARD",LISTE!I258="X",LISTE!I258="A",LISTE!B258="HUMBERT",LISTE!B258="BARRET",LISTE!B258="AUZAN",LISTE!B258="BOURDEAU"),"",LISTE!AH258)</f>
        <v/>
      </c>
      <c r="K258" s="72" t="str">
        <f>IF(OR(LISTE!B258="",LISTE!B258="MADORRE",LISTE!B258="ROBIN",LISTE!B258="FREYSS",LISTE!B258="HENNION",LISTE!B258="BENARD",LISTE!I258="X",LISTE!I258="A",LISTE!B258="HUMBERT",LISTE!B258="BARRET",LISTE!B258="AUZAN",LISTE!B258="BOURDEAU"),"",LISTE!AI258)</f>
        <v/>
      </c>
      <c r="L258" s="72" t="str">
        <f>IF(OR(LISTE!B258="",LISTE!B258="MADORRE",LISTE!B258="ROBIN",LISTE!B258="FREYSS",LISTE!B258="HENNION",LISTE!B258="BENARD",LISTE!I258="X",LISTE!I258="A",LISTE!B258="HUMBERT",LISTE!B258="BARRET",LISTE!B258="AUZAN",LISTE!B258="BOURDEAU"),"",LISTE!AJ258)</f>
        <v/>
      </c>
      <c r="M258" s="72" t="str">
        <f>IF(OR(LISTE!B258="",LISTE!B258="MADORRE",LISTE!B258="ROBIN",LISTE!B258="FREYSS",LISTE!B258="HENNION",LISTE!B258="BENARD",LISTE!I258="X",LISTE!I258="A",LISTE!B258="HUMBERT",LISTE!B258="BARRET",LISTE!B258="AUZAN",LISTE!B258="BOURDEAU"),"",LISTE!AK258)</f>
        <v/>
      </c>
      <c r="N258" s="72" t="str">
        <f>IF(OR(LISTE!B258="",LISTE!B258="MADORRE",LISTE!B258="ROBIN",LISTE!B258="FREYSS",LISTE!B258="HENNION",LISTE!B258="BENARD",LISTE!I258="X",LISTE!I258="A",LISTE!B258="HUMBERT",LISTE!B258="BARRET",LISTE!B258="AUZAN",LISTE!B258="BOURDEAU"),"",LISTE!AL258)</f>
        <v/>
      </c>
      <c r="O258" s="72" t="str">
        <f>IF(OR(LISTE!B258="",LISTE!B258="MADORRE",LISTE!B258="ROBIN",LISTE!B258="FREYSS",LISTE!B258="HENNION",LISTE!B258="BENARD",LISTE!I258="X",LISTE!I258="A",LISTE!B258="HUMBERT",LISTE!B258="BARRET",LISTE!B258="AUZAN",LISTE!B258="BOURDEAU"),"",LISTE!AM258)</f>
        <v/>
      </c>
      <c r="P258" s="72" t="str">
        <f>IF(OR(LISTE!B258="",LISTE!B258="MADORRE",LISTE!B258="ROBIN",LISTE!B258="FREYSS",LISTE!B258="HENNION",LISTE!B258="BENARD",LISTE!I258="X",LISTE!I258="A",LISTE!B258="HUMBERT",LISTE!B258="BARRET",LISTE!B258="AUZAN",LISTE!B258="BOURDEAU"),"",LISTE!AN258)</f>
        <v/>
      </c>
      <c r="Q258" s="72" t="str">
        <f>IF(OR(LISTE!B258="",LISTE!B258="MADORRE",LISTE!B258="ROBIN",LISTE!B258="FREYSS",LISTE!B258="HENNION",LISTE!B258="BENARD",LISTE!I258="X",LISTE!I258="A",LISTE!B258="HUMBERT",LISTE!B258="BARRET",LISTE!B258="AUZAN",LISTE!B258="BOURDEAU"),"",LISTE!AO258)</f>
        <v/>
      </c>
      <c r="R258" s="72" t="str">
        <f>IF(OR(LISTE!B258="",LISTE!B258="MADORRE",LISTE!B258="ROBIN",LISTE!B258="FREYSS",LISTE!B258="HENNION",LISTE!B258="BENARD",LISTE!I258="X",LISTE!I258="A",LISTE!B258="HUMBERT",LISTE!B258="BARRET",LISTE!B258="AUZAN",LISTE!B258="BOURDEAU"),"",LISTE!AP258)</f>
        <v/>
      </c>
      <c r="S258" s="72" t="str">
        <f>IF(OR(LISTE!B258="",LISTE!B258="MADORRE",LISTE!B258="ROBIN",LISTE!B258="FREYSS",LISTE!B258="HENNION",LISTE!B258="BENARD",LISTE!I258="X",LISTE!I258="A",LISTE!B258="HUMBERT",LISTE!B258="BARRET",LISTE!B258="AUZAN",LISTE!B258="BOURDEAU"),"",LISTE!AQ258)</f>
        <v/>
      </c>
    </row>
    <row r="259" spans="1:19" ht="13.05" customHeight="1" x14ac:dyDescent="0.3">
      <c r="A259" s="56" t="str">
        <f>IF(OR(LISTE!B259="",LISTE!B259="MADORRE",LISTE!B259="ROBIN",LISTE!B259="FREYSS",LISTE!B259="HENNION",LISTE!B259="BENARD",LISTE!I259="X",LISTE!I259="A",LISTE!B259="HUMBERT",LISTE!B259="BARRET",LISTE!B259="AUZAN",LISTE!B259="BOURDEAU"),"",LISTE!A259)</f>
        <v/>
      </c>
      <c r="B259" s="70" t="str">
        <f>IF(OR(LISTE!B259="",LISTE!B259="MADORRE",LISTE!B259="ROBIN",LISTE!B259="FREYSS",LISTE!B259="HENNION",LISTE!B259="BENARD",LISTE!I259="X",LISTE!I259="A",LISTE!B259="HUMBERT",LISTE!B259="BARRET",LISTE!B259="AUZAN",LISTE!B259="BOURDEAU"),"",LISTE!B259)</f>
        <v/>
      </c>
      <c r="C259" s="70" t="str">
        <f>IF(OR(LISTE!B259="",LISTE!B259="MADORRE",LISTE!B259="ROBIN",LISTE!B259="FREYSS",LISTE!B259="HENNION",LISTE!B259="BENARD",LISTE!I259="X",LISTE!I259="A",LISTE!B259="HUMBERT",LISTE!B259="BARRET",LISTE!B259="AUZAN",LISTE!B259="BOURDEAU"),"",LISTE!C259)</f>
        <v/>
      </c>
      <c r="D259" s="70"/>
      <c r="E259" s="71" t="str">
        <f>IF(OR(LISTE!B259="",LISTE!B259="MADORRE",LISTE!B259="ROBIN",LISTE!B259="FREYSS",LISTE!B259="HENNION",LISTE!B259="BENARD",LISTE!I259="X",LISTE!I259="A",LISTE!B259="HUMBERT",LISTE!B259="BARRET",LISTE!B259="AUZAN",LISTE!B259="BOURDEAU"),"",LISTE!J259)</f>
        <v/>
      </c>
      <c r="F259" s="71" t="str">
        <f>IF(OR(LISTE!B259="",LISTE!B259="MADORRE",LISTE!B259="ROBIN",LISTE!B259="FREYSS",LISTE!B259="HENNION",LISTE!B259="BENARD",LISTE!I259="X",LISTE!I259="A",LISTE!B259="HUMBERT",LISTE!B259="BARRET",LISTE!B259="AUZAN",LISTE!B259="BOURDEAU"),"",LISTE!K259)</f>
        <v/>
      </c>
      <c r="G259" s="71"/>
      <c r="H259" s="72" t="str">
        <f>IF(OR(LISTE!B259="",LISTE!B259="MADORRE",LISTE!B259="ROBIN",LISTE!B259="FREYSS",LISTE!B259="HENNION",LISTE!B259="BENARD",LISTE!I259="X",LISTE!I259="A",LISTE!B259="HUMBERT",LISTE!B259="BARRET",LISTE!B259="AUZAN",LISTE!B259="BOURDEAU"),"",LISTE!AF259)</f>
        <v/>
      </c>
      <c r="I259" s="72" t="str">
        <f>IF(OR(LISTE!B259="",LISTE!B259="MADORRE",LISTE!B259="ROBIN",LISTE!B259="FREYSS",LISTE!B259="HENNION",LISTE!B259="BENARD",LISTE!I259="X",LISTE!I259="A",LISTE!B259="HUMBERT",LISTE!B259="BARRET",LISTE!B259="AUZAN",LISTE!B259="BOURDEAU"),"",LISTE!AG259)</f>
        <v/>
      </c>
      <c r="J259" s="72" t="str">
        <f>IF(OR(LISTE!B259="",LISTE!B259="MADORRE",LISTE!B259="ROBIN",LISTE!B259="FREYSS",LISTE!B259="HENNION",LISTE!B259="BENARD",LISTE!I259="X",LISTE!I259="A",LISTE!B259="HUMBERT",LISTE!B259="BARRET",LISTE!B259="AUZAN",LISTE!B259="BOURDEAU"),"",LISTE!AH259)</f>
        <v/>
      </c>
      <c r="K259" s="72" t="str">
        <f>IF(OR(LISTE!B259="",LISTE!B259="MADORRE",LISTE!B259="ROBIN",LISTE!B259="FREYSS",LISTE!B259="HENNION",LISTE!B259="BENARD",LISTE!I259="X",LISTE!I259="A",LISTE!B259="HUMBERT",LISTE!B259="BARRET",LISTE!B259="AUZAN",LISTE!B259="BOURDEAU"),"",LISTE!AI259)</f>
        <v/>
      </c>
      <c r="L259" s="72" t="str">
        <f>IF(OR(LISTE!B259="",LISTE!B259="MADORRE",LISTE!B259="ROBIN",LISTE!B259="FREYSS",LISTE!B259="HENNION",LISTE!B259="BENARD",LISTE!I259="X",LISTE!I259="A",LISTE!B259="HUMBERT",LISTE!B259="BARRET",LISTE!B259="AUZAN",LISTE!B259="BOURDEAU"),"",LISTE!AJ259)</f>
        <v/>
      </c>
      <c r="M259" s="72" t="str">
        <f>IF(OR(LISTE!B259="",LISTE!B259="MADORRE",LISTE!B259="ROBIN",LISTE!B259="FREYSS",LISTE!B259="HENNION",LISTE!B259="BENARD",LISTE!I259="X",LISTE!I259="A",LISTE!B259="HUMBERT",LISTE!B259="BARRET",LISTE!B259="AUZAN",LISTE!B259="BOURDEAU"),"",LISTE!AK259)</f>
        <v/>
      </c>
      <c r="N259" s="72" t="str">
        <f>IF(OR(LISTE!B259="",LISTE!B259="MADORRE",LISTE!B259="ROBIN",LISTE!B259="FREYSS",LISTE!B259="HENNION",LISTE!B259="BENARD",LISTE!I259="X",LISTE!I259="A",LISTE!B259="HUMBERT",LISTE!B259="BARRET",LISTE!B259="AUZAN",LISTE!B259="BOURDEAU"),"",LISTE!AL259)</f>
        <v/>
      </c>
      <c r="O259" s="72" t="str">
        <f>IF(OR(LISTE!B259="",LISTE!B259="MADORRE",LISTE!B259="ROBIN",LISTE!B259="FREYSS",LISTE!B259="HENNION",LISTE!B259="BENARD",LISTE!I259="X",LISTE!I259="A",LISTE!B259="HUMBERT",LISTE!B259="BARRET",LISTE!B259="AUZAN",LISTE!B259="BOURDEAU"),"",LISTE!AM259)</f>
        <v/>
      </c>
      <c r="P259" s="72" t="str">
        <f>IF(OR(LISTE!B259="",LISTE!B259="MADORRE",LISTE!B259="ROBIN",LISTE!B259="FREYSS",LISTE!B259="HENNION",LISTE!B259="BENARD",LISTE!I259="X",LISTE!I259="A",LISTE!B259="HUMBERT",LISTE!B259="BARRET",LISTE!B259="AUZAN",LISTE!B259="BOURDEAU"),"",LISTE!AN259)</f>
        <v/>
      </c>
      <c r="Q259" s="72" t="str">
        <f>IF(OR(LISTE!B259="",LISTE!B259="MADORRE",LISTE!B259="ROBIN",LISTE!B259="FREYSS",LISTE!B259="HENNION",LISTE!B259="BENARD",LISTE!I259="X",LISTE!I259="A",LISTE!B259="HUMBERT",LISTE!B259="BARRET",LISTE!B259="AUZAN",LISTE!B259="BOURDEAU"),"",LISTE!AO259)</f>
        <v/>
      </c>
      <c r="R259" s="72" t="str">
        <f>IF(OR(LISTE!B259="",LISTE!B259="MADORRE",LISTE!B259="ROBIN",LISTE!B259="FREYSS",LISTE!B259="HENNION",LISTE!B259="BENARD",LISTE!I259="X",LISTE!I259="A",LISTE!B259="HUMBERT",LISTE!B259="BARRET",LISTE!B259="AUZAN",LISTE!B259="BOURDEAU"),"",LISTE!AP259)</f>
        <v/>
      </c>
      <c r="S259" s="72" t="str">
        <f>IF(OR(LISTE!B259="",LISTE!B259="MADORRE",LISTE!B259="ROBIN",LISTE!B259="FREYSS",LISTE!B259="HENNION",LISTE!B259="BENARD",LISTE!I259="X",LISTE!I259="A",LISTE!B259="HUMBERT",LISTE!B259="BARRET",LISTE!B259="AUZAN",LISTE!B259="BOURDEAU"),"",LISTE!AQ259)</f>
        <v/>
      </c>
    </row>
    <row r="260" spans="1:19" ht="13.05" customHeight="1" x14ac:dyDescent="0.3">
      <c r="A260" s="56" t="str">
        <f>IF(OR(LISTE!B260="",LISTE!B260="MADORRE",LISTE!B260="ROBIN",LISTE!B260="FREYSS",LISTE!B260="HENNION",LISTE!B260="BENARD",LISTE!I260="X",LISTE!I260="A",LISTE!B260="HUMBERT",LISTE!B260="BARRET",LISTE!B260="AUZAN",LISTE!B260="BOURDEAU"),"",LISTE!A260)</f>
        <v/>
      </c>
      <c r="B260" s="70" t="str">
        <f>IF(OR(LISTE!B260="",LISTE!B260="MADORRE",LISTE!B260="ROBIN",LISTE!B260="FREYSS",LISTE!B260="HENNION",LISTE!B260="BENARD",LISTE!I260="X",LISTE!I260="A",LISTE!B260="HUMBERT",LISTE!B260="BARRET",LISTE!B260="AUZAN",LISTE!B260="BOURDEAU"),"",LISTE!B260)</f>
        <v/>
      </c>
      <c r="C260" s="70" t="str">
        <f>IF(OR(LISTE!B260="",LISTE!B260="MADORRE",LISTE!B260="ROBIN",LISTE!B260="FREYSS",LISTE!B260="HENNION",LISTE!B260="BENARD",LISTE!I260="X",LISTE!I260="A",LISTE!B260="HUMBERT",LISTE!B260="BARRET",LISTE!B260="AUZAN",LISTE!B260="BOURDEAU"),"",LISTE!C260)</f>
        <v/>
      </c>
      <c r="D260" s="70"/>
      <c r="E260" s="71" t="str">
        <f>IF(OR(LISTE!B260="",LISTE!B260="MADORRE",LISTE!B260="ROBIN",LISTE!B260="FREYSS",LISTE!B260="HENNION",LISTE!B260="BENARD",LISTE!I260="X",LISTE!I260="A",LISTE!B260="HUMBERT",LISTE!B260="BARRET",LISTE!B260="AUZAN",LISTE!B260="BOURDEAU"),"",LISTE!J260)</f>
        <v/>
      </c>
      <c r="F260" s="71" t="str">
        <f>IF(OR(LISTE!B260="",LISTE!B260="MADORRE",LISTE!B260="ROBIN",LISTE!B260="FREYSS",LISTE!B260="HENNION",LISTE!B260="BENARD",LISTE!I260="X",LISTE!I260="A",LISTE!B260="HUMBERT",LISTE!B260="BARRET",LISTE!B260="AUZAN",LISTE!B260="BOURDEAU"),"",LISTE!K260)</f>
        <v/>
      </c>
      <c r="G260" s="71"/>
      <c r="H260" s="72" t="str">
        <f>IF(OR(LISTE!B260="",LISTE!B260="MADORRE",LISTE!B260="ROBIN",LISTE!B260="FREYSS",LISTE!B260="HENNION",LISTE!B260="BENARD",LISTE!I260="X",LISTE!I260="A",LISTE!B260="HUMBERT",LISTE!B260="BARRET",LISTE!B260="AUZAN",LISTE!B260="BOURDEAU"),"",LISTE!AF260)</f>
        <v/>
      </c>
      <c r="I260" s="72" t="str">
        <f>IF(OR(LISTE!B260="",LISTE!B260="MADORRE",LISTE!B260="ROBIN",LISTE!B260="FREYSS",LISTE!B260="HENNION",LISTE!B260="BENARD",LISTE!I260="X",LISTE!I260="A",LISTE!B260="HUMBERT",LISTE!B260="BARRET",LISTE!B260="AUZAN",LISTE!B260="BOURDEAU"),"",LISTE!AG260)</f>
        <v/>
      </c>
      <c r="J260" s="72" t="str">
        <f>IF(OR(LISTE!B260="",LISTE!B260="MADORRE",LISTE!B260="ROBIN",LISTE!B260="FREYSS",LISTE!B260="HENNION",LISTE!B260="BENARD",LISTE!I260="X",LISTE!I260="A",LISTE!B260="HUMBERT",LISTE!B260="BARRET",LISTE!B260="AUZAN",LISTE!B260="BOURDEAU"),"",LISTE!AH260)</f>
        <v/>
      </c>
      <c r="K260" s="72" t="str">
        <f>IF(OR(LISTE!B260="",LISTE!B260="MADORRE",LISTE!B260="ROBIN",LISTE!B260="FREYSS",LISTE!B260="HENNION",LISTE!B260="BENARD",LISTE!I260="X",LISTE!I260="A",LISTE!B260="HUMBERT",LISTE!B260="BARRET",LISTE!B260="AUZAN",LISTE!B260="BOURDEAU"),"",LISTE!AI260)</f>
        <v/>
      </c>
      <c r="L260" s="72" t="str">
        <f>IF(OR(LISTE!B260="",LISTE!B260="MADORRE",LISTE!B260="ROBIN",LISTE!B260="FREYSS",LISTE!B260="HENNION",LISTE!B260="BENARD",LISTE!I260="X",LISTE!I260="A",LISTE!B260="HUMBERT",LISTE!B260="BARRET",LISTE!B260="AUZAN",LISTE!B260="BOURDEAU"),"",LISTE!AJ260)</f>
        <v/>
      </c>
      <c r="M260" s="72" t="str">
        <f>IF(OR(LISTE!B260="",LISTE!B260="MADORRE",LISTE!B260="ROBIN",LISTE!B260="FREYSS",LISTE!B260="HENNION",LISTE!B260="BENARD",LISTE!I260="X",LISTE!I260="A",LISTE!B260="HUMBERT",LISTE!B260="BARRET",LISTE!B260="AUZAN",LISTE!B260="BOURDEAU"),"",LISTE!AK260)</f>
        <v/>
      </c>
      <c r="N260" s="72" t="str">
        <f>IF(OR(LISTE!B260="",LISTE!B260="MADORRE",LISTE!B260="ROBIN",LISTE!B260="FREYSS",LISTE!B260="HENNION",LISTE!B260="BENARD",LISTE!I260="X",LISTE!I260="A",LISTE!B260="HUMBERT",LISTE!B260="BARRET",LISTE!B260="AUZAN",LISTE!B260="BOURDEAU"),"",LISTE!AL260)</f>
        <v/>
      </c>
      <c r="O260" s="72" t="str">
        <f>IF(OR(LISTE!B260="",LISTE!B260="MADORRE",LISTE!B260="ROBIN",LISTE!B260="FREYSS",LISTE!B260="HENNION",LISTE!B260="BENARD",LISTE!I260="X",LISTE!I260="A",LISTE!B260="HUMBERT",LISTE!B260="BARRET",LISTE!B260="AUZAN",LISTE!B260="BOURDEAU"),"",LISTE!AM260)</f>
        <v/>
      </c>
      <c r="P260" s="72" t="str">
        <f>IF(OR(LISTE!B260="",LISTE!B260="MADORRE",LISTE!B260="ROBIN",LISTE!B260="FREYSS",LISTE!B260="HENNION",LISTE!B260="BENARD",LISTE!I260="X",LISTE!I260="A",LISTE!B260="HUMBERT",LISTE!B260="BARRET",LISTE!B260="AUZAN",LISTE!B260="BOURDEAU"),"",LISTE!AN260)</f>
        <v/>
      </c>
      <c r="Q260" s="72" t="str">
        <f>IF(OR(LISTE!B260="",LISTE!B260="MADORRE",LISTE!B260="ROBIN",LISTE!B260="FREYSS",LISTE!B260="HENNION",LISTE!B260="BENARD",LISTE!I260="X",LISTE!I260="A",LISTE!B260="HUMBERT",LISTE!B260="BARRET",LISTE!B260="AUZAN",LISTE!B260="BOURDEAU"),"",LISTE!AO260)</f>
        <v/>
      </c>
      <c r="R260" s="72" t="str">
        <f>IF(OR(LISTE!B260="",LISTE!B260="MADORRE",LISTE!B260="ROBIN",LISTE!B260="FREYSS",LISTE!B260="HENNION",LISTE!B260="BENARD",LISTE!I260="X",LISTE!I260="A",LISTE!B260="HUMBERT",LISTE!B260="BARRET",LISTE!B260="AUZAN",LISTE!B260="BOURDEAU"),"",LISTE!AP260)</f>
        <v/>
      </c>
      <c r="S260" s="72" t="str">
        <f>IF(OR(LISTE!B260="",LISTE!B260="MADORRE",LISTE!B260="ROBIN",LISTE!B260="FREYSS",LISTE!B260="HENNION",LISTE!B260="BENARD",LISTE!I260="X",LISTE!I260="A",LISTE!B260="HUMBERT",LISTE!B260="BARRET",LISTE!B260="AUZAN",LISTE!B260="BOURDEAU"),"",LISTE!AQ260)</f>
        <v/>
      </c>
    </row>
    <row r="261" spans="1:19" ht="13.05" customHeight="1" x14ac:dyDescent="0.3">
      <c r="A261" s="56" t="str">
        <f>IF(OR(LISTE!B261="",LISTE!B261="MADORRE",LISTE!B261="ROBIN",LISTE!B261="FREYSS",LISTE!B261="HENNION",LISTE!B261="BENARD",LISTE!I261="X",LISTE!I261="A",LISTE!B261="HUMBERT",LISTE!B261="BARRET",LISTE!B261="AUZAN",LISTE!B261="BOURDEAU"),"",LISTE!A261)</f>
        <v/>
      </c>
      <c r="B261" s="70" t="str">
        <f>IF(OR(LISTE!B261="",LISTE!B261="MADORRE",LISTE!B261="ROBIN",LISTE!B261="FREYSS",LISTE!B261="HENNION",LISTE!B261="BENARD",LISTE!I261="X",LISTE!I261="A",LISTE!B261="HUMBERT",LISTE!B261="BARRET",LISTE!B261="AUZAN",LISTE!B261="BOURDEAU"),"",LISTE!B261)</f>
        <v/>
      </c>
      <c r="C261" s="70" t="str">
        <f>IF(OR(LISTE!B261="",LISTE!B261="MADORRE",LISTE!B261="ROBIN",LISTE!B261="FREYSS",LISTE!B261="HENNION",LISTE!B261="BENARD",LISTE!I261="X",LISTE!I261="A",LISTE!B261="HUMBERT",LISTE!B261="BARRET",LISTE!B261="AUZAN",LISTE!B261="BOURDEAU"),"",LISTE!C261)</f>
        <v/>
      </c>
      <c r="D261" s="70"/>
      <c r="E261" s="71" t="str">
        <f>IF(OR(LISTE!B261="",LISTE!B261="MADORRE",LISTE!B261="ROBIN",LISTE!B261="FREYSS",LISTE!B261="HENNION",LISTE!B261="BENARD",LISTE!I261="X",LISTE!I261="A",LISTE!B261="HUMBERT",LISTE!B261="BARRET",LISTE!B261="AUZAN",LISTE!B261="BOURDEAU"),"",LISTE!J261)</f>
        <v/>
      </c>
      <c r="F261" s="71" t="str">
        <f>IF(OR(LISTE!B261="",LISTE!B261="MADORRE",LISTE!B261="ROBIN",LISTE!B261="FREYSS",LISTE!B261="HENNION",LISTE!B261="BENARD",LISTE!I261="X",LISTE!I261="A",LISTE!B261="HUMBERT",LISTE!B261="BARRET",LISTE!B261="AUZAN",LISTE!B261="BOURDEAU"),"",LISTE!K261)</f>
        <v/>
      </c>
      <c r="G261" s="71"/>
      <c r="H261" s="72" t="str">
        <f>IF(OR(LISTE!B261="",LISTE!B261="MADORRE",LISTE!B261="ROBIN",LISTE!B261="FREYSS",LISTE!B261="HENNION",LISTE!B261="BENARD",LISTE!I261="X",LISTE!I261="A",LISTE!B261="HUMBERT",LISTE!B261="BARRET",LISTE!B261="AUZAN",LISTE!B261="BOURDEAU"),"",LISTE!AF261)</f>
        <v/>
      </c>
      <c r="I261" s="72" t="str">
        <f>IF(OR(LISTE!B261="",LISTE!B261="MADORRE",LISTE!B261="ROBIN",LISTE!B261="FREYSS",LISTE!B261="HENNION",LISTE!B261="BENARD",LISTE!I261="X",LISTE!I261="A",LISTE!B261="HUMBERT",LISTE!B261="BARRET",LISTE!B261="AUZAN",LISTE!B261="BOURDEAU"),"",LISTE!AG261)</f>
        <v/>
      </c>
      <c r="J261" s="72" t="str">
        <f>IF(OR(LISTE!B261="",LISTE!B261="MADORRE",LISTE!B261="ROBIN",LISTE!B261="FREYSS",LISTE!B261="HENNION",LISTE!B261="BENARD",LISTE!I261="X",LISTE!I261="A",LISTE!B261="HUMBERT",LISTE!B261="BARRET",LISTE!B261="AUZAN",LISTE!B261="BOURDEAU"),"",LISTE!AH261)</f>
        <v/>
      </c>
      <c r="K261" s="72" t="str">
        <f>IF(OR(LISTE!B261="",LISTE!B261="MADORRE",LISTE!B261="ROBIN",LISTE!B261="FREYSS",LISTE!B261="HENNION",LISTE!B261="BENARD",LISTE!I261="X",LISTE!I261="A",LISTE!B261="HUMBERT",LISTE!B261="BARRET",LISTE!B261="AUZAN",LISTE!B261="BOURDEAU"),"",LISTE!AI261)</f>
        <v/>
      </c>
      <c r="L261" s="72" t="str">
        <f>IF(OR(LISTE!B261="",LISTE!B261="MADORRE",LISTE!B261="ROBIN",LISTE!B261="FREYSS",LISTE!B261="HENNION",LISTE!B261="BENARD",LISTE!I261="X",LISTE!I261="A",LISTE!B261="HUMBERT",LISTE!B261="BARRET",LISTE!B261="AUZAN",LISTE!B261="BOURDEAU"),"",LISTE!AJ261)</f>
        <v/>
      </c>
      <c r="M261" s="72" t="str">
        <f>IF(OR(LISTE!B261="",LISTE!B261="MADORRE",LISTE!B261="ROBIN",LISTE!B261="FREYSS",LISTE!B261="HENNION",LISTE!B261="BENARD",LISTE!I261="X",LISTE!I261="A",LISTE!B261="HUMBERT",LISTE!B261="BARRET",LISTE!B261="AUZAN",LISTE!B261="BOURDEAU"),"",LISTE!AK261)</f>
        <v/>
      </c>
      <c r="N261" s="72" t="str">
        <f>IF(OR(LISTE!B261="",LISTE!B261="MADORRE",LISTE!B261="ROBIN",LISTE!B261="FREYSS",LISTE!B261="HENNION",LISTE!B261="BENARD",LISTE!I261="X",LISTE!I261="A",LISTE!B261="HUMBERT",LISTE!B261="BARRET",LISTE!B261="AUZAN",LISTE!B261="BOURDEAU"),"",LISTE!AL261)</f>
        <v/>
      </c>
      <c r="O261" s="72" t="str">
        <f>IF(OR(LISTE!B261="",LISTE!B261="MADORRE",LISTE!B261="ROBIN",LISTE!B261="FREYSS",LISTE!B261="HENNION",LISTE!B261="BENARD",LISTE!I261="X",LISTE!I261="A",LISTE!B261="HUMBERT",LISTE!B261="BARRET",LISTE!B261="AUZAN",LISTE!B261="BOURDEAU"),"",LISTE!AM261)</f>
        <v/>
      </c>
      <c r="P261" s="72" t="str">
        <f>IF(OR(LISTE!B261="",LISTE!B261="MADORRE",LISTE!B261="ROBIN",LISTE!B261="FREYSS",LISTE!B261="HENNION",LISTE!B261="BENARD",LISTE!I261="X",LISTE!I261="A",LISTE!B261="HUMBERT",LISTE!B261="BARRET",LISTE!B261="AUZAN",LISTE!B261="BOURDEAU"),"",LISTE!AN261)</f>
        <v/>
      </c>
      <c r="Q261" s="72" t="str">
        <f>IF(OR(LISTE!B261="",LISTE!B261="MADORRE",LISTE!B261="ROBIN",LISTE!B261="FREYSS",LISTE!B261="HENNION",LISTE!B261="BENARD",LISTE!I261="X",LISTE!I261="A",LISTE!B261="HUMBERT",LISTE!B261="BARRET",LISTE!B261="AUZAN",LISTE!B261="BOURDEAU"),"",LISTE!AO261)</f>
        <v/>
      </c>
      <c r="R261" s="72" t="str">
        <f>IF(OR(LISTE!B261="",LISTE!B261="MADORRE",LISTE!B261="ROBIN",LISTE!B261="FREYSS",LISTE!B261="HENNION",LISTE!B261="BENARD",LISTE!I261="X",LISTE!I261="A",LISTE!B261="HUMBERT",LISTE!B261="BARRET",LISTE!B261="AUZAN",LISTE!B261="BOURDEAU"),"",LISTE!AP261)</f>
        <v/>
      </c>
      <c r="S261" s="72" t="str">
        <f>IF(OR(LISTE!B261="",LISTE!B261="MADORRE",LISTE!B261="ROBIN",LISTE!B261="FREYSS",LISTE!B261="HENNION",LISTE!B261="BENARD",LISTE!I261="X",LISTE!I261="A",LISTE!B261="HUMBERT",LISTE!B261="BARRET",LISTE!B261="AUZAN",LISTE!B261="BOURDEAU"),"",LISTE!AQ261)</f>
        <v/>
      </c>
    </row>
    <row r="262" spans="1:19" ht="13.05" customHeight="1" x14ac:dyDescent="0.3">
      <c r="A262" s="56" t="str">
        <f>IF(OR(LISTE!B262="",LISTE!B262="MADORRE",LISTE!B262="ROBIN",LISTE!B262="FREYSS",LISTE!B262="HENNION",LISTE!B262="BENARD",LISTE!I262="X",LISTE!I262="A",LISTE!B262="HUMBERT",LISTE!B262="BARRET",LISTE!B262="AUZAN",LISTE!B262="BOURDEAU"),"",LISTE!A262)</f>
        <v/>
      </c>
      <c r="B262" s="70" t="str">
        <f>IF(OR(LISTE!B262="",LISTE!B262="MADORRE",LISTE!B262="ROBIN",LISTE!B262="FREYSS",LISTE!B262="HENNION",LISTE!B262="BENARD",LISTE!I262="X",LISTE!I262="A",LISTE!B262="HUMBERT",LISTE!B262="BARRET",LISTE!B262="AUZAN",LISTE!B262="BOURDEAU"),"",LISTE!B262)</f>
        <v/>
      </c>
      <c r="C262" s="70" t="str">
        <f>IF(OR(LISTE!B262="",LISTE!B262="MADORRE",LISTE!B262="ROBIN",LISTE!B262="FREYSS",LISTE!B262="HENNION",LISTE!B262="BENARD",LISTE!I262="X",LISTE!I262="A",LISTE!B262="HUMBERT",LISTE!B262="BARRET",LISTE!B262="AUZAN",LISTE!B262="BOURDEAU"),"",LISTE!C262)</f>
        <v/>
      </c>
      <c r="D262" s="70"/>
      <c r="E262" s="71" t="str">
        <f>IF(OR(LISTE!B262="",LISTE!B262="MADORRE",LISTE!B262="ROBIN",LISTE!B262="FREYSS",LISTE!B262="HENNION",LISTE!B262="BENARD",LISTE!I262="X",LISTE!I262="A",LISTE!B262="HUMBERT",LISTE!B262="BARRET",LISTE!B262="AUZAN",LISTE!B262="BOURDEAU"),"",LISTE!J262)</f>
        <v/>
      </c>
      <c r="F262" s="71" t="str">
        <f>IF(OR(LISTE!B262="",LISTE!B262="MADORRE",LISTE!B262="ROBIN",LISTE!B262="FREYSS",LISTE!B262="HENNION",LISTE!B262="BENARD",LISTE!I262="X",LISTE!I262="A",LISTE!B262="HUMBERT",LISTE!B262="BARRET",LISTE!B262="AUZAN",LISTE!B262="BOURDEAU"),"",LISTE!K262)</f>
        <v/>
      </c>
      <c r="G262" s="71"/>
      <c r="H262" s="72" t="str">
        <f>IF(OR(LISTE!B262="",LISTE!B262="MADORRE",LISTE!B262="ROBIN",LISTE!B262="FREYSS",LISTE!B262="HENNION",LISTE!B262="BENARD",LISTE!I262="X",LISTE!I262="A",LISTE!B262="HUMBERT",LISTE!B262="BARRET",LISTE!B262="AUZAN",LISTE!B262="BOURDEAU"),"",LISTE!AF262)</f>
        <v/>
      </c>
      <c r="I262" s="72" t="str">
        <f>IF(OR(LISTE!B262="",LISTE!B262="MADORRE",LISTE!B262="ROBIN",LISTE!B262="FREYSS",LISTE!B262="HENNION",LISTE!B262="BENARD",LISTE!I262="X",LISTE!I262="A",LISTE!B262="HUMBERT",LISTE!B262="BARRET",LISTE!B262="AUZAN",LISTE!B262="BOURDEAU"),"",LISTE!AG262)</f>
        <v/>
      </c>
      <c r="J262" s="72" t="str">
        <f>IF(OR(LISTE!B262="",LISTE!B262="MADORRE",LISTE!B262="ROBIN",LISTE!B262="FREYSS",LISTE!B262="HENNION",LISTE!B262="BENARD",LISTE!I262="X",LISTE!I262="A",LISTE!B262="HUMBERT",LISTE!B262="BARRET",LISTE!B262="AUZAN",LISTE!B262="BOURDEAU"),"",LISTE!AH262)</f>
        <v/>
      </c>
      <c r="K262" s="72" t="str">
        <f>IF(OR(LISTE!B262="",LISTE!B262="MADORRE",LISTE!B262="ROBIN",LISTE!B262="FREYSS",LISTE!B262="HENNION",LISTE!B262="BENARD",LISTE!I262="X",LISTE!I262="A",LISTE!B262="HUMBERT",LISTE!B262="BARRET",LISTE!B262="AUZAN",LISTE!B262="BOURDEAU"),"",LISTE!AI262)</f>
        <v/>
      </c>
      <c r="L262" s="72" t="str">
        <f>IF(OR(LISTE!B262="",LISTE!B262="MADORRE",LISTE!B262="ROBIN",LISTE!B262="FREYSS",LISTE!B262="HENNION",LISTE!B262="BENARD",LISTE!I262="X",LISTE!I262="A",LISTE!B262="HUMBERT",LISTE!B262="BARRET",LISTE!B262="AUZAN",LISTE!B262="BOURDEAU"),"",LISTE!AJ262)</f>
        <v/>
      </c>
      <c r="M262" s="72" t="str">
        <f>IF(OR(LISTE!B262="",LISTE!B262="MADORRE",LISTE!B262="ROBIN",LISTE!B262="FREYSS",LISTE!B262="HENNION",LISTE!B262="BENARD",LISTE!I262="X",LISTE!I262="A",LISTE!B262="HUMBERT",LISTE!B262="BARRET",LISTE!B262="AUZAN",LISTE!B262="BOURDEAU"),"",LISTE!AK262)</f>
        <v/>
      </c>
      <c r="N262" s="72" t="str">
        <f>IF(OR(LISTE!B262="",LISTE!B262="MADORRE",LISTE!B262="ROBIN",LISTE!B262="FREYSS",LISTE!B262="HENNION",LISTE!B262="BENARD",LISTE!I262="X",LISTE!I262="A",LISTE!B262="HUMBERT",LISTE!B262="BARRET",LISTE!B262="AUZAN",LISTE!B262="BOURDEAU"),"",LISTE!AL262)</f>
        <v/>
      </c>
      <c r="O262" s="72" t="str">
        <f>IF(OR(LISTE!B262="",LISTE!B262="MADORRE",LISTE!B262="ROBIN",LISTE!B262="FREYSS",LISTE!B262="HENNION",LISTE!B262="BENARD",LISTE!I262="X",LISTE!I262="A",LISTE!B262="HUMBERT",LISTE!B262="BARRET",LISTE!B262="AUZAN",LISTE!B262="BOURDEAU"),"",LISTE!AM262)</f>
        <v/>
      </c>
      <c r="P262" s="72" t="str">
        <f>IF(OR(LISTE!B262="",LISTE!B262="MADORRE",LISTE!B262="ROBIN",LISTE!B262="FREYSS",LISTE!B262="HENNION",LISTE!B262="BENARD",LISTE!I262="X",LISTE!I262="A",LISTE!B262="HUMBERT",LISTE!B262="BARRET",LISTE!B262="AUZAN",LISTE!B262="BOURDEAU"),"",LISTE!AN262)</f>
        <v/>
      </c>
      <c r="Q262" s="72" t="str">
        <f>IF(OR(LISTE!B262="",LISTE!B262="MADORRE",LISTE!B262="ROBIN",LISTE!B262="FREYSS",LISTE!B262="HENNION",LISTE!B262="BENARD",LISTE!I262="X",LISTE!I262="A",LISTE!B262="HUMBERT",LISTE!B262="BARRET",LISTE!B262="AUZAN",LISTE!B262="BOURDEAU"),"",LISTE!AO262)</f>
        <v/>
      </c>
      <c r="R262" s="72" t="str">
        <f>IF(OR(LISTE!B262="",LISTE!B262="MADORRE",LISTE!B262="ROBIN",LISTE!B262="FREYSS",LISTE!B262="HENNION",LISTE!B262="BENARD",LISTE!I262="X",LISTE!I262="A",LISTE!B262="HUMBERT",LISTE!B262="BARRET",LISTE!B262="AUZAN",LISTE!B262="BOURDEAU"),"",LISTE!AP262)</f>
        <v/>
      </c>
      <c r="S262" s="72" t="str">
        <f>IF(OR(LISTE!B262="",LISTE!B262="MADORRE",LISTE!B262="ROBIN",LISTE!B262="FREYSS",LISTE!B262="HENNION",LISTE!B262="BENARD",LISTE!I262="X",LISTE!I262="A",LISTE!B262="HUMBERT",LISTE!B262="BARRET",LISTE!B262="AUZAN",LISTE!B262="BOURDEAU"),"",LISTE!AQ262)</f>
        <v/>
      </c>
    </row>
    <row r="263" spans="1:19" ht="13.05" customHeight="1" x14ac:dyDescent="0.3">
      <c r="A263" s="56" t="str">
        <f>IF(OR(LISTE!B263="",LISTE!B263="MADORRE",LISTE!B263="ROBIN",LISTE!B263="FREYSS",LISTE!B263="HENNION",LISTE!B263="BENARD",LISTE!I263="X",LISTE!I263="A",LISTE!B263="HUMBERT",LISTE!B263="BARRET",LISTE!B263="AUZAN",LISTE!B263="BOURDEAU"),"",LISTE!A263)</f>
        <v/>
      </c>
      <c r="B263" s="70" t="str">
        <f>IF(OR(LISTE!B263="",LISTE!B263="MADORRE",LISTE!B263="ROBIN",LISTE!B263="FREYSS",LISTE!B263="HENNION",LISTE!B263="BENARD",LISTE!I263="X",LISTE!I263="A",LISTE!B263="HUMBERT",LISTE!B263="BARRET",LISTE!B263="AUZAN",LISTE!B263="BOURDEAU"),"",LISTE!B263)</f>
        <v/>
      </c>
      <c r="C263" s="70" t="str">
        <f>IF(OR(LISTE!B263="",LISTE!B263="MADORRE",LISTE!B263="ROBIN",LISTE!B263="FREYSS",LISTE!B263="HENNION",LISTE!B263="BENARD",LISTE!I263="X",LISTE!I263="A",LISTE!B263="HUMBERT",LISTE!B263="BARRET",LISTE!B263="AUZAN",LISTE!B263="BOURDEAU"),"",LISTE!C263)</f>
        <v/>
      </c>
      <c r="D263" s="70"/>
      <c r="E263" s="71" t="str">
        <f>IF(OR(LISTE!B263="",LISTE!B263="MADORRE",LISTE!B263="ROBIN",LISTE!B263="FREYSS",LISTE!B263="HENNION",LISTE!B263="BENARD",LISTE!I263="X",LISTE!I263="A",LISTE!B263="HUMBERT",LISTE!B263="BARRET",LISTE!B263="AUZAN",LISTE!B263="BOURDEAU"),"",LISTE!J263)</f>
        <v/>
      </c>
      <c r="F263" s="71" t="str">
        <f>IF(OR(LISTE!B263="",LISTE!B263="MADORRE",LISTE!B263="ROBIN",LISTE!B263="FREYSS",LISTE!B263="HENNION",LISTE!B263="BENARD",LISTE!I263="X",LISTE!I263="A",LISTE!B263="HUMBERT",LISTE!B263="BARRET",LISTE!B263="AUZAN",LISTE!B263="BOURDEAU"),"",LISTE!K263)</f>
        <v/>
      </c>
      <c r="G263" s="71"/>
      <c r="H263" s="72" t="str">
        <f>IF(OR(LISTE!B263="",LISTE!B263="MADORRE",LISTE!B263="ROBIN",LISTE!B263="FREYSS",LISTE!B263="HENNION",LISTE!B263="BENARD",LISTE!I263="X",LISTE!I263="A",LISTE!B263="HUMBERT",LISTE!B263="BARRET",LISTE!B263="AUZAN",LISTE!B263="BOURDEAU"),"",LISTE!AF263)</f>
        <v/>
      </c>
      <c r="I263" s="72" t="str">
        <f>IF(OR(LISTE!B263="",LISTE!B263="MADORRE",LISTE!B263="ROBIN",LISTE!B263="FREYSS",LISTE!B263="HENNION",LISTE!B263="BENARD",LISTE!I263="X",LISTE!I263="A",LISTE!B263="HUMBERT",LISTE!B263="BARRET",LISTE!B263="AUZAN",LISTE!B263="BOURDEAU"),"",LISTE!AG263)</f>
        <v/>
      </c>
      <c r="J263" s="72" t="str">
        <f>IF(OR(LISTE!B263="",LISTE!B263="MADORRE",LISTE!B263="ROBIN",LISTE!B263="FREYSS",LISTE!B263="HENNION",LISTE!B263="BENARD",LISTE!I263="X",LISTE!I263="A",LISTE!B263="HUMBERT",LISTE!B263="BARRET",LISTE!B263="AUZAN",LISTE!B263="BOURDEAU"),"",LISTE!AH263)</f>
        <v/>
      </c>
      <c r="K263" s="72" t="str">
        <f>IF(OR(LISTE!B263="",LISTE!B263="MADORRE",LISTE!B263="ROBIN",LISTE!B263="FREYSS",LISTE!B263="HENNION",LISTE!B263="BENARD",LISTE!I263="X",LISTE!I263="A",LISTE!B263="HUMBERT",LISTE!B263="BARRET",LISTE!B263="AUZAN",LISTE!B263="BOURDEAU"),"",LISTE!AI263)</f>
        <v/>
      </c>
      <c r="L263" s="72" t="str">
        <f>IF(OR(LISTE!B263="",LISTE!B263="MADORRE",LISTE!B263="ROBIN",LISTE!B263="FREYSS",LISTE!B263="HENNION",LISTE!B263="BENARD",LISTE!I263="X",LISTE!I263="A",LISTE!B263="HUMBERT",LISTE!B263="BARRET",LISTE!B263="AUZAN",LISTE!B263="BOURDEAU"),"",LISTE!AJ263)</f>
        <v/>
      </c>
      <c r="M263" s="72" t="str">
        <f>IF(OR(LISTE!B263="",LISTE!B263="MADORRE",LISTE!B263="ROBIN",LISTE!B263="FREYSS",LISTE!B263="HENNION",LISTE!B263="BENARD",LISTE!I263="X",LISTE!I263="A",LISTE!B263="HUMBERT",LISTE!B263="BARRET",LISTE!B263="AUZAN",LISTE!B263="BOURDEAU"),"",LISTE!AK263)</f>
        <v/>
      </c>
      <c r="N263" s="72" t="str">
        <f>IF(OR(LISTE!B263="",LISTE!B263="MADORRE",LISTE!B263="ROBIN",LISTE!B263="FREYSS",LISTE!B263="HENNION",LISTE!B263="BENARD",LISTE!I263="X",LISTE!I263="A",LISTE!B263="HUMBERT",LISTE!B263="BARRET",LISTE!B263="AUZAN",LISTE!B263="BOURDEAU"),"",LISTE!AL263)</f>
        <v/>
      </c>
      <c r="O263" s="72" t="str">
        <f>IF(OR(LISTE!B263="",LISTE!B263="MADORRE",LISTE!B263="ROBIN",LISTE!B263="FREYSS",LISTE!B263="HENNION",LISTE!B263="BENARD",LISTE!I263="X",LISTE!I263="A",LISTE!B263="HUMBERT",LISTE!B263="BARRET",LISTE!B263="AUZAN",LISTE!B263="BOURDEAU"),"",LISTE!AM263)</f>
        <v/>
      </c>
      <c r="P263" s="72" t="str">
        <f>IF(OR(LISTE!B263="",LISTE!B263="MADORRE",LISTE!B263="ROBIN",LISTE!B263="FREYSS",LISTE!B263="HENNION",LISTE!B263="BENARD",LISTE!I263="X",LISTE!I263="A",LISTE!B263="HUMBERT",LISTE!B263="BARRET",LISTE!B263="AUZAN",LISTE!B263="BOURDEAU"),"",LISTE!AN263)</f>
        <v/>
      </c>
      <c r="Q263" s="72" t="str">
        <f>IF(OR(LISTE!B263="",LISTE!B263="MADORRE",LISTE!B263="ROBIN",LISTE!B263="FREYSS",LISTE!B263="HENNION",LISTE!B263="BENARD",LISTE!I263="X",LISTE!I263="A",LISTE!B263="HUMBERT",LISTE!B263="BARRET",LISTE!B263="AUZAN",LISTE!B263="BOURDEAU"),"",LISTE!AO263)</f>
        <v/>
      </c>
      <c r="R263" s="72" t="str">
        <f>IF(OR(LISTE!B263="",LISTE!B263="MADORRE",LISTE!B263="ROBIN",LISTE!B263="FREYSS",LISTE!B263="HENNION",LISTE!B263="BENARD",LISTE!I263="X",LISTE!I263="A",LISTE!B263="HUMBERT",LISTE!B263="BARRET",LISTE!B263="AUZAN",LISTE!B263="BOURDEAU"),"",LISTE!AP263)</f>
        <v/>
      </c>
      <c r="S263" s="72" t="str">
        <f>IF(OR(LISTE!B263="",LISTE!B263="MADORRE",LISTE!B263="ROBIN",LISTE!B263="FREYSS",LISTE!B263="HENNION",LISTE!B263="BENARD",LISTE!I263="X",LISTE!I263="A",LISTE!B263="HUMBERT",LISTE!B263="BARRET",LISTE!B263="AUZAN",LISTE!B263="BOURDEAU"),"",LISTE!AQ263)</f>
        <v/>
      </c>
    </row>
    <row r="264" spans="1:19" ht="13.05" customHeight="1" x14ac:dyDescent="0.3">
      <c r="A264" s="56" t="str">
        <f>IF(OR(LISTE!B264="",LISTE!B264="MADORRE",LISTE!B264="ROBIN",LISTE!B264="FREYSS",LISTE!B264="HENNION",LISTE!B264="BENARD",LISTE!I264="X",LISTE!I264="A",LISTE!B264="HUMBERT",LISTE!B264="BARRET",LISTE!B264="AUZAN",LISTE!B264="BOURDEAU"),"",LISTE!A264)</f>
        <v/>
      </c>
      <c r="B264" s="70" t="str">
        <f>IF(OR(LISTE!B264="",LISTE!B264="MADORRE",LISTE!B264="ROBIN",LISTE!B264="FREYSS",LISTE!B264="HENNION",LISTE!B264="BENARD",LISTE!I264="X",LISTE!I264="A",LISTE!B264="HUMBERT",LISTE!B264="BARRET",LISTE!B264="AUZAN",LISTE!B264="BOURDEAU"),"",LISTE!B264)</f>
        <v/>
      </c>
      <c r="C264" s="70" t="str">
        <f>IF(OR(LISTE!B264="",LISTE!B264="MADORRE",LISTE!B264="ROBIN",LISTE!B264="FREYSS",LISTE!B264="HENNION",LISTE!B264="BENARD",LISTE!I264="X",LISTE!I264="A",LISTE!B264="HUMBERT",LISTE!B264="BARRET",LISTE!B264="AUZAN",LISTE!B264="BOURDEAU"),"",LISTE!C264)</f>
        <v/>
      </c>
      <c r="D264" s="70"/>
      <c r="E264" s="71" t="str">
        <f>IF(OR(LISTE!B264="",LISTE!B264="MADORRE",LISTE!B264="ROBIN",LISTE!B264="FREYSS",LISTE!B264="HENNION",LISTE!B264="BENARD",LISTE!I264="X",LISTE!I264="A",LISTE!B264="HUMBERT",LISTE!B264="BARRET",LISTE!B264="AUZAN",LISTE!B264="BOURDEAU"),"",LISTE!J264)</f>
        <v/>
      </c>
      <c r="F264" s="71" t="str">
        <f>IF(OR(LISTE!B264="",LISTE!B264="MADORRE",LISTE!B264="ROBIN",LISTE!B264="FREYSS",LISTE!B264="HENNION",LISTE!B264="BENARD",LISTE!I264="X",LISTE!I264="A",LISTE!B264="HUMBERT",LISTE!B264="BARRET",LISTE!B264="AUZAN",LISTE!B264="BOURDEAU"),"",LISTE!K264)</f>
        <v/>
      </c>
      <c r="G264" s="71"/>
      <c r="H264" s="72" t="str">
        <f>IF(OR(LISTE!B264="",LISTE!B264="MADORRE",LISTE!B264="ROBIN",LISTE!B264="FREYSS",LISTE!B264="HENNION",LISTE!B264="BENARD",LISTE!I264="X",LISTE!I264="A",LISTE!B264="HUMBERT",LISTE!B264="BARRET",LISTE!B264="AUZAN",LISTE!B264="BOURDEAU"),"",LISTE!AF264)</f>
        <v/>
      </c>
      <c r="I264" s="72" t="str">
        <f>IF(OR(LISTE!B264="",LISTE!B264="MADORRE",LISTE!B264="ROBIN",LISTE!B264="FREYSS",LISTE!B264="HENNION",LISTE!B264="BENARD",LISTE!I264="X",LISTE!I264="A",LISTE!B264="HUMBERT",LISTE!B264="BARRET",LISTE!B264="AUZAN",LISTE!B264="BOURDEAU"),"",LISTE!AG264)</f>
        <v/>
      </c>
      <c r="J264" s="72" t="str">
        <f>IF(OR(LISTE!B264="",LISTE!B264="MADORRE",LISTE!B264="ROBIN",LISTE!B264="FREYSS",LISTE!B264="HENNION",LISTE!B264="BENARD",LISTE!I264="X",LISTE!I264="A",LISTE!B264="HUMBERT",LISTE!B264="BARRET",LISTE!B264="AUZAN",LISTE!B264="BOURDEAU"),"",LISTE!AH264)</f>
        <v/>
      </c>
      <c r="K264" s="72" t="str">
        <f>IF(OR(LISTE!B264="",LISTE!B264="MADORRE",LISTE!B264="ROBIN",LISTE!B264="FREYSS",LISTE!B264="HENNION",LISTE!B264="BENARD",LISTE!I264="X",LISTE!I264="A",LISTE!B264="HUMBERT",LISTE!B264="BARRET",LISTE!B264="AUZAN",LISTE!B264="BOURDEAU"),"",LISTE!AI264)</f>
        <v/>
      </c>
      <c r="L264" s="72" t="str">
        <f>IF(OR(LISTE!B264="",LISTE!B264="MADORRE",LISTE!B264="ROBIN",LISTE!B264="FREYSS",LISTE!B264="HENNION",LISTE!B264="BENARD",LISTE!I264="X",LISTE!I264="A",LISTE!B264="HUMBERT",LISTE!B264="BARRET",LISTE!B264="AUZAN",LISTE!B264="BOURDEAU"),"",LISTE!AJ264)</f>
        <v/>
      </c>
      <c r="M264" s="72" t="str">
        <f>IF(OR(LISTE!B264="",LISTE!B264="MADORRE",LISTE!B264="ROBIN",LISTE!B264="FREYSS",LISTE!B264="HENNION",LISTE!B264="BENARD",LISTE!I264="X",LISTE!I264="A",LISTE!B264="HUMBERT",LISTE!B264="BARRET",LISTE!B264="AUZAN",LISTE!B264="BOURDEAU"),"",LISTE!AK264)</f>
        <v/>
      </c>
      <c r="N264" s="72" t="str">
        <f>IF(OR(LISTE!B264="",LISTE!B264="MADORRE",LISTE!B264="ROBIN",LISTE!B264="FREYSS",LISTE!B264="HENNION",LISTE!B264="BENARD",LISTE!I264="X",LISTE!I264="A",LISTE!B264="HUMBERT",LISTE!B264="BARRET",LISTE!B264="AUZAN",LISTE!B264="BOURDEAU"),"",LISTE!AL264)</f>
        <v/>
      </c>
      <c r="O264" s="72" t="str">
        <f>IF(OR(LISTE!B264="",LISTE!B264="MADORRE",LISTE!B264="ROBIN",LISTE!B264="FREYSS",LISTE!B264="HENNION",LISTE!B264="BENARD",LISTE!I264="X",LISTE!I264="A",LISTE!B264="HUMBERT",LISTE!B264="BARRET",LISTE!B264="AUZAN",LISTE!B264="BOURDEAU"),"",LISTE!AM264)</f>
        <v/>
      </c>
      <c r="P264" s="72" t="str">
        <f>IF(OR(LISTE!B264="",LISTE!B264="MADORRE",LISTE!B264="ROBIN",LISTE!B264="FREYSS",LISTE!B264="HENNION",LISTE!B264="BENARD",LISTE!I264="X",LISTE!I264="A",LISTE!B264="HUMBERT",LISTE!B264="BARRET",LISTE!B264="AUZAN",LISTE!B264="BOURDEAU"),"",LISTE!AN264)</f>
        <v/>
      </c>
      <c r="Q264" s="72" t="str">
        <f>IF(OR(LISTE!B264="",LISTE!B264="MADORRE",LISTE!B264="ROBIN",LISTE!B264="FREYSS",LISTE!B264="HENNION",LISTE!B264="BENARD",LISTE!I264="X",LISTE!I264="A",LISTE!B264="HUMBERT",LISTE!B264="BARRET",LISTE!B264="AUZAN",LISTE!B264="BOURDEAU"),"",LISTE!AO264)</f>
        <v/>
      </c>
      <c r="R264" s="72" t="str">
        <f>IF(OR(LISTE!B264="",LISTE!B264="MADORRE",LISTE!B264="ROBIN",LISTE!B264="FREYSS",LISTE!B264="HENNION",LISTE!B264="BENARD",LISTE!I264="X",LISTE!I264="A",LISTE!B264="HUMBERT",LISTE!B264="BARRET",LISTE!B264="AUZAN",LISTE!B264="BOURDEAU"),"",LISTE!AP264)</f>
        <v/>
      </c>
      <c r="S264" s="72" t="str">
        <f>IF(OR(LISTE!B264="",LISTE!B264="MADORRE",LISTE!B264="ROBIN",LISTE!B264="FREYSS",LISTE!B264="HENNION",LISTE!B264="BENARD",LISTE!I264="X",LISTE!I264="A",LISTE!B264="HUMBERT",LISTE!B264="BARRET",LISTE!B264="AUZAN",LISTE!B264="BOURDEAU"),"",LISTE!AQ264)</f>
        <v/>
      </c>
    </row>
    <row r="265" spans="1:19" ht="13.05" customHeight="1" x14ac:dyDescent="0.3">
      <c r="A265" s="56" t="str">
        <f>IF(OR(LISTE!B265="",LISTE!B265="MADORRE",LISTE!B265="ROBIN",LISTE!B265="FREYSS",LISTE!B265="HENNION",LISTE!B265="BENARD",LISTE!I265="X",LISTE!I265="A",LISTE!B265="HUMBERT",LISTE!B265="BARRET",LISTE!B265="AUZAN",LISTE!B265="BOURDEAU"),"",LISTE!A265)</f>
        <v/>
      </c>
      <c r="B265" s="70" t="str">
        <f>IF(OR(LISTE!B265="",LISTE!B265="MADORRE",LISTE!B265="ROBIN",LISTE!B265="FREYSS",LISTE!B265="HENNION",LISTE!B265="BENARD",LISTE!I265="X",LISTE!I265="A",LISTE!B265="HUMBERT",LISTE!B265="BARRET",LISTE!B265="AUZAN",LISTE!B265="BOURDEAU"),"",LISTE!B265)</f>
        <v/>
      </c>
      <c r="C265" s="70" t="str">
        <f>IF(OR(LISTE!B265="",LISTE!B265="MADORRE",LISTE!B265="ROBIN",LISTE!B265="FREYSS",LISTE!B265="HENNION",LISTE!B265="BENARD",LISTE!I265="X",LISTE!I265="A",LISTE!B265="HUMBERT",LISTE!B265="BARRET",LISTE!B265="AUZAN",LISTE!B265="BOURDEAU"),"",LISTE!C265)</f>
        <v/>
      </c>
      <c r="D265" s="70"/>
      <c r="E265" s="71" t="str">
        <f>IF(OR(LISTE!B265="",LISTE!B265="MADORRE",LISTE!B265="ROBIN",LISTE!B265="FREYSS",LISTE!B265="HENNION",LISTE!B265="BENARD",LISTE!I265="X",LISTE!I265="A",LISTE!B265="HUMBERT",LISTE!B265="BARRET",LISTE!B265="AUZAN",LISTE!B265="BOURDEAU"),"",LISTE!J265)</f>
        <v/>
      </c>
      <c r="F265" s="71" t="str">
        <f>IF(OR(LISTE!B265="",LISTE!B265="MADORRE",LISTE!B265="ROBIN",LISTE!B265="FREYSS",LISTE!B265="HENNION",LISTE!B265="BENARD",LISTE!I265="X",LISTE!I265="A",LISTE!B265="HUMBERT",LISTE!B265="BARRET",LISTE!B265="AUZAN",LISTE!B265="BOURDEAU"),"",LISTE!K265)</f>
        <v/>
      </c>
      <c r="G265" s="71"/>
      <c r="H265" s="72" t="str">
        <f>IF(OR(LISTE!B265="",LISTE!B265="MADORRE",LISTE!B265="ROBIN",LISTE!B265="FREYSS",LISTE!B265="HENNION",LISTE!B265="BENARD",LISTE!I265="X",LISTE!I265="A",LISTE!B265="HUMBERT",LISTE!B265="BARRET",LISTE!B265="AUZAN",LISTE!B265="BOURDEAU"),"",LISTE!AF265)</f>
        <v/>
      </c>
      <c r="I265" s="72" t="str">
        <f>IF(OR(LISTE!B265="",LISTE!B265="MADORRE",LISTE!B265="ROBIN",LISTE!B265="FREYSS",LISTE!B265="HENNION",LISTE!B265="BENARD",LISTE!I265="X",LISTE!I265="A",LISTE!B265="HUMBERT",LISTE!B265="BARRET",LISTE!B265="AUZAN",LISTE!B265="BOURDEAU"),"",LISTE!AG265)</f>
        <v/>
      </c>
      <c r="J265" s="72" t="str">
        <f>IF(OR(LISTE!B265="",LISTE!B265="MADORRE",LISTE!B265="ROBIN",LISTE!B265="FREYSS",LISTE!B265="HENNION",LISTE!B265="BENARD",LISTE!I265="X",LISTE!I265="A",LISTE!B265="HUMBERT",LISTE!B265="BARRET",LISTE!B265="AUZAN",LISTE!B265="BOURDEAU"),"",LISTE!AH265)</f>
        <v/>
      </c>
      <c r="K265" s="72" t="str">
        <f>IF(OR(LISTE!B265="",LISTE!B265="MADORRE",LISTE!B265="ROBIN",LISTE!B265="FREYSS",LISTE!B265="HENNION",LISTE!B265="BENARD",LISTE!I265="X",LISTE!I265="A",LISTE!B265="HUMBERT",LISTE!B265="BARRET",LISTE!B265="AUZAN",LISTE!B265="BOURDEAU"),"",LISTE!AI265)</f>
        <v/>
      </c>
      <c r="L265" s="72" t="str">
        <f>IF(OR(LISTE!B265="",LISTE!B265="MADORRE",LISTE!B265="ROBIN",LISTE!B265="FREYSS",LISTE!B265="HENNION",LISTE!B265="BENARD",LISTE!I265="X",LISTE!I265="A",LISTE!B265="HUMBERT",LISTE!B265="BARRET",LISTE!B265="AUZAN",LISTE!B265="BOURDEAU"),"",LISTE!AJ265)</f>
        <v/>
      </c>
      <c r="M265" s="72" t="str">
        <f>IF(OR(LISTE!B265="",LISTE!B265="MADORRE",LISTE!B265="ROBIN",LISTE!B265="FREYSS",LISTE!B265="HENNION",LISTE!B265="BENARD",LISTE!I265="X",LISTE!I265="A",LISTE!B265="HUMBERT",LISTE!B265="BARRET",LISTE!B265="AUZAN",LISTE!B265="BOURDEAU"),"",LISTE!AK265)</f>
        <v/>
      </c>
      <c r="N265" s="72" t="str">
        <f>IF(OR(LISTE!B265="",LISTE!B265="MADORRE",LISTE!B265="ROBIN",LISTE!B265="FREYSS",LISTE!B265="HENNION",LISTE!B265="BENARD",LISTE!I265="X",LISTE!I265="A",LISTE!B265="HUMBERT",LISTE!B265="BARRET",LISTE!B265="AUZAN",LISTE!B265="BOURDEAU"),"",LISTE!AL265)</f>
        <v/>
      </c>
      <c r="O265" s="72" t="str">
        <f>IF(OR(LISTE!B265="",LISTE!B265="MADORRE",LISTE!B265="ROBIN",LISTE!B265="FREYSS",LISTE!B265="HENNION",LISTE!B265="BENARD",LISTE!I265="X",LISTE!I265="A",LISTE!B265="HUMBERT",LISTE!B265="BARRET",LISTE!B265="AUZAN",LISTE!B265="BOURDEAU"),"",LISTE!AM265)</f>
        <v/>
      </c>
      <c r="P265" s="72" t="str">
        <f>IF(OR(LISTE!B265="",LISTE!B265="MADORRE",LISTE!B265="ROBIN",LISTE!B265="FREYSS",LISTE!B265="HENNION",LISTE!B265="BENARD",LISTE!I265="X",LISTE!I265="A",LISTE!B265="HUMBERT",LISTE!B265="BARRET",LISTE!B265="AUZAN",LISTE!B265="BOURDEAU"),"",LISTE!AN265)</f>
        <v/>
      </c>
      <c r="Q265" s="72" t="str">
        <f>IF(OR(LISTE!B265="",LISTE!B265="MADORRE",LISTE!B265="ROBIN",LISTE!B265="FREYSS",LISTE!B265="HENNION",LISTE!B265="BENARD",LISTE!I265="X",LISTE!I265="A",LISTE!B265="HUMBERT",LISTE!B265="BARRET",LISTE!B265="AUZAN",LISTE!B265="BOURDEAU"),"",LISTE!AO265)</f>
        <v/>
      </c>
      <c r="R265" s="72" t="str">
        <f>IF(OR(LISTE!B265="",LISTE!B265="MADORRE",LISTE!B265="ROBIN",LISTE!B265="FREYSS",LISTE!B265="HENNION",LISTE!B265="BENARD",LISTE!I265="X",LISTE!I265="A",LISTE!B265="HUMBERT",LISTE!B265="BARRET",LISTE!B265="AUZAN",LISTE!B265="BOURDEAU"),"",LISTE!AP265)</f>
        <v/>
      </c>
      <c r="S265" s="72" t="str">
        <f>IF(OR(LISTE!B265="",LISTE!B265="MADORRE",LISTE!B265="ROBIN",LISTE!B265="FREYSS",LISTE!B265="HENNION",LISTE!B265="BENARD",LISTE!I265="X",LISTE!I265="A",LISTE!B265="HUMBERT",LISTE!B265="BARRET",LISTE!B265="AUZAN",LISTE!B265="BOURDEAU"),"",LISTE!AQ265)</f>
        <v/>
      </c>
    </row>
    <row r="266" spans="1:19" ht="13.05" customHeight="1" x14ac:dyDescent="0.3">
      <c r="A266" s="56" t="str">
        <f>IF(OR(LISTE!B266="",LISTE!B266="MADORRE",LISTE!B266="ROBIN",LISTE!B266="FREYSS",LISTE!B266="HENNION",LISTE!B266="BENARD",LISTE!I266="X",LISTE!I266="A",LISTE!B266="HUMBERT",LISTE!B266="BARRET",LISTE!B266="AUZAN",LISTE!B266="BOURDEAU"),"",LISTE!A266)</f>
        <v/>
      </c>
      <c r="B266" s="70" t="str">
        <f>IF(OR(LISTE!B266="",LISTE!B266="MADORRE",LISTE!B266="ROBIN",LISTE!B266="FREYSS",LISTE!B266="HENNION",LISTE!B266="BENARD",LISTE!I266="X",LISTE!I266="A",LISTE!B266="HUMBERT",LISTE!B266="BARRET",LISTE!B266="AUZAN",LISTE!B266="BOURDEAU"),"",LISTE!B266)</f>
        <v/>
      </c>
      <c r="C266" s="70" t="str">
        <f>IF(OR(LISTE!B266="",LISTE!B266="MADORRE",LISTE!B266="ROBIN",LISTE!B266="FREYSS",LISTE!B266="HENNION",LISTE!B266="BENARD",LISTE!I266="X",LISTE!I266="A",LISTE!B266="HUMBERT",LISTE!B266="BARRET",LISTE!B266="AUZAN",LISTE!B266="BOURDEAU"),"",LISTE!C266)</f>
        <v/>
      </c>
      <c r="D266" s="70"/>
      <c r="E266" s="71" t="str">
        <f>IF(OR(LISTE!B266="",LISTE!B266="MADORRE",LISTE!B266="ROBIN",LISTE!B266="FREYSS",LISTE!B266="HENNION",LISTE!B266="BENARD",LISTE!I266="X",LISTE!I266="A",LISTE!B266="HUMBERT",LISTE!B266="BARRET",LISTE!B266="AUZAN",LISTE!B266="BOURDEAU"),"",LISTE!J266)</f>
        <v/>
      </c>
      <c r="F266" s="71" t="str">
        <f>IF(OR(LISTE!B266="",LISTE!B266="MADORRE",LISTE!B266="ROBIN",LISTE!B266="FREYSS",LISTE!B266="HENNION",LISTE!B266="BENARD",LISTE!I266="X",LISTE!I266="A",LISTE!B266="HUMBERT",LISTE!B266="BARRET",LISTE!B266="AUZAN",LISTE!B266="BOURDEAU"),"",LISTE!K266)</f>
        <v/>
      </c>
      <c r="G266" s="71"/>
      <c r="H266" s="72" t="str">
        <f>IF(OR(LISTE!B266="",LISTE!B266="MADORRE",LISTE!B266="ROBIN",LISTE!B266="FREYSS",LISTE!B266="HENNION",LISTE!B266="BENARD",LISTE!I266="X",LISTE!I266="A",LISTE!B266="HUMBERT",LISTE!B266="BARRET",LISTE!B266="AUZAN",LISTE!B266="BOURDEAU"),"",LISTE!AF266)</f>
        <v/>
      </c>
      <c r="I266" s="72" t="str">
        <f>IF(OR(LISTE!B266="",LISTE!B266="MADORRE",LISTE!B266="ROBIN",LISTE!B266="FREYSS",LISTE!B266="HENNION",LISTE!B266="BENARD",LISTE!I266="X",LISTE!I266="A",LISTE!B266="HUMBERT",LISTE!B266="BARRET",LISTE!B266="AUZAN",LISTE!B266="BOURDEAU"),"",LISTE!AG266)</f>
        <v/>
      </c>
      <c r="J266" s="72" t="str">
        <f>IF(OR(LISTE!B266="",LISTE!B266="MADORRE",LISTE!B266="ROBIN",LISTE!B266="FREYSS",LISTE!B266="HENNION",LISTE!B266="BENARD",LISTE!I266="X",LISTE!I266="A",LISTE!B266="HUMBERT",LISTE!B266="BARRET",LISTE!B266="AUZAN",LISTE!B266="BOURDEAU"),"",LISTE!AH266)</f>
        <v/>
      </c>
      <c r="K266" s="72" t="str">
        <f>IF(OR(LISTE!B266="",LISTE!B266="MADORRE",LISTE!B266="ROBIN",LISTE!B266="FREYSS",LISTE!B266="HENNION",LISTE!B266="BENARD",LISTE!I266="X",LISTE!I266="A",LISTE!B266="HUMBERT",LISTE!B266="BARRET",LISTE!B266="AUZAN",LISTE!B266="BOURDEAU"),"",LISTE!AI266)</f>
        <v/>
      </c>
      <c r="L266" s="72" t="str">
        <f>IF(OR(LISTE!B266="",LISTE!B266="MADORRE",LISTE!B266="ROBIN",LISTE!B266="FREYSS",LISTE!B266="HENNION",LISTE!B266="BENARD",LISTE!I266="X",LISTE!I266="A",LISTE!B266="HUMBERT",LISTE!B266="BARRET",LISTE!B266="AUZAN",LISTE!B266="BOURDEAU"),"",LISTE!AJ266)</f>
        <v/>
      </c>
      <c r="M266" s="72" t="str">
        <f>IF(OR(LISTE!B266="",LISTE!B266="MADORRE",LISTE!B266="ROBIN",LISTE!B266="FREYSS",LISTE!B266="HENNION",LISTE!B266="BENARD",LISTE!I266="X",LISTE!I266="A",LISTE!B266="HUMBERT",LISTE!B266="BARRET",LISTE!B266="AUZAN",LISTE!B266="BOURDEAU"),"",LISTE!AK266)</f>
        <v/>
      </c>
      <c r="N266" s="72" t="str">
        <f>IF(OR(LISTE!B266="",LISTE!B266="MADORRE",LISTE!B266="ROBIN",LISTE!B266="FREYSS",LISTE!B266="HENNION",LISTE!B266="BENARD",LISTE!I266="X",LISTE!I266="A",LISTE!B266="HUMBERT",LISTE!B266="BARRET",LISTE!B266="AUZAN",LISTE!B266="BOURDEAU"),"",LISTE!AL266)</f>
        <v/>
      </c>
      <c r="O266" s="72" t="str">
        <f>IF(OR(LISTE!B266="",LISTE!B266="MADORRE",LISTE!B266="ROBIN",LISTE!B266="FREYSS",LISTE!B266="HENNION",LISTE!B266="BENARD",LISTE!I266="X",LISTE!I266="A",LISTE!B266="HUMBERT",LISTE!B266="BARRET",LISTE!B266="AUZAN",LISTE!B266="BOURDEAU"),"",LISTE!AM266)</f>
        <v/>
      </c>
      <c r="P266" s="72" t="str">
        <f>IF(OR(LISTE!B266="",LISTE!B266="MADORRE",LISTE!B266="ROBIN",LISTE!B266="FREYSS",LISTE!B266="HENNION",LISTE!B266="BENARD",LISTE!I266="X",LISTE!I266="A",LISTE!B266="HUMBERT",LISTE!B266="BARRET",LISTE!B266="AUZAN",LISTE!B266="BOURDEAU"),"",LISTE!AN266)</f>
        <v/>
      </c>
      <c r="Q266" s="72" t="str">
        <f>IF(OR(LISTE!B266="",LISTE!B266="MADORRE",LISTE!B266="ROBIN",LISTE!B266="FREYSS",LISTE!B266="HENNION",LISTE!B266="BENARD",LISTE!I266="X",LISTE!I266="A",LISTE!B266="HUMBERT",LISTE!B266="BARRET",LISTE!B266="AUZAN",LISTE!B266="BOURDEAU"),"",LISTE!AO266)</f>
        <v/>
      </c>
      <c r="R266" s="72" t="str">
        <f>IF(OR(LISTE!B266="",LISTE!B266="MADORRE",LISTE!B266="ROBIN",LISTE!B266="FREYSS",LISTE!B266="HENNION",LISTE!B266="BENARD",LISTE!I266="X",LISTE!I266="A",LISTE!B266="HUMBERT",LISTE!B266="BARRET",LISTE!B266="AUZAN",LISTE!B266="BOURDEAU"),"",LISTE!AP266)</f>
        <v/>
      </c>
      <c r="S266" s="72" t="str">
        <f>IF(OR(LISTE!B266="",LISTE!B266="MADORRE",LISTE!B266="ROBIN",LISTE!B266="FREYSS",LISTE!B266="HENNION",LISTE!B266="BENARD",LISTE!I266="X",LISTE!I266="A",LISTE!B266="HUMBERT",LISTE!B266="BARRET",LISTE!B266="AUZAN",LISTE!B266="BOURDEAU"),"",LISTE!AQ266)</f>
        <v/>
      </c>
    </row>
    <row r="267" spans="1:19" ht="13.05" customHeight="1" x14ac:dyDescent="0.3">
      <c r="A267" s="56" t="str">
        <f>IF(OR(LISTE!B267="",LISTE!B267="MADORRE",LISTE!B267="ROBIN",LISTE!B267="FREYSS",LISTE!B267="HENNION",LISTE!B267="BENARD",LISTE!I267="X",LISTE!I267="A",LISTE!B267="HUMBERT",LISTE!B267="BARRET",LISTE!B267="AUZAN",LISTE!B267="BOURDEAU"),"",LISTE!A267)</f>
        <v/>
      </c>
      <c r="B267" s="70" t="str">
        <f>IF(OR(LISTE!B267="",LISTE!B267="MADORRE",LISTE!B267="ROBIN",LISTE!B267="FREYSS",LISTE!B267="HENNION",LISTE!B267="BENARD",LISTE!I267="X",LISTE!I267="A",LISTE!B267="HUMBERT",LISTE!B267="BARRET",LISTE!B267="AUZAN",LISTE!B267="BOURDEAU"),"",LISTE!B267)</f>
        <v/>
      </c>
      <c r="C267" s="70" t="str">
        <f>IF(OR(LISTE!B267="",LISTE!B267="MADORRE",LISTE!B267="ROBIN",LISTE!B267="FREYSS",LISTE!B267="HENNION",LISTE!B267="BENARD",LISTE!I267="X",LISTE!I267="A",LISTE!B267="HUMBERT",LISTE!B267="BARRET",LISTE!B267="AUZAN",LISTE!B267="BOURDEAU"),"",LISTE!C267)</f>
        <v/>
      </c>
      <c r="D267" s="70"/>
      <c r="E267" s="71" t="str">
        <f>IF(OR(LISTE!B267="",LISTE!B267="MADORRE",LISTE!B267="ROBIN",LISTE!B267="FREYSS",LISTE!B267="HENNION",LISTE!B267="BENARD",LISTE!I267="X",LISTE!I267="A",LISTE!B267="HUMBERT",LISTE!B267="BARRET",LISTE!B267="AUZAN",LISTE!B267="BOURDEAU"),"",LISTE!J267)</f>
        <v/>
      </c>
      <c r="F267" s="71" t="str">
        <f>IF(OR(LISTE!B267="",LISTE!B267="MADORRE",LISTE!B267="ROBIN",LISTE!B267="FREYSS",LISTE!B267="HENNION",LISTE!B267="BENARD",LISTE!I267="X",LISTE!I267="A",LISTE!B267="HUMBERT",LISTE!B267="BARRET",LISTE!B267="AUZAN",LISTE!B267="BOURDEAU"),"",LISTE!K267)</f>
        <v/>
      </c>
      <c r="G267" s="71"/>
      <c r="H267" s="72" t="str">
        <f>IF(OR(LISTE!B267="",LISTE!B267="MADORRE",LISTE!B267="ROBIN",LISTE!B267="FREYSS",LISTE!B267="HENNION",LISTE!B267="BENARD",LISTE!I267="X",LISTE!I267="A",LISTE!B267="HUMBERT",LISTE!B267="BARRET",LISTE!B267="AUZAN",LISTE!B267="BOURDEAU"),"",LISTE!AF267)</f>
        <v/>
      </c>
      <c r="I267" s="72" t="str">
        <f>IF(OR(LISTE!B267="",LISTE!B267="MADORRE",LISTE!B267="ROBIN",LISTE!B267="FREYSS",LISTE!B267="HENNION",LISTE!B267="BENARD",LISTE!I267="X",LISTE!I267="A",LISTE!B267="HUMBERT",LISTE!B267="BARRET",LISTE!B267="AUZAN",LISTE!B267="BOURDEAU"),"",LISTE!AG267)</f>
        <v/>
      </c>
      <c r="J267" s="72" t="str">
        <f>IF(OR(LISTE!B267="",LISTE!B267="MADORRE",LISTE!B267="ROBIN",LISTE!B267="FREYSS",LISTE!B267="HENNION",LISTE!B267="BENARD",LISTE!I267="X",LISTE!I267="A",LISTE!B267="HUMBERT",LISTE!B267="BARRET",LISTE!B267="AUZAN",LISTE!B267="BOURDEAU"),"",LISTE!AH267)</f>
        <v/>
      </c>
      <c r="K267" s="72" t="str">
        <f>IF(OR(LISTE!B267="",LISTE!B267="MADORRE",LISTE!B267="ROBIN",LISTE!B267="FREYSS",LISTE!B267="HENNION",LISTE!B267="BENARD",LISTE!I267="X",LISTE!I267="A",LISTE!B267="HUMBERT",LISTE!B267="BARRET",LISTE!B267="AUZAN",LISTE!B267="BOURDEAU"),"",LISTE!AI267)</f>
        <v/>
      </c>
      <c r="L267" s="72" t="str">
        <f>IF(OR(LISTE!B267="",LISTE!B267="MADORRE",LISTE!B267="ROBIN",LISTE!B267="FREYSS",LISTE!B267="HENNION",LISTE!B267="BENARD",LISTE!I267="X",LISTE!I267="A",LISTE!B267="HUMBERT",LISTE!B267="BARRET",LISTE!B267="AUZAN",LISTE!B267="BOURDEAU"),"",LISTE!AJ267)</f>
        <v/>
      </c>
      <c r="M267" s="72" t="str">
        <f>IF(OR(LISTE!B267="",LISTE!B267="MADORRE",LISTE!B267="ROBIN",LISTE!B267="FREYSS",LISTE!B267="HENNION",LISTE!B267="BENARD",LISTE!I267="X",LISTE!I267="A",LISTE!B267="HUMBERT",LISTE!B267="BARRET",LISTE!B267="AUZAN",LISTE!B267="BOURDEAU"),"",LISTE!AK267)</f>
        <v/>
      </c>
      <c r="N267" s="72" t="str">
        <f>IF(OR(LISTE!B267="",LISTE!B267="MADORRE",LISTE!B267="ROBIN",LISTE!B267="FREYSS",LISTE!B267="HENNION",LISTE!B267="BENARD",LISTE!I267="X",LISTE!I267="A",LISTE!B267="HUMBERT",LISTE!B267="BARRET",LISTE!B267="AUZAN",LISTE!B267="BOURDEAU"),"",LISTE!AL267)</f>
        <v/>
      </c>
      <c r="O267" s="72" t="str">
        <f>IF(OR(LISTE!B267="",LISTE!B267="MADORRE",LISTE!B267="ROBIN",LISTE!B267="FREYSS",LISTE!B267="HENNION",LISTE!B267="BENARD",LISTE!I267="X",LISTE!I267="A",LISTE!B267="HUMBERT",LISTE!B267="BARRET",LISTE!B267="AUZAN",LISTE!B267="BOURDEAU"),"",LISTE!AM267)</f>
        <v/>
      </c>
      <c r="P267" s="72" t="str">
        <f>IF(OR(LISTE!B267="",LISTE!B267="MADORRE",LISTE!B267="ROBIN",LISTE!B267="FREYSS",LISTE!B267="HENNION",LISTE!B267="BENARD",LISTE!I267="X",LISTE!I267="A",LISTE!B267="HUMBERT",LISTE!B267="BARRET",LISTE!B267="AUZAN",LISTE!B267="BOURDEAU"),"",LISTE!AN267)</f>
        <v/>
      </c>
      <c r="Q267" s="72" t="str">
        <f>IF(OR(LISTE!B267="",LISTE!B267="MADORRE",LISTE!B267="ROBIN",LISTE!B267="FREYSS",LISTE!B267="HENNION",LISTE!B267="BENARD",LISTE!I267="X",LISTE!I267="A",LISTE!B267="HUMBERT",LISTE!B267="BARRET",LISTE!B267="AUZAN",LISTE!B267="BOURDEAU"),"",LISTE!AO267)</f>
        <v/>
      </c>
      <c r="R267" s="72" t="str">
        <f>IF(OR(LISTE!B267="",LISTE!B267="MADORRE",LISTE!B267="ROBIN",LISTE!B267="FREYSS",LISTE!B267="HENNION",LISTE!B267="BENARD",LISTE!I267="X",LISTE!I267="A",LISTE!B267="HUMBERT",LISTE!B267="BARRET",LISTE!B267="AUZAN",LISTE!B267="BOURDEAU"),"",LISTE!AP267)</f>
        <v/>
      </c>
      <c r="S267" s="72" t="str">
        <f>IF(OR(LISTE!B267="",LISTE!B267="MADORRE",LISTE!B267="ROBIN",LISTE!B267="FREYSS",LISTE!B267="HENNION",LISTE!B267="BENARD",LISTE!I267="X",LISTE!I267="A",LISTE!B267="HUMBERT",LISTE!B267="BARRET",LISTE!B267="AUZAN",LISTE!B267="BOURDEAU"),"",LISTE!AQ267)</f>
        <v/>
      </c>
    </row>
    <row r="268" spans="1:19" ht="13.05" customHeight="1" x14ac:dyDescent="0.3">
      <c r="A268" s="56" t="str">
        <f>IF(OR(LISTE!B268="",LISTE!B268="MADORRE",LISTE!B268="ROBIN",LISTE!B268="FREYSS",LISTE!B268="HENNION",LISTE!B268="BENARD",LISTE!I268="X",LISTE!I268="A",LISTE!B268="HUMBERT",LISTE!B268="BARRET",LISTE!B268="AUZAN",LISTE!B268="BOURDEAU"),"",LISTE!A268)</f>
        <v/>
      </c>
      <c r="B268" s="70" t="str">
        <f>IF(OR(LISTE!B268="",LISTE!B268="MADORRE",LISTE!B268="ROBIN",LISTE!B268="FREYSS",LISTE!B268="HENNION",LISTE!B268="BENARD",LISTE!I268="X",LISTE!I268="A",LISTE!B268="HUMBERT",LISTE!B268="BARRET",LISTE!B268="AUZAN",LISTE!B268="BOURDEAU"),"",LISTE!B268)</f>
        <v/>
      </c>
      <c r="C268" s="70" t="str">
        <f>IF(OR(LISTE!B268="",LISTE!B268="MADORRE",LISTE!B268="ROBIN",LISTE!B268="FREYSS",LISTE!B268="HENNION",LISTE!B268="BENARD",LISTE!I268="X",LISTE!I268="A",LISTE!B268="HUMBERT",LISTE!B268="BARRET",LISTE!B268="AUZAN",LISTE!B268="BOURDEAU"),"",LISTE!C268)</f>
        <v/>
      </c>
      <c r="D268" s="70"/>
      <c r="E268" s="71" t="str">
        <f>IF(OR(LISTE!B268="",LISTE!B268="MADORRE",LISTE!B268="ROBIN",LISTE!B268="FREYSS",LISTE!B268="HENNION",LISTE!B268="BENARD",LISTE!I268="X",LISTE!I268="A",LISTE!B268="HUMBERT",LISTE!B268="BARRET",LISTE!B268="AUZAN",LISTE!B268="BOURDEAU"),"",LISTE!J268)</f>
        <v/>
      </c>
      <c r="F268" s="71" t="str">
        <f>IF(OR(LISTE!B268="",LISTE!B268="MADORRE",LISTE!B268="ROBIN",LISTE!B268="FREYSS",LISTE!B268="HENNION",LISTE!B268="BENARD",LISTE!I268="X",LISTE!I268="A",LISTE!B268="HUMBERT",LISTE!B268="BARRET",LISTE!B268="AUZAN",LISTE!B268="BOURDEAU"),"",LISTE!K268)</f>
        <v/>
      </c>
      <c r="G268" s="71"/>
      <c r="H268" s="72" t="str">
        <f>IF(OR(LISTE!B268="",LISTE!B268="MADORRE",LISTE!B268="ROBIN",LISTE!B268="FREYSS",LISTE!B268="HENNION",LISTE!B268="BENARD",LISTE!I268="X",LISTE!I268="A",LISTE!B268="HUMBERT",LISTE!B268="BARRET",LISTE!B268="AUZAN",LISTE!B268="BOURDEAU"),"",LISTE!AF268)</f>
        <v/>
      </c>
      <c r="I268" s="72" t="str">
        <f>IF(OR(LISTE!B268="",LISTE!B268="MADORRE",LISTE!B268="ROBIN",LISTE!B268="FREYSS",LISTE!B268="HENNION",LISTE!B268="BENARD",LISTE!I268="X",LISTE!I268="A",LISTE!B268="HUMBERT",LISTE!B268="BARRET",LISTE!B268="AUZAN",LISTE!B268="BOURDEAU"),"",LISTE!AG268)</f>
        <v/>
      </c>
      <c r="J268" s="72" t="str">
        <f>IF(OR(LISTE!B268="",LISTE!B268="MADORRE",LISTE!B268="ROBIN",LISTE!B268="FREYSS",LISTE!B268="HENNION",LISTE!B268="BENARD",LISTE!I268="X",LISTE!I268="A",LISTE!B268="HUMBERT",LISTE!B268="BARRET",LISTE!B268="AUZAN",LISTE!B268="BOURDEAU"),"",LISTE!AH268)</f>
        <v/>
      </c>
      <c r="K268" s="72" t="str">
        <f>IF(OR(LISTE!B268="",LISTE!B268="MADORRE",LISTE!B268="ROBIN",LISTE!B268="FREYSS",LISTE!B268="HENNION",LISTE!B268="BENARD",LISTE!I268="X",LISTE!I268="A",LISTE!B268="HUMBERT",LISTE!B268="BARRET",LISTE!B268="AUZAN",LISTE!B268="BOURDEAU"),"",LISTE!AI268)</f>
        <v/>
      </c>
      <c r="L268" s="72" t="str">
        <f>IF(OR(LISTE!B268="",LISTE!B268="MADORRE",LISTE!B268="ROBIN",LISTE!B268="FREYSS",LISTE!B268="HENNION",LISTE!B268="BENARD",LISTE!I268="X",LISTE!I268="A",LISTE!B268="HUMBERT",LISTE!B268="BARRET",LISTE!B268="AUZAN",LISTE!B268="BOURDEAU"),"",LISTE!AJ268)</f>
        <v/>
      </c>
      <c r="M268" s="72" t="str">
        <f>IF(OR(LISTE!B268="",LISTE!B268="MADORRE",LISTE!B268="ROBIN",LISTE!B268="FREYSS",LISTE!B268="HENNION",LISTE!B268="BENARD",LISTE!I268="X",LISTE!I268="A",LISTE!B268="HUMBERT",LISTE!B268="BARRET",LISTE!B268="AUZAN",LISTE!B268="BOURDEAU"),"",LISTE!AK268)</f>
        <v/>
      </c>
      <c r="N268" s="72" t="str">
        <f>IF(OR(LISTE!B268="",LISTE!B268="MADORRE",LISTE!B268="ROBIN",LISTE!B268="FREYSS",LISTE!B268="HENNION",LISTE!B268="BENARD",LISTE!I268="X",LISTE!I268="A",LISTE!B268="HUMBERT",LISTE!B268="BARRET",LISTE!B268="AUZAN",LISTE!B268="BOURDEAU"),"",LISTE!AL268)</f>
        <v/>
      </c>
      <c r="O268" s="72" t="str">
        <f>IF(OR(LISTE!B268="",LISTE!B268="MADORRE",LISTE!B268="ROBIN",LISTE!B268="FREYSS",LISTE!B268="HENNION",LISTE!B268="BENARD",LISTE!I268="X",LISTE!I268="A",LISTE!B268="HUMBERT",LISTE!B268="BARRET",LISTE!B268="AUZAN",LISTE!B268="BOURDEAU"),"",LISTE!AM268)</f>
        <v/>
      </c>
      <c r="P268" s="72" t="str">
        <f>IF(OR(LISTE!B268="",LISTE!B268="MADORRE",LISTE!B268="ROBIN",LISTE!B268="FREYSS",LISTE!B268="HENNION",LISTE!B268="BENARD",LISTE!I268="X",LISTE!I268="A",LISTE!B268="HUMBERT",LISTE!B268="BARRET",LISTE!B268="AUZAN",LISTE!B268="BOURDEAU"),"",LISTE!AN268)</f>
        <v/>
      </c>
      <c r="Q268" s="72" t="str">
        <f>IF(OR(LISTE!B268="",LISTE!B268="MADORRE",LISTE!B268="ROBIN",LISTE!B268="FREYSS",LISTE!B268="HENNION",LISTE!B268="BENARD",LISTE!I268="X",LISTE!I268="A",LISTE!B268="HUMBERT",LISTE!B268="BARRET",LISTE!B268="AUZAN",LISTE!B268="BOURDEAU"),"",LISTE!AO268)</f>
        <v/>
      </c>
      <c r="R268" s="72" t="str">
        <f>IF(OR(LISTE!B268="",LISTE!B268="MADORRE",LISTE!B268="ROBIN",LISTE!B268="FREYSS",LISTE!B268="HENNION",LISTE!B268="BENARD",LISTE!I268="X",LISTE!I268="A",LISTE!B268="HUMBERT",LISTE!B268="BARRET",LISTE!B268="AUZAN",LISTE!B268="BOURDEAU"),"",LISTE!AP268)</f>
        <v/>
      </c>
      <c r="S268" s="72" t="str">
        <f>IF(OR(LISTE!B268="",LISTE!B268="MADORRE",LISTE!B268="ROBIN",LISTE!B268="FREYSS",LISTE!B268="HENNION",LISTE!B268="BENARD",LISTE!I268="X",LISTE!I268="A",LISTE!B268="HUMBERT",LISTE!B268="BARRET",LISTE!B268="AUZAN",LISTE!B268="BOURDEAU"),"",LISTE!AQ268)</f>
        <v/>
      </c>
    </row>
    <row r="269" spans="1:19" ht="13.05" customHeight="1" x14ac:dyDescent="0.3">
      <c r="A269" s="56" t="str">
        <f>IF(OR(LISTE!B269="",LISTE!B269="MADORRE",LISTE!B269="ROBIN",LISTE!B269="FREYSS",LISTE!B269="HENNION",LISTE!B269="BENARD",LISTE!I269="X",LISTE!I269="A",LISTE!B269="HUMBERT",LISTE!B269="BARRET",LISTE!B269="AUZAN",LISTE!B269="BOURDEAU"),"",LISTE!A269)</f>
        <v/>
      </c>
      <c r="B269" s="70" t="str">
        <f>IF(OR(LISTE!B269="",LISTE!B269="MADORRE",LISTE!B269="ROBIN",LISTE!B269="FREYSS",LISTE!B269="HENNION",LISTE!B269="BENARD",LISTE!I269="X",LISTE!I269="A",LISTE!B269="HUMBERT",LISTE!B269="BARRET",LISTE!B269="AUZAN",LISTE!B269="BOURDEAU"),"",LISTE!B269)</f>
        <v/>
      </c>
      <c r="C269" s="70" t="str">
        <f>IF(OR(LISTE!B269="",LISTE!B269="MADORRE",LISTE!B269="ROBIN",LISTE!B269="FREYSS",LISTE!B269="HENNION",LISTE!B269="BENARD",LISTE!I269="X",LISTE!I269="A",LISTE!B269="HUMBERT",LISTE!B269="BARRET",LISTE!B269="AUZAN",LISTE!B269="BOURDEAU"),"",LISTE!C269)</f>
        <v/>
      </c>
      <c r="D269" s="70"/>
      <c r="E269" s="71" t="str">
        <f>IF(OR(LISTE!B269="",LISTE!B269="MADORRE",LISTE!B269="ROBIN",LISTE!B269="FREYSS",LISTE!B269="HENNION",LISTE!B269="BENARD",LISTE!I269="X",LISTE!I269="A",LISTE!B269="HUMBERT",LISTE!B269="BARRET",LISTE!B269="AUZAN",LISTE!B269="BOURDEAU"),"",LISTE!J269)</f>
        <v/>
      </c>
      <c r="F269" s="71" t="str">
        <f>IF(OR(LISTE!B269="",LISTE!B269="MADORRE",LISTE!B269="ROBIN",LISTE!B269="FREYSS",LISTE!B269="HENNION",LISTE!B269="BENARD",LISTE!I269="X",LISTE!I269="A",LISTE!B269="HUMBERT",LISTE!B269="BARRET",LISTE!B269="AUZAN",LISTE!B269="BOURDEAU"),"",LISTE!K269)</f>
        <v/>
      </c>
      <c r="G269" s="71"/>
      <c r="H269" s="72" t="str">
        <f>IF(OR(LISTE!B269="",LISTE!B269="MADORRE",LISTE!B269="ROBIN",LISTE!B269="FREYSS",LISTE!B269="HENNION",LISTE!B269="BENARD",LISTE!I269="X",LISTE!I269="A",LISTE!B269="HUMBERT",LISTE!B269="BARRET",LISTE!B269="AUZAN",LISTE!B269="BOURDEAU"),"",LISTE!AF269)</f>
        <v/>
      </c>
      <c r="I269" s="72" t="str">
        <f>IF(OR(LISTE!B269="",LISTE!B269="MADORRE",LISTE!B269="ROBIN",LISTE!B269="FREYSS",LISTE!B269="HENNION",LISTE!B269="BENARD",LISTE!I269="X",LISTE!I269="A",LISTE!B269="HUMBERT",LISTE!B269="BARRET",LISTE!B269="AUZAN",LISTE!B269="BOURDEAU"),"",LISTE!AG269)</f>
        <v/>
      </c>
      <c r="J269" s="72" t="str">
        <f>IF(OR(LISTE!B269="",LISTE!B269="MADORRE",LISTE!B269="ROBIN",LISTE!B269="FREYSS",LISTE!B269="HENNION",LISTE!B269="BENARD",LISTE!I269="X",LISTE!I269="A",LISTE!B269="HUMBERT",LISTE!B269="BARRET",LISTE!B269="AUZAN",LISTE!B269="BOURDEAU"),"",LISTE!AH269)</f>
        <v/>
      </c>
      <c r="K269" s="72" t="str">
        <f>IF(OR(LISTE!B269="",LISTE!B269="MADORRE",LISTE!B269="ROBIN",LISTE!B269="FREYSS",LISTE!B269="HENNION",LISTE!B269="BENARD",LISTE!I269="X",LISTE!I269="A",LISTE!B269="HUMBERT",LISTE!B269="BARRET",LISTE!B269="AUZAN",LISTE!B269="BOURDEAU"),"",LISTE!AI269)</f>
        <v/>
      </c>
      <c r="L269" s="72" t="str">
        <f>IF(OR(LISTE!B269="",LISTE!B269="MADORRE",LISTE!B269="ROBIN",LISTE!B269="FREYSS",LISTE!B269="HENNION",LISTE!B269="BENARD",LISTE!I269="X",LISTE!I269="A",LISTE!B269="HUMBERT",LISTE!B269="BARRET",LISTE!B269="AUZAN",LISTE!B269="BOURDEAU"),"",LISTE!AJ269)</f>
        <v/>
      </c>
      <c r="M269" s="72" t="str">
        <f>IF(OR(LISTE!B269="",LISTE!B269="MADORRE",LISTE!B269="ROBIN",LISTE!B269="FREYSS",LISTE!B269="HENNION",LISTE!B269="BENARD",LISTE!I269="X",LISTE!I269="A",LISTE!B269="HUMBERT",LISTE!B269="BARRET",LISTE!B269="AUZAN",LISTE!B269="BOURDEAU"),"",LISTE!AK269)</f>
        <v/>
      </c>
      <c r="N269" s="72" t="str">
        <f>IF(OR(LISTE!B269="",LISTE!B269="MADORRE",LISTE!B269="ROBIN",LISTE!B269="FREYSS",LISTE!B269="HENNION",LISTE!B269="BENARD",LISTE!I269="X",LISTE!I269="A",LISTE!B269="HUMBERT",LISTE!B269="BARRET",LISTE!B269="AUZAN",LISTE!B269="BOURDEAU"),"",LISTE!AL269)</f>
        <v/>
      </c>
      <c r="O269" s="72" t="str">
        <f>IF(OR(LISTE!B269="",LISTE!B269="MADORRE",LISTE!B269="ROBIN",LISTE!B269="FREYSS",LISTE!B269="HENNION",LISTE!B269="BENARD",LISTE!I269="X",LISTE!I269="A",LISTE!B269="HUMBERT",LISTE!B269="BARRET",LISTE!B269="AUZAN",LISTE!B269="BOURDEAU"),"",LISTE!AM269)</f>
        <v/>
      </c>
      <c r="P269" s="72" t="str">
        <f>IF(OR(LISTE!B269="",LISTE!B269="MADORRE",LISTE!B269="ROBIN",LISTE!B269="FREYSS",LISTE!B269="HENNION",LISTE!B269="BENARD",LISTE!I269="X",LISTE!I269="A",LISTE!B269="HUMBERT",LISTE!B269="BARRET",LISTE!B269="AUZAN",LISTE!B269="BOURDEAU"),"",LISTE!AN269)</f>
        <v/>
      </c>
      <c r="Q269" s="72" t="str">
        <f>IF(OR(LISTE!B269="",LISTE!B269="MADORRE",LISTE!B269="ROBIN",LISTE!B269="FREYSS",LISTE!B269="HENNION",LISTE!B269="BENARD",LISTE!I269="X",LISTE!I269="A",LISTE!B269="HUMBERT",LISTE!B269="BARRET",LISTE!B269="AUZAN",LISTE!B269="BOURDEAU"),"",LISTE!AO269)</f>
        <v/>
      </c>
      <c r="R269" s="72" t="str">
        <f>IF(OR(LISTE!B269="",LISTE!B269="MADORRE",LISTE!B269="ROBIN",LISTE!B269="FREYSS",LISTE!B269="HENNION",LISTE!B269="BENARD",LISTE!I269="X",LISTE!I269="A",LISTE!B269="HUMBERT",LISTE!B269="BARRET",LISTE!B269="AUZAN",LISTE!B269="BOURDEAU"),"",LISTE!AP269)</f>
        <v/>
      </c>
      <c r="S269" s="72" t="str">
        <f>IF(OR(LISTE!B269="",LISTE!B269="MADORRE",LISTE!B269="ROBIN",LISTE!B269="FREYSS",LISTE!B269="HENNION",LISTE!B269="BENARD",LISTE!I269="X",LISTE!I269="A",LISTE!B269="HUMBERT",LISTE!B269="BARRET",LISTE!B269="AUZAN",LISTE!B269="BOURDEAU"),"",LISTE!AQ269)</f>
        <v/>
      </c>
    </row>
    <row r="270" spans="1:19" ht="13.05" customHeight="1" x14ac:dyDescent="0.3">
      <c r="A270" s="56" t="str">
        <f>IF(OR(LISTE!B270="",LISTE!B270="MADORRE",LISTE!B270="ROBIN",LISTE!B270="FREYSS",LISTE!B270="HENNION",LISTE!B270="BENARD",LISTE!I270="X",LISTE!I270="A",LISTE!B270="HUMBERT",LISTE!B270="BARRET",LISTE!B270="AUZAN",LISTE!B270="BOURDEAU"),"",LISTE!A270)</f>
        <v/>
      </c>
      <c r="B270" s="70" t="str">
        <f>IF(OR(LISTE!B270="",LISTE!B270="MADORRE",LISTE!B270="ROBIN",LISTE!B270="FREYSS",LISTE!B270="HENNION",LISTE!B270="BENARD",LISTE!I270="X",LISTE!I270="A",LISTE!B270="HUMBERT",LISTE!B270="BARRET",LISTE!B270="AUZAN",LISTE!B270="BOURDEAU"),"",LISTE!B270)</f>
        <v/>
      </c>
      <c r="C270" s="70" t="str">
        <f>IF(OR(LISTE!B270="",LISTE!B270="MADORRE",LISTE!B270="ROBIN",LISTE!B270="FREYSS",LISTE!B270="HENNION",LISTE!B270="BENARD",LISTE!I270="X",LISTE!I270="A",LISTE!B270="HUMBERT",LISTE!B270="BARRET",LISTE!B270="AUZAN",LISTE!B270="BOURDEAU"),"",LISTE!C270)</f>
        <v/>
      </c>
      <c r="D270" s="70"/>
      <c r="E270" s="71" t="str">
        <f>IF(OR(LISTE!B270="",LISTE!B270="MADORRE",LISTE!B270="ROBIN",LISTE!B270="FREYSS",LISTE!B270="HENNION",LISTE!B270="BENARD",LISTE!I270="X",LISTE!I270="A",LISTE!B270="HUMBERT",LISTE!B270="BARRET",LISTE!B270="AUZAN",LISTE!B270="BOURDEAU"),"",LISTE!J270)</f>
        <v/>
      </c>
      <c r="F270" s="71" t="str">
        <f>IF(OR(LISTE!B270="",LISTE!B270="MADORRE",LISTE!B270="ROBIN",LISTE!B270="FREYSS",LISTE!B270="HENNION",LISTE!B270="BENARD",LISTE!I270="X",LISTE!I270="A",LISTE!B270="HUMBERT",LISTE!B270="BARRET",LISTE!B270="AUZAN",LISTE!B270="BOURDEAU"),"",LISTE!K270)</f>
        <v/>
      </c>
      <c r="G270" s="71"/>
      <c r="H270" s="72" t="str">
        <f>IF(OR(LISTE!B270="",LISTE!B270="MADORRE",LISTE!B270="ROBIN",LISTE!B270="FREYSS",LISTE!B270="HENNION",LISTE!B270="BENARD",LISTE!I270="X",LISTE!I270="A",LISTE!B270="HUMBERT",LISTE!B270="BARRET",LISTE!B270="AUZAN",LISTE!B270="BOURDEAU"),"",LISTE!AF270)</f>
        <v/>
      </c>
      <c r="I270" s="72" t="str">
        <f>IF(OR(LISTE!B270="",LISTE!B270="MADORRE",LISTE!B270="ROBIN",LISTE!B270="FREYSS",LISTE!B270="HENNION",LISTE!B270="BENARD",LISTE!I270="X",LISTE!I270="A",LISTE!B270="HUMBERT",LISTE!B270="BARRET",LISTE!B270="AUZAN",LISTE!B270="BOURDEAU"),"",LISTE!AG270)</f>
        <v/>
      </c>
      <c r="J270" s="72" t="str">
        <f>IF(OR(LISTE!B270="",LISTE!B270="MADORRE",LISTE!B270="ROBIN",LISTE!B270="FREYSS",LISTE!B270="HENNION",LISTE!B270="BENARD",LISTE!I270="X",LISTE!I270="A",LISTE!B270="HUMBERT",LISTE!B270="BARRET",LISTE!B270="AUZAN",LISTE!B270="BOURDEAU"),"",LISTE!AH270)</f>
        <v/>
      </c>
      <c r="K270" s="72" t="str">
        <f>IF(OR(LISTE!B270="",LISTE!B270="MADORRE",LISTE!B270="ROBIN",LISTE!B270="FREYSS",LISTE!B270="HENNION",LISTE!B270="BENARD",LISTE!I270="X",LISTE!I270="A",LISTE!B270="HUMBERT",LISTE!B270="BARRET",LISTE!B270="AUZAN",LISTE!B270="BOURDEAU"),"",LISTE!AI270)</f>
        <v/>
      </c>
      <c r="L270" s="72" t="str">
        <f>IF(OR(LISTE!B270="",LISTE!B270="MADORRE",LISTE!B270="ROBIN",LISTE!B270="FREYSS",LISTE!B270="HENNION",LISTE!B270="BENARD",LISTE!I270="X",LISTE!I270="A",LISTE!B270="HUMBERT",LISTE!B270="BARRET",LISTE!B270="AUZAN",LISTE!B270="BOURDEAU"),"",LISTE!AJ270)</f>
        <v/>
      </c>
      <c r="M270" s="72" t="str">
        <f>IF(OR(LISTE!B270="",LISTE!B270="MADORRE",LISTE!B270="ROBIN",LISTE!B270="FREYSS",LISTE!B270="HENNION",LISTE!B270="BENARD",LISTE!I270="X",LISTE!I270="A",LISTE!B270="HUMBERT",LISTE!B270="BARRET",LISTE!B270="AUZAN",LISTE!B270="BOURDEAU"),"",LISTE!AK270)</f>
        <v/>
      </c>
      <c r="N270" s="72" t="str">
        <f>IF(OR(LISTE!B270="",LISTE!B270="MADORRE",LISTE!B270="ROBIN",LISTE!B270="FREYSS",LISTE!B270="HENNION",LISTE!B270="BENARD",LISTE!I270="X",LISTE!I270="A",LISTE!B270="HUMBERT",LISTE!B270="BARRET",LISTE!B270="AUZAN",LISTE!B270="BOURDEAU"),"",LISTE!AL270)</f>
        <v/>
      </c>
      <c r="O270" s="72" t="str">
        <f>IF(OR(LISTE!B270="",LISTE!B270="MADORRE",LISTE!B270="ROBIN",LISTE!B270="FREYSS",LISTE!B270="HENNION",LISTE!B270="BENARD",LISTE!I270="X",LISTE!I270="A",LISTE!B270="HUMBERT",LISTE!B270="BARRET",LISTE!B270="AUZAN",LISTE!B270="BOURDEAU"),"",LISTE!AM270)</f>
        <v/>
      </c>
      <c r="P270" s="72" t="str">
        <f>IF(OR(LISTE!B270="",LISTE!B270="MADORRE",LISTE!B270="ROBIN",LISTE!B270="FREYSS",LISTE!B270="HENNION",LISTE!B270="BENARD",LISTE!I270="X",LISTE!I270="A",LISTE!B270="HUMBERT",LISTE!B270="BARRET",LISTE!B270="AUZAN",LISTE!B270="BOURDEAU"),"",LISTE!AN270)</f>
        <v/>
      </c>
      <c r="Q270" s="72" t="str">
        <f>IF(OR(LISTE!B270="",LISTE!B270="MADORRE",LISTE!B270="ROBIN",LISTE!B270="FREYSS",LISTE!B270="HENNION",LISTE!B270="BENARD",LISTE!I270="X",LISTE!I270="A",LISTE!B270="HUMBERT",LISTE!B270="BARRET",LISTE!B270="AUZAN",LISTE!B270="BOURDEAU"),"",LISTE!AO270)</f>
        <v/>
      </c>
      <c r="R270" s="72" t="str">
        <f>IF(OR(LISTE!B270="",LISTE!B270="MADORRE",LISTE!B270="ROBIN",LISTE!B270="FREYSS",LISTE!B270="HENNION",LISTE!B270="BENARD",LISTE!I270="X",LISTE!I270="A",LISTE!B270="HUMBERT",LISTE!B270="BARRET",LISTE!B270="AUZAN",LISTE!B270="BOURDEAU"),"",LISTE!AP270)</f>
        <v/>
      </c>
      <c r="S270" s="72" t="str">
        <f>IF(OR(LISTE!B270="",LISTE!B270="MADORRE",LISTE!B270="ROBIN",LISTE!B270="FREYSS",LISTE!B270="HENNION",LISTE!B270="BENARD",LISTE!I270="X",LISTE!I270="A",LISTE!B270="HUMBERT",LISTE!B270="BARRET",LISTE!B270="AUZAN",LISTE!B270="BOURDEAU"),"",LISTE!AQ270)</f>
        <v/>
      </c>
    </row>
    <row r="271" spans="1:19" ht="13.05" customHeight="1" x14ac:dyDescent="0.3">
      <c r="A271" s="56" t="str">
        <f>IF(OR(LISTE!B271="",LISTE!B271="MADORRE",LISTE!B271="ROBIN",LISTE!B271="FREYSS",LISTE!B271="HENNION",LISTE!B271="BENARD",LISTE!I271="X",LISTE!I271="A",LISTE!B271="HUMBERT",LISTE!B271="BARRET",LISTE!B271="AUZAN",LISTE!B271="BOURDEAU"),"",LISTE!A271)</f>
        <v/>
      </c>
      <c r="B271" s="70" t="str">
        <f>IF(OR(LISTE!B271="",LISTE!B271="MADORRE",LISTE!B271="ROBIN",LISTE!B271="FREYSS",LISTE!B271="HENNION",LISTE!B271="BENARD",LISTE!I271="X",LISTE!I271="A",LISTE!B271="HUMBERT",LISTE!B271="BARRET",LISTE!B271="AUZAN",LISTE!B271="BOURDEAU"),"",LISTE!B271)</f>
        <v/>
      </c>
      <c r="C271" s="70" t="str">
        <f>IF(OR(LISTE!B271="",LISTE!B271="MADORRE",LISTE!B271="ROBIN",LISTE!B271="FREYSS",LISTE!B271="HENNION",LISTE!B271="BENARD",LISTE!I271="X",LISTE!I271="A",LISTE!B271="HUMBERT",LISTE!B271="BARRET",LISTE!B271="AUZAN",LISTE!B271="BOURDEAU"),"",LISTE!C271)</f>
        <v/>
      </c>
      <c r="D271" s="70"/>
      <c r="E271" s="71" t="str">
        <f>IF(OR(LISTE!B271="",LISTE!B271="MADORRE",LISTE!B271="ROBIN",LISTE!B271="FREYSS",LISTE!B271="HENNION",LISTE!B271="BENARD",LISTE!I271="X",LISTE!I271="A",LISTE!B271="HUMBERT",LISTE!B271="BARRET",LISTE!B271="AUZAN",LISTE!B271="BOURDEAU"),"",LISTE!J271)</f>
        <v/>
      </c>
      <c r="F271" s="71" t="str">
        <f>IF(OR(LISTE!B271="",LISTE!B271="MADORRE",LISTE!B271="ROBIN",LISTE!B271="FREYSS",LISTE!B271="HENNION",LISTE!B271="BENARD",LISTE!I271="X",LISTE!I271="A",LISTE!B271="HUMBERT",LISTE!B271="BARRET",LISTE!B271="AUZAN",LISTE!B271="BOURDEAU"),"",LISTE!K271)</f>
        <v/>
      </c>
      <c r="G271" s="71"/>
      <c r="H271" s="72" t="str">
        <f>IF(OR(LISTE!B271="",LISTE!B271="MADORRE",LISTE!B271="ROBIN",LISTE!B271="FREYSS",LISTE!B271="HENNION",LISTE!B271="BENARD",LISTE!I271="X",LISTE!I271="A",LISTE!B271="HUMBERT",LISTE!B271="BARRET",LISTE!B271="AUZAN",LISTE!B271="BOURDEAU"),"",LISTE!AF271)</f>
        <v/>
      </c>
      <c r="I271" s="72" t="str">
        <f>IF(OR(LISTE!B271="",LISTE!B271="MADORRE",LISTE!B271="ROBIN",LISTE!B271="FREYSS",LISTE!B271="HENNION",LISTE!B271="BENARD",LISTE!I271="X",LISTE!I271="A",LISTE!B271="HUMBERT",LISTE!B271="BARRET",LISTE!B271="AUZAN",LISTE!B271="BOURDEAU"),"",LISTE!AG271)</f>
        <v/>
      </c>
      <c r="J271" s="72" t="str">
        <f>IF(OR(LISTE!B271="",LISTE!B271="MADORRE",LISTE!B271="ROBIN",LISTE!B271="FREYSS",LISTE!B271="HENNION",LISTE!B271="BENARD",LISTE!I271="X",LISTE!I271="A",LISTE!B271="HUMBERT",LISTE!B271="BARRET",LISTE!B271="AUZAN",LISTE!B271="BOURDEAU"),"",LISTE!AH271)</f>
        <v/>
      </c>
      <c r="K271" s="72" t="str">
        <f>IF(OR(LISTE!B271="",LISTE!B271="MADORRE",LISTE!B271="ROBIN",LISTE!B271="FREYSS",LISTE!B271="HENNION",LISTE!B271="BENARD",LISTE!I271="X",LISTE!I271="A",LISTE!B271="HUMBERT",LISTE!B271="BARRET",LISTE!B271="AUZAN",LISTE!B271="BOURDEAU"),"",LISTE!AI271)</f>
        <v/>
      </c>
      <c r="L271" s="72" t="str">
        <f>IF(OR(LISTE!B271="",LISTE!B271="MADORRE",LISTE!B271="ROBIN",LISTE!B271="FREYSS",LISTE!B271="HENNION",LISTE!B271="BENARD",LISTE!I271="X",LISTE!I271="A",LISTE!B271="HUMBERT",LISTE!B271="BARRET",LISTE!B271="AUZAN",LISTE!B271="BOURDEAU"),"",LISTE!AJ271)</f>
        <v/>
      </c>
      <c r="M271" s="72" t="str">
        <f>IF(OR(LISTE!B271="",LISTE!B271="MADORRE",LISTE!B271="ROBIN",LISTE!B271="FREYSS",LISTE!B271="HENNION",LISTE!B271="BENARD",LISTE!I271="X",LISTE!I271="A",LISTE!B271="HUMBERT",LISTE!B271="BARRET",LISTE!B271="AUZAN",LISTE!B271="BOURDEAU"),"",LISTE!AK271)</f>
        <v/>
      </c>
      <c r="N271" s="72" t="str">
        <f>IF(OR(LISTE!B271="",LISTE!B271="MADORRE",LISTE!B271="ROBIN",LISTE!B271="FREYSS",LISTE!B271="HENNION",LISTE!B271="BENARD",LISTE!I271="X",LISTE!I271="A",LISTE!B271="HUMBERT",LISTE!B271="BARRET",LISTE!B271="AUZAN",LISTE!B271="BOURDEAU"),"",LISTE!AL271)</f>
        <v/>
      </c>
      <c r="O271" s="72" t="str">
        <f>IF(OR(LISTE!B271="",LISTE!B271="MADORRE",LISTE!B271="ROBIN",LISTE!B271="FREYSS",LISTE!B271="HENNION",LISTE!B271="BENARD",LISTE!I271="X",LISTE!I271="A",LISTE!B271="HUMBERT",LISTE!B271="BARRET",LISTE!B271="AUZAN",LISTE!B271="BOURDEAU"),"",LISTE!AM271)</f>
        <v/>
      </c>
      <c r="P271" s="72" t="str">
        <f>IF(OR(LISTE!B271="",LISTE!B271="MADORRE",LISTE!B271="ROBIN",LISTE!B271="FREYSS",LISTE!B271="HENNION",LISTE!B271="BENARD",LISTE!I271="X",LISTE!I271="A",LISTE!B271="HUMBERT",LISTE!B271="BARRET",LISTE!B271="AUZAN",LISTE!B271="BOURDEAU"),"",LISTE!AN271)</f>
        <v/>
      </c>
      <c r="Q271" s="72" t="str">
        <f>IF(OR(LISTE!B271="",LISTE!B271="MADORRE",LISTE!B271="ROBIN",LISTE!B271="FREYSS",LISTE!B271="HENNION",LISTE!B271="BENARD",LISTE!I271="X",LISTE!I271="A",LISTE!B271="HUMBERT",LISTE!B271="BARRET",LISTE!B271="AUZAN",LISTE!B271="BOURDEAU"),"",LISTE!AO271)</f>
        <v/>
      </c>
      <c r="R271" s="72" t="str">
        <f>IF(OR(LISTE!B271="",LISTE!B271="MADORRE",LISTE!B271="ROBIN",LISTE!B271="FREYSS",LISTE!B271="HENNION",LISTE!B271="BENARD",LISTE!I271="X",LISTE!I271="A",LISTE!B271="HUMBERT",LISTE!B271="BARRET",LISTE!B271="AUZAN",LISTE!B271="BOURDEAU"),"",LISTE!AP271)</f>
        <v/>
      </c>
      <c r="S271" s="72" t="str">
        <f>IF(OR(LISTE!B271="",LISTE!B271="MADORRE",LISTE!B271="ROBIN",LISTE!B271="FREYSS",LISTE!B271="HENNION",LISTE!B271="BENARD",LISTE!I271="X",LISTE!I271="A",LISTE!B271="HUMBERT",LISTE!B271="BARRET",LISTE!B271="AUZAN",LISTE!B271="BOURDEAU"),"",LISTE!AQ271)</f>
        <v/>
      </c>
    </row>
    <row r="272" spans="1:19" ht="13.05" customHeight="1" x14ac:dyDescent="0.3">
      <c r="A272" s="56" t="str">
        <f>IF(OR(LISTE!B272="",LISTE!B272="MADORRE",LISTE!B272="ROBIN",LISTE!B272="FREYSS",LISTE!B272="HENNION",LISTE!B272="BENARD",LISTE!I272="X",LISTE!I272="A",LISTE!B272="HUMBERT",LISTE!B272="BARRET",LISTE!B272="AUZAN",LISTE!B272="BOURDEAU"),"",LISTE!A272)</f>
        <v/>
      </c>
      <c r="B272" s="70" t="str">
        <f>IF(OR(LISTE!B272="",LISTE!B272="MADORRE",LISTE!B272="ROBIN",LISTE!B272="FREYSS",LISTE!B272="HENNION",LISTE!B272="BENARD",LISTE!I272="X",LISTE!I272="A",LISTE!B272="HUMBERT",LISTE!B272="BARRET",LISTE!B272="AUZAN",LISTE!B272="BOURDEAU"),"",LISTE!B272)</f>
        <v/>
      </c>
      <c r="C272" s="70" t="str">
        <f>IF(OR(LISTE!B272="",LISTE!B272="MADORRE",LISTE!B272="ROBIN",LISTE!B272="FREYSS",LISTE!B272="HENNION",LISTE!B272="BENARD",LISTE!I272="X",LISTE!I272="A",LISTE!B272="HUMBERT",LISTE!B272="BARRET",LISTE!B272="AUZAN",LISTE!B272="BOURDEAU"),"",LISTE!C272)</f>
        <v/>
      </c>
      <c r="D272" s="70"/>
      <c r="E272" s="71" t="str">
        <f>IF(OR(LISTE!B272="",LISTE!B272="MADORRE",LISTE!B272="ROBIN",LISTE!B272="FREYSS",LISTE!B272="HENNION",LISTE!B272="BENARD",LISTE!I272="X",LISTE!I272="A",LISTE!B272="HUMBERT",LISTE!B272="BARRET",LISTE!B272="AUZAN",LISTE!B272="BOURDEAU"),"",LISTE!J272)</f>
        <v/>
      </c>
      <c r="F272" s="71" t="str">
        <f>IF(OR(LISTE!B272="",LISTE!B272="MADORRE",LISTE!B272="ROBIN",LISTE!B272="FREYSS",LISTE!B272="HENNION",LISTE!B272="BENARD",LISTE!I272="X",LISTE!I272="A",LISTE!B272="HUMBERT",LISTE!B272="BARRET",LISTE!B272="AUZAN",LISTE!B272="BOURDEAU"),"",LISTE!K272)</f>
        <v/>
      </c>
      <c r="G272" s="71"/>
      <c r="H272" s="72" t="str">
        <f>IF(OR(LISTE!B272="",LISTE!B272="MADORRE",LISTE!B272="ROBIN",LISTE!B272="FREYSS",LISTE!B272="HENNION",LISTE!B272="BENARD",LISTE!I272="X",LISTE!I272="A",LISTE!B272="HUMBERT",LISTE!B272="BARRET",LISTE!B272="AUZAN",LISTE!B272="BOURDEAU"),"",LISTE!AF272)</f>
        <v/>
      </c>
      <c r="I272" s="72" t="str">
        <f>IF(OR(LISTE!B272="",LISTE!B272="MADORRE",LISTE!B272="ROBIN",LISTE!B272="FREYSS",LISTE!B272="HENNION",LISTE!B272="BENARD",LISTE!I272="X",LISTE!I272="A",LISTE!B272="HUMBERT",LISTE!B272="BARRET",LISTE!B272="AUZAN",LISTE!B272="BOURDEAU"),"",LISTE!AG272)</f>
        <v/>
      </c>
      <c r="J272" s="72" t="str">
        <f>IF(OR(LISTE!B272="",LISTE!B272="MADORRE",LISTE!B272="ROBIN",LISTE!B272="FREYSS",LISTE!B272="HENNION",LISTE!B272="BENARD",LISTE!I272="X",LISTE!I272="A",LISTE!B272="HUMBERT",LISTE!B272="BARRET",LISTE!B272="AUZAN",LISTE!B272="BOURDEAU"),"",LISTE!AH272)</f>
        <v/>
      </c>
      <c r="K272" s="72" t="str">
        <f>IF(OR(LISTE!B272="",LISTE!B272="MADORRE",LISTE!B272="ROBIN",LISTE!B272="FREYSS",LISTE!B272="HENNION",LISTE!B272="BENARD",LISTE!I272="X",LISTE!I272="A",LISTE!B272="HUMBERT",LISTE!B272="BARRET",LISTE!B272="AUZAN",LISTE!B272="BOURDEAU"),"",LISTE!AI272)</f>
        <v/>
      </c>
      <c r="L272" s="72" t="str">
        <f>IF(OR(LISTE!B272="",LISTE!B272="MADORRE",LISTE!B272="ROBIN",LISTE!B272="FREYSS",LISTE!B272="HENNION",LISTE!B272="BENARD",LISTE!I272="X",LISTE!I272="A",LISTE!B272="HUMBERT",LISTE!B272="BARRET",LISTE!B272="AUZAN",LISTE!B272="BOURDEAU"),"",LISTE!AJ272)</f>
        <v/>
      </c>
      <c r="M272" s="72" t="str">
        <f>IF(OR(LISTE!B272="",LISTE!B272="MADORRE",LISTE!B272="ROBIN",LISTE!B272="FREYSS",LISTE!B272="HENNION",LISTE!B272="BENARD",LISTE!I272="X",LISTE!I272="A",LISTE!B272="HUMBERT",LISTE!B272="BARRET",LISTE!B272="AUZAN",LISTE!B272="BOURDEAU"),"",LISTE!AK272)</f>
        <v/>
      </c>
      <c r="N272" s="72" t="str">
        <f>IF(OR(LISTE!B272="",LISTE!B272="MADORRE",LISTE!B272="ROBIN",LISTE!B272="FREYSS",LISTE!B272="HENNION",LISTE!B272="BENARD",LISTE!I272="X",LISTE!I272="A",LISTE!B272="HUMBERT",LISTE!B272="BARRET",LISTE!B272="AUZAN",LISTE!B272="BOURDEAU"),"",LISTE!AL272)</f>
        <v/>
      </c>
      <c r="O272" s="72" t="str">
        <f>IF(OR(LISTE!B272="",LISTE!B272="MADORRE",LISTE!B272="ROBIN",LISTE!B272="FREYSS",LISTE!B272="HENNION",LISTE!B272="BENARD",LISTE!I272="X",LISTE!I272="A",LISTE!B272="HUMBERT",LISTE!B272="BARRET",LISTE!B272="AUZAN",LISTE!B272="BOURDEAU"),"",LISTE!AM272)</f>
        <v/>
      </c>
      <c r="P272" s="72" t="str">
        <f>IF(OR(LISTE!B272="",LISTE!B272="MADORRE",LISTE!B272="ROBIN",LISTE!B272="FREYSS",LISTE!B272="HENNION",LISTE!B272="BENARD",LISTE!I272="X",LISTE!I272="A",LISTE!B272="HUMBERT",LISTE!B272="BARRET",LISTE!B272="AUZAN",LISTE!B272="BOURDEAU"),"",LISTE!AN272)</f>
        <v/>
      </c>
      <c r="Q272" s="72" t="str">
        <f>IF(OR(LISTE!B272="",LISTE!B272="MADORRE",LISTE!B272="ROBIN",LISTE!B272="FREYSS",LISTE!B272="HENNION",LISTE!B272="BENARD",LISTE!I272="X",LISTE!I272="A",LISTE!B272="HUMBERT",LISTE!B272="BARRET",LISTE!B272="AUZAN",LISTE!B272="BOURDEAU"),"",LISTE!AO272)</f>
        <v/>
      </c>
      <c r="R272" s="72" t="str">
        <f>IF(OR(LISTE!B272="",LISTE!B272="MADORRE",LISTE!B272="ROBIN",LISTE!B272="FREYSS",LISTE!B272="HENNION",LISTE!B272="BENARD",LISTE!I272="X",LISTE!I272="A",LISTE!B272="HUMBERT",LISTE!B272="BARRET",LISTE!B272="AUZAN",LISTE!B272="BOURDEAU"),"",LISTE!AP272)</f>
        <v/>
      </c>
      <c r="S272" s="72" t="str">
        <f>IF(OR(LISTE!B272="",LISTE!B272="MADORRE",LISTE!B272="ROBIN",LISTE!B272="FREYSS",LISTE!B272="HENNION",LISTE!B272="BENARD",LISTE!I272="X",LISTE!I272="A",LISTE!B272="HUMBERT",LISTE!B272="BARRET",LISTE!B272="AUZAN",LISTE!B272="BOURDEAU"),"",LISTE!AQ272)</f>
        <v/>
      </c>
    </row>
    <row r="273" spans="1:19" ht="13.05" customHeight="1" x14ac:dyDescent="0.3">
      <c r="A273" s="56" t="str">
        <f>IF(OR(LISTE!B273="",LISTE!B273="MADORRE",LISTE!B273="ROBIN",LISTE!B273="FREYSS",LISTE!B273="HENNION",LISTE!B273="BENARD",LISTE!I273="X",LISTE!I273="A",LISTE!B273="HUMBERT",LISTE!B273="BARRET",LISTE!B273="AUZAN",LISTE!B273="BOURDEAU"),"",LISTE!A273)</f>
        <v/>
      </c>
      <c r="B273" s="70" t="str">
        <f>IF(OR(LISTE!B273="",LISTE!B273="MADORRE",LISTE!B273="ROBIN",LISTE!B273="FREYSS",LISTE!B273="HENNION",LISTE!B273="BENARD",LISTE!I273="X",LISTE!I273="A",LISTE!B273="HUMBERT",LISTE!B273="BARRET",LISTE!B273="AUZAN",LISTE!B273="BOURDEAU"),"",LISTE!B273)</f>
        <v/>
      </c>
      <c r="C273" s="70" t="str">
        <f>IF(OR(LISTE!B273="",LISTE!B273="MADORRE",LISTE!B273="ROBIN",LISTE!B273="FREYSS",LISTE!B273="HENNION",LISTE!B273="BENARD",LISTE!I273="X",LISTE!I273="A",LISTE!B273="HUMBERT",LISTE!B273="BARRET",LISTE!B273="AUZAN",LISTE!B273="BOURDEAU"),"",LISTE!C273)</f>
        <v/>
      </c>
      <c r="D273" s="70"/>
      <c r="E273" s="71" t="str">
        <f>IF(OR(LISTE!B273="",LISTE!B273="MADORRE",LISTE!B273="ROBIN",LISTE!B273="FREYSS",LISTE!B273="HENNION",LISTE!B273="BENARD",LISTE!I273="X",LISTE!I273="A",LISTE!B273="HUMBERT",LISTE!B273="BARRET",LISTE!B273="AUZAN",LISTE!B273="BOURDEAU"),"",LISTE!J273)</f>
        <v/>
      </c>
      <c r="F273" s="71" t="str">
        <f>IF(OR(LISTE!B273="",LISTE!B273="MADORRE",LISTE!B273="ROBIN",LISTE!B273="FREYSS",LISTE!B273="HENNION",LISTE!B273="BENARD",LISTE!I273="X",LISTE!I273="A",LISTE!B273="HUMBERT",LISTE!B273="BARRET",LISTE!B273="AUZAN",LISTE!B273="BOURDEAU"),"",LISTE!K273)</f>
        <v/>
      </c>
      <c r="G273" s="71"/>
      <c r="H273" s="72" t="str">
        <f>IF(OR(LISTE!B273="",LISTE!B273="MADORRE",LISTE!B273="ROBIN",LISTE!B273="FREYSS",LISTE!B273="HENNION",LISTE!B273="BENARD",LISTE!I273="X",LISTE!I273="A",LISTE!B273="HUMBERT",LISTE!B273="BARRET",LISTE!B273="AUZAN",LISTE!B273="BOURDEAU"),"",LISTE!AF273)</f>
        <v/>
      </c>
      <c r="I273" s="72" t="str">
        <f>IF(OR(LISTE!B273="",LISTE!B273="MADORRE",LISTE!B273="ROBIN",LISTE!B273="FREYSS",LISTE!B273="HENNION",LISTE!B273="BENARD",LISTE!I273="X",LISTE!I273="A",LISTE!B273="HUMBERT",LISTE!B273="BARRET",LISTE!B273="AUZAN",LISTE!B273="BOURDEAU"),"",LISTE!AG273)</f>
        <v/>
      </c>
      <c r="J273" s="72" t="str">
        <f>IF(OR(LISTE!B273="",LISTE!B273="MADORRE",LISTE!B273="ROBIN",LISTE!B273="FREYSS",LISTE!B273="HENNION",LISTE!B273="BENARD",LISTE!I273="X",LISTE!I273="A",LISTE!B273="HUMBERT",LISTE!B273="BARRET",LISTE!B273="AUZAN",LISTE!B273="BOURDEAU"),"",LISTE!AH273)</f>
        <v/>
      </c>
      <c r="K273" s="72" t="str">
        <f>IF(OR(LISTE!B273="",LISTE!B273="MADORRE",LISTE!B273="ROBIN",LISTE!B273="FREYSS",LISTE!B273="HENNION",LISTE!B273="BENARD",LISTE!I273="X",LISTE!I273="A",LISTE!B273="HUMBERT",LISTE!B273="BARRET",LISTE!B273="AUZAN",LISTE!B273="BOURDEAU"),"",LISTE!AI273)</f>
        <v/>
      </c>
      <c r="L273" s="72" t="str">
        <f>IF(OR(LISTE!B273="",LISTE!B273="MADORRE",LISTE!B273="ROBIN",LISTE!B273="FREYSS",LISTE!B273="HENNION",LISTE!B273="BENARD",LISTE!I273="X",LISTE!I273="A",LISTE!B273="HUMBERT",LISTE!B273="BARRET",LISTE!B273="AUZAN",LISTE!B273="BOURDEAU"),"",LISTE!AJ273)</f>
        <v/>
      </c>
      <c r="M273" s="72" t="str">
        <f>IF(OR(LISTE!B273="",LISTE!B273="MADORRE",LISTE!B273="ROBIN",LISTE!B273="FREYSS",LISTE!B273="HENNION",LISTE!B273="BENARD",LISTE!I273="X",LISTE!I273="A",LISTE!B273="HUMBERT",LISTE!B273="BARRET",LISTE!B273="AUZAN",LISTE!B273="BOURDEAU"),"",LISTE!AK273)</f>
        <v/>
      </c>
      <c r="N273" s="72" t="str">
        <f>IF(OR(LISTE!B273="",LISTE!B273="MADORRE",LISTE!B273="ROBIN",LISTE!B273="FREYSS",LISTE!B273="HENNION",LISTE!B273="BENARD",LISTE!I273="X",LISTE!I273="A",LISTE!B273="HUMBERT",LISTE!B273="BARRET",LISTE!B273="AUZAN",LISTE!B273="BOURDEAU"),"",LISTE!AL273)</f>
        <v/>
      </c>
      <c r="O273" s="72" t="str">
        <f>IF(OR(LISTE!B273="",LISTE!B273="MADORRE",LISTE!B273="ROBIN",LISTE!B273="FREYSS",LISTE!B273="HENNION",LISTE!B273="BENARD",LISTE!I273="X",LISTE!I273="A",LISTE!B273="HUMBERT",LISTE!B273="BARRET",LISTE!B273="AUZAN",LISTE!B273="BOURDEAU"),"",LISTE!AM273)</f>
        <v/>
      </c>
      <c r="P273" s="72" t="str">
        <f>IF(OR(LISTE!B273="",LISTE!B273="MADORRE",LISTE!B273="ROBIN",LISTE!B273="FREYSS",LISTE!B273="HENNION",LISTE!B273="BENARD",LISTE!I273="X",LISTE!I273="A",LISTE!B273="HUMBERT",LISTE!B273="BARRET",LISTE!B273="AUZAN",LISTE!B273="BOURDEAU"),"",LISTE!AN273)</f>
        <v/>
      </c>
      <c r="Q273" s="72" t="str">
        <f>IF(OR(LISTE!B273="",LISTE!B273="MADORRE",LISTE!B273="ROBIN",LISTE!B273="FREYSS",LISTE!B273="HENNION",LISTE!B273="BENARD",LISTE!I273="X",LISTE!I273="A",LISTE!B273="HUMBERT",LISTE!B273="BARRET",LISTE!B273="AUZAN",LISTE!B273="BOURDEAU"),"",LISTE!AO273)</f>
        <v/>
      </c>
      <c r="R273" s="72" t="str">
        <f>IF(OR(LISTE!B273="",LISTE!B273="MADORRE",LISTE!B273="ROBIN",LISTE!B273="FREYSS",LISTE!B273="HENNION",LISTE!B273="BENARD",LISTE!I273="X",LISTE!I273="A",LISTE!B273="HUMBERT",LISTE!B273="BARRET",LISTE!B273="AUZAN",LISTE!B273="BOURDEAU"),"",LISTE!AP273)</f>
        <v/>
      </c>
      <c r="S273" s="72" t="str">
        <f>IF(OR(LISTE!B273="",LISTE!B273="MADORRE",LISTE!B273="ROBIN",LISTE!B273="FREYSS",LISTE!B273="HENNION",LISTE!B273="BENARD",LISTE!I273="X",LISTE!I273="A",LISTE!B273="HUMBERT",LISTE!B273="BARRET",LISTE!B273="AUZAN",LISTE!B273="BOURDEAU"),"",LISTE!AQ273)</f>
        <v/>
      </c>
    </row>
    <row r="274" spans="1:19" ht="13.05" customHeight="1" x14ac:dyDescent="0.3">
      <c r="A274" s="56" t="str">
        <f>IF(OR(LISTE!B274="",LISTE!B274="MADORRE",LISTE!B274="ROBIN",LISTE!B274="FREYSS",LISTE!B274="HENNION",LISTE!B274="BENARD",LISTE!I274="X",LISTE!I274="A",LISTE!B274="HUMBERT",LISTE!B274="BARRET",LISTE!B274="AUZAN",LISTE!B274="BOURDEAU"),"",LISTE!A274)</f>
        <v/>
      </c>
      <c r="B274" s="70" t="str">
        <f>IF(OR(LISTE!B274="",LISTE!B274="MADORRE",LISTE!B274="ROBIN",LISTE!B274="FREYSS",LISTE!B274="HENNION",LISTE!B274="BENARD",LISTE!I274="X",LISTE!I274="A",LISTE!B274="HUMBERT",LISTE!B274="BARRET",LISTE!B274="AUZAN",LISTE!B274="BOURDEAU"),"",LISTE!B274)</f>
        <v/>
      </c>
      <c r="C274" s="70" t="str">
        <f>IF(OR(LISTE!B274="",LISTE!B274="MADORRE",LISTE!B274="ROBIN",LISTE!B274="FREYSS",LISTE!B274="HENNION",LISTE!B274="BENARD",LISTE!I274="X",LISTE!I274="A",LISTE!B274="HUMBERT",LISTE!B274="BARRET",LISTE!B274="AUZAN",LISTE!B274="BOURDEAU"),"",LISTE!C274)</f>
        <v/>
      </c>
      <c r="D274" s="70"/>
      <c r="E274" s="71" t="str">
        <f>IF(OR(LISTE!B274="",LISTE!B274="MADORRE",LISTE!B274="ROBIN",LISTE!B274="FREYSS",LISTE!B274="HENNION",LISTE!B274="BENARD",LISTE!I274="X",LISTE!I274="A",LISTE!B274="HUMBERT",LISTE!B274="BARRET",LISTE!B274="AUZAN",LISTE!B274="BOURDEAU"),"",LISTE!J274)</f>
        <v/>
      </c>
      <c r="F274" s="71" t="str">
        <f>IF(OR(LISTE!B274="",LISTE!B274="MADORRE",LISTE!B274="ROBIN",LISTE!B274="FREYSS",LISTE!B274="HENNION",LISTE!B274="BENARD",LISTE!I274="X",LISTE!I274="A",LISTE!B274="HUMBERT",LISTE!B274="BARRET",LISTE!B274="AUZAN",LISTE!B274="BOURDEAU"),"",LISTE!K274)</f>
        <v/>
      </c>
      <c r="G274" s="71"/>
      <c r="H274" s="72" t="str">
        <f>IF(OR(LISTE!B274="",LISTE!B274="MADORRE",LISTE!B274="ROBIN",LISTE!B274="FREYSS",LISTE!B274="HENNION",LISTE!B274="BENARD",LISTE!I274="X",LISTE!I274="A",LISTE!B274="HUMBERT",LISTE!B274="BARRET",LISTE!B274="AUZAN",LISTE!B274="BOURDEAU"),"",LISTE!AF274)</f>
        <v/>
      </c>
      <c r="I274" s="72" t="str">
        <f>IF(OR(LISTE!B274="",LISTE!B274="MADORRE",LISTE!B274="ROBIN",LISTE!B274="FREYSS",LISTE!B274="HENNION",LISTE!B274="BENARD",LISTE!I274="X",LISTE!I274="A",LISTE!B274="HUMBERT",LISTE!B274="BARRET",LISTE!B274="AUZAN",LISTE!B274="BOURDEAU"),"",LISTE!AG274)</f>
        <v/>
      </c>
      <c r="J274" s="72" t="str">
        <f>IF(OR(LISTE!B274="",LISTE!B274="MADORRE",LISTE!B274="ROBIN",LISTE!B274="FREYSS",LISTE!B274="HENNION",LISTE!B274="BENARD",LISTE!I274="X",LISTE!I274="A",LISTE!B274="HUMBERT",LISTE!B274="BARRET",LISTE!B274="AUZAN",LISTE!B274="BOURDEAU"),"",LISTE!AH274)</f>
        <v/>
      </c>
      <c r="K274" s="72" t="str">
        <f>IF(OR(LISTE!B274="",LISTE!B274="MADORRE",LISTE!B274="ROBIN",LISTE!B274="FREYSS",LISTE!B274="HENNION",LISTE!B274="BENARD",LISTE!I274="X",LISTE!I274="A",LISTE!B274="HUMBERT",LISTE!B274="BARRET",LISTE!B274="AUZAN",LISTE!B274="BOURDEAU"),"",LISTE!AI274)</f>
        <v/>
      </c>
      <c r="L274" s="72" t="str">
        <f>IF(OR(LISTE!B274="",LISTE!B274="MADORRE",LISTE!B274="ROBIN",LISTE!B274="FREYSS",LISTE!B274="HENNION",LISTE!B274="BENARD",LISTE!I274="X",LISTE!I274="A",LISTE!B274="HUMBERT",LISTE!B274="BARRET",LISTE!B274="AUZAN",LISTE!B274="BOURDEAU"),"",LISTE!AJ274)</f>
        <v/>
      </c>
      <c r="M274" s="72" t="str">
        <f>IF(OR(LISTE!B274="",LISTE!B274="MADORRE",LISTE!B274="ROBIN",LISTE!B274="FREYSS",LISTE!B274="HENNION",LISTE!B274="BENARD",LISTE!I274="X",LISTE!I274="A",LISTE!B274="HUMBERT",LISTE!B274="BARRET",LISTE!B274="AUZAN",LISTE!B274="BOURDEAU"),"",LISTE!AK274)</f>
        <v/>
      </c>
      <c r="N274" s="72" t="str">
        <f>IF(OR(LISTE!B274="",LISTE!B274="MADORRE",LISTE!B274="ROBIN",LISTE!B274="FREYSS",LISTE!B274="HENNION",LISTE!B274="BENARD",LISTE!I274="X",LISTE!I274="A",LISTE!B274="HUMBERT",LISTE!B274="BARRET",LISTE!B274="AUZAN",LISTE!B274="BOURDEAU"),"",LISTE!AL274)</f>
        <v/>
      </c>
      <c r="O274" s="72" t="str">
        <f>IF(OR(LISTE!B274="",LISTE!B274="MADORRE",LISTE!B274="ROBIN",LISTE!B274="FREYSS",LISTE!B274="HENNION",LISTE!B274="BENARD",LISTE!I274="X",LISTE!I274="A",LISTE!B274="HUMBERT",LISTE!B274="BARRET",LISTE!B274="AUZAN",LISTE!B274="BOURDEAU"),"",LISTE!AM274)</f>
        <v/>
      </c>
      <c r="P274" s="72" t="str">
        <f>IF(OR(LISTE!B274="",LISTE!B274="MADORRE",LISTE!B274="ROBIN",LISTE!B274="FREYSS",LISTE!B274="HENNION",LISTE!B274="BENARD",LISTE!I274="X",LISTE!I274="A",LISTE!B274="HUMBERT",LISTE!B274="BARRET",LISTE!B274="AUZAN",LISTE!B274="BOURDEAU"),"",LISTE!AN274)</f>
        <v/>
      </c>
      <c r="Q274" s="72" t="str">
        <f>IF(OR(LISTE!B274="",LISTE!B274="MADORRE",LISTE!B274="ROBIN",LISTE!B274="FREYSS",LISTE!B274="HENNION",LISTE!B274="BENARD",LISTE!I274="X",LISTE!I274="A",LISTE!B274="HUMBERT",LISTE!B274="BARRET",LISTE!B274="AUZAN",LISTE!B274="BOURDEAU"),"",LISTE!AO274)</f>
        <v/>
      </c>
      <c r="R274" s="72" t="str">
        <f>IF(OR(LISTE!B274="",LISTE!B274="MADORRE",LISTE!B274="ROBIN",LISTE!B274="FREYSS",LISTE!B274="HENNION",LISTE!B274="BENARD",LISTE!I274="X",LISTE!I274="A",LISTE!B274="HUMBERT",LISTE!B274="BARRET",LISTE!B274="AUZAN",LISTE!B274="BOURDEAU"),"",LISTE!AP274)</f>
        <v/>
      </c>
      <c r="S274" s="72" t="str">
        <f>IF(OR(LISTE!B274="",LISTE!B274="MADORRE",LISTE!B274="ROBIN",LISTE!B274="FREYSS",LISTE!B274="HENNION",LISTE!B274="BENARD",LISTE!I274="X",LISTE!I274="A",LISTE!B274="HUMBERT",LISTE!B274="BARRET",LISTE!B274="AUZAN",LISTE!B274="BOURDEAU"),"",LISTE!AQ274)</f>
        <v/>
      </c>
    </row>
    <row r="275" spans="1:19" ht="13.05" customHeight="1" x14ac:dyDescent="0.3">
      <c r="A275" s="56" t="str">
        <f>IF(OR(LISTE!B275="",LISTE!B275="MADORRE",LISTE!B275="ROBIN",LISTE!B275="FREYSS",LISTE!B275="HENNION",LISTE!B275="BENARD",LISTE!I275="X",LISTE!I275="A",LISTE!B275="HUMBERT",LISTE!B275="BARRET",LISTE!B275="AUZAN",LISTE!B275="BOURDEAU"),"",LISTE!A275)</f>
        <v/>
      </c>
      <c r="B275" s="70" t="str">
        <f>IF(OR(LISTE!B275="",LISTE!B275="MADORRE",LISTE!B275="ROBIN",LISTE!B275="FREYSS",LISTE!B275="HENNION",LISTE!B275="BENARD",LISTE!I275="X",LISTE!I275="A",LISTE!B275="HUMBERT",LISTE!B275="BARRET",LISTE!B275="AUZAN",LISTE!B275="BOURDEAU"),"",LISTE!B275)</f>
        <v/>
      </c>
      <c r="C275" s="70" t="str">
        <f>IF(OR(LISTE!B275="",LISTE!B275="MADORRE",LISTE!B275="ROBIN",LISTE!B275="FREYSS",LISTE!B275="HENNION",LISTE!B275="BENARD",LISTE!I275="X",LISTE!I275="A",LISTE!B275="HUMBERT",LISTE!B275="BARRET",LISTE!B275="AUZAN",LISTE!B275="BOURDEAU"),"",LISTE!C275)</f>
        <v/>
      </c>
      <c r="D275" s="70"/>
      <c r="E275" s="71" t="str">
        <f>IF(OR(LISTE!B275="",LISTE!B275="MADORRE",LISTE!B275="ROBIN",LISTE!B275="FREYSS",LISTE!B275="HENNION",LISTE!B275="BENARD",LISTE!I275="X",LISTE!I275="A",LISTE!B275="HUMBERT",LISTE!B275="BARRET",LISTE!B275="AUZAN",LISTE!B275="BOURDEAU"),"",LISTE!J275)</f>
        <v/>
      </c>
      <c r="F275" s="71" t="str">
        <f>IF(OR(LISTE!B275="",LISTE!B275="MADORRE",LISTE!B275="ROBIN",LISTE!B275="FREYSS",LISTE!B275="HENNION",LISTE!B275="BENARD",LISTE!I275="X",LISTE!I275="A",LISTE!B275="HUMBERT",LISTE!B275="BARRET",LISTE!B275="AUZAN",LISTE!B275="BOURDEAU"),"",LISTE!K275)</f>
        <v/>
      </c>
      <c r="G275" s="71"/>
      <c r="H275" s="72" t="str">
        <f>IF(OR(LISTE!B275="",LISTE!B275="MADORRE",LISTE!B275="ROBIN",LISTE!B275="FREYSS",LISTE!B275="HENNION",LISTE!B275="BENARD",LISTE!I275="X",LISTE!I275="A",LISTE!B275="HUMBERT",LISTE!B275="BARRET",LISTE!B275="AUZAN",LISTE!B275="BOURDEAU"),"",LISTE!AF275)</f>
        <v/>
      </c>
      <c r="I275" s="72" t="str">
        <f>IF(OR(LISTE!B275="",LISTE!B275="MADORRE",LISTE!B275="ROBIN",LISTE!B275="FREYSS",LISTE!B275="HENNION",LISTE!B275="BENARD",LISTE!I275="X",LISTE!I275="A",LISTE!B275="HUMBERT",LISTE!B275="BARRET",LISTE!B275="AUZAN",LISTE!B275="BOURDEAU"),"",LISTE!AG275)</f>
        <v/>
      </c>
      <c r="J275" s="72" t="str">
        <f>IF(OR(LISTE!B275="",LISTE!B275="MADORRE",LISTE!B275="ROBIN",LISTE!B275="FREYSS",LISTE!B275="HENNION",LISTE!B275="BENARD",LISTE!I275="X",LISTE!I275="A",LISTE!B275="HUMBERT",LISTE!B275="BARRET",LISTE!B275="AUZAN",LISTE!B275="BOURDEAU"),"",LISTE!AH275)</f>
        <v/>
      </c>
      <c r="K275" s="72" t="str">
        <f>IF(OR(LISTE!B275="",LISTE!B275="MADORRE",LISTE!B275="ROBIN",LISTE!B275="FREYSS",LISTE!B275="HENNION",LISTE!B275="BENARD",LISTE!I275="X",LISTE!I275="A",LISTE!B275="HUMBERT",LISTE!B275="BARRET",LISTE!B275="AUZAN",LISTE!B275="BOURDEAU"),"",LISTE!AI275)</f>
        <v/>
      </c>
      <c r="L275" s="72" t="str">
        <f>IF(OR(LISTE!B275="",LISTE!B275="MADORRE",LISTE!B275="ROBIN",LISTE!B275="FREYSS",LISTE!B275="HENNION",LISTE!B275="BENARD",LISTE!I275="X",LISTE!I275="A",LISTE!B275="HUMBERT",LISTE!B275="BARRET",LISTE!B275="AUZAN",LISTE!B275="BOURDEAU"),"",LISTE!AJ275)</f>
        <v/>
      </c>
      <c r="M275" s="72" t="str">
        <f>IF(OR(LISTE!B275="",LISTE!B275="MADORRE",LISTE!B275="ROBIN",LISTE!B275="FREYSS",LISTE!B275="HENNION",LISTE!B275="BENARD",LISTE!I275="X",LISTE!I275="A",LISTE!B275="HUMBERT",LISTE!B275="BARRET",LISTE!B275="AUZAN",LISTE!B275="BOURDEAU"),"",LISTE!AK275)</f>
        <v/>
      </c>
      <c r="N275" s="72" t="str">
        <f>IF(OR(LISTE!B275="",LISTE!B275="MADORRE",LISTE!B275="ROBIN",LISTE!B275="FREYSS",LISTE!B275="HENNION",LISTE!B275="BENARD",LISTE!I275="X",LISTE!I275="A",LISTE!B275="HUMBERT",LISTE!B275="BARRET",LISTE!B275="AUZAN",LISTE!B275="BOURDEAU"),"",LISTE!AL275)</f>
        <v/>
      </c>
      <c r="O275" s="72" t="str">
        <f>IF(OR(LISTE!B275="",LISTE!B275="MADORRE",LISTE!B275="ROBIN",LISTE!B275="FREYSS",LISTE!B275="HENNION",LISTE!B275="BENARD",LISTE!I275="X",LISTE!I275="A",LISTE!B275="HUMBERT",LISTE!B275="BARRET",LISTE!B275="AUZAN",LISTE!B275="BOURDEAU"),"",LISTE!AM275)</f>
        <v/>
      </c>
      <c r="P275" s="72" t="str">
        <f>IF(OR(LISTE!B275="",LISTE!B275="MADORRE",LISTE!B275="ROBIN",LISTE!B275="FREYSS",LISTE!B275="HENNION",LISTE!B275="BENARD",LISTE!I275="X",LISTE!I275="A",LISTE!B275="HUMBERT",LISTE!B275="BARRET",LISTE!B275="AUZAN",LISTE!B275="BOURDEAU"),"",LISTE!AN275)</f>
        <v/>
      </c>
      <c r="Q275" s="72" t="str">
        <f>IF(OR(LISTE!B275="",LISTE!B275="MADORRE",LISTE!B275="ROBIN",LISTE!B275="FREYSS",LISTE!B275="HENNION",LISTE!B275="BENARD",LISTE!I275="X",LISTE!I275="A",LISTE!B275="HUMBERT",LISTE!B275="BARRET",LISTE!B275="AUZAN",LISTE!B275="BOURDEAU"),"",LISTE!AO275)</f>
        <v/>
      </c>
      <c r="R275" s="72" t="str">
        <f>IF(OR(LISTE!B275="",LISTE!B275="MADORRE",LISTE!B275="ROBIN",LISTE!B275="FREYSS",LISTE!B275="HENNION",LISTE!B275="BENARD",LISTE!I275="X",LISTE!I275="A",LISTE!B275="HUMBERT",LISTE!B275="BARRET",LISTE!B275="AUZAN",LISTE!B275="BOURDEAU"),"",LISTE!AP275)</f>
        <v/>
      </c>
      <c r="S275" s="72" t="str">
        <f>IF(OR(LISTE!B275="",LISTE!B275="MADORRE",LISTE!B275="ROBIN",LISTE!B275="FREYSS",LISTE!B275="HENNION",LISTE!B275="BENARD",LISTE!I275="X",LISTE!I275="A",LISTE!B275="HUMBERT",LISTE!B275="BARRET",LISTE!B275="AUZAN",LISTE!B275="BOURDEAU"),"",LISTE!AQ275)</f>
        <v/>
      </c>
    </row>
    <row r="276" spans="1:19" ht="13.05" customHeight="1" x14ac:dyDescent="0.3">
      <c r="A276" s="56" t="str">
        <f>IF(OR(LISTE!B276="",LISTE!B276="MADORRE",LISTE!B276="ROBIN",LISTE!B276="FREYSS",LISTE!B276="HENNION",LISTE!B276="BENARD",LISTE!I276="X",LISTE!I276="A",LISTE!B276="HUMBERT",LISTE!B276="BARRET",LISTE!B276="AUZAN",LISTE!B276="BOURDEAU"),"",LISTE!A276)</f>
        <v/>
      </c>
      <c r="B276" s="70" t="str">
        <f>IF(OR(LISTE!B276="",LISTE!B276="MADORRE",LISTE!B276="ROBIN",LISTE!B276="FREYSS",LISTE!B276="HENNION",LISTE!B276="BENARD",LISTE!I276="X",LISTE!I276="A",LISTE!B276="HUMBERT",LISTE!B276="BARRET",LISTE!B276="AUZAN",LISTE!B276="BOURDEAU"),"",LISTE!B276)</f>
        <v/>
      </c>
      <c r="C276" s="70" t="str">
        <f>IF(OR(LISTE!B276="",LISTE!B276="MADORRE",LISTE!B276="ROBIN",LISTE!B276="FREYSS",LISTE!B276="HENNION",LISTE!B276="BENARD",LISTE!I276="X",LISTE!I276="A",LISTE!B276="HUMBERT",LISTE!B276="BARRET",LISTE!B276="AUZAN",LISTE!B276="BOURDEAU"),"",LISTE!C276)</f>
        <v/>
      </c>
      <c r="D276" s="70"/>
      <c r="E276" s="71" t="str">
        <f>IF(OR(LISTE!B276="",LISTE!B276="MADORRE",LISTE!B276="ROBIN",LISTE!B276="FREYSS",LISTE!B276="HENNION",LISTE!B276="BENARD",LISTE!I276="X",LISTE!I276="A",LISTE!B276="HUMBERT",LISTE!B276="BARRET",LISTE!B276="AUZAN",LISTE!B276="BOURDEAU"),"",LISTE!J276)</f>
        <v/>
      </c>
      <c r="F276" s="71" t="str">
        <f>IF(OR(LISTE!B276="",LISTE!B276="MADORRE",LISTE!B276="ROBIN",LISTE!B276="FREYSS",LISTE!B276="HENNION",LISTE!B276="BENARD",LISTE!I276="X",LISTE!I276="A",LISTE!B276="HUMBERT",LISTE!B276="BARRET",LISTE!B276="AUZAN",LISTE!B276="BOURDEAU"),"",LISTE!K276)</f>
        <v/>
      </c>
      <c r="G276" s="71"/>
      <c r="H276" s="72" t="str">
        <f>IF(OR(LISTE!B276="",LISTE!B276="MADORRE",LISTE!B276="ROBIN",LISTE!B276="FREYSS",LISTE!B276="HENNION",LISTE!B276="BENARD",LISTE!I276="X",LISTE!I276="A",LISTE!B276="HUMBERT",LISTE!B276="BARRET",LISTE!B276="AUZAN",LISTE!B276="BOURDEAU"),"",LISTE!AF276)</f>
        <v/>
      </c>
      <c r="I276" s="72" t="str">
        <f>IF(OR(LISTE!B276="",LISTE!B276="MADORRE",LISTE!B276="ROBIN",LISTE!B276="FREYSS",LISTE!B276="HENNION",LISTE!B276="BENARD",LISTE!I276="X",LISTE!I276="A",LISTE!B276="HUMBERT",LISTE!B276="BARRET",LISTE!B276="AUZAN",LISTE!B276="BOURDEAU"),"",LISTE!AG276)</f>
        <v/>
      </c>
      <c r="J276" s="72" t="str">
        <f>IF(OR(LISTE!B276="",LISTE!B276="MADORRE",LISTE!B276="ROBIN",LISTE!B276="FREYSS",LISTE!B276="HENNION",LISTE!B276="BENARD",LISTE!I276="X",LISTE!I276="A",LISTE!B276="HUMBERT",LISTE!B276="BARRET",LISTE!B276="AUZAN",LISTE!B276="BOURDEAU"),"",LISTE!AH276)</f>
        <v/>
      </c>
      <c r="K276" s="72" t="str">
        <f>IF(OR(LISTE!B276="",LISTE!B276="MADORRE",LISTE!B276="ROBIN",LISTE!B276="FREYSS",LISTE!B276="HENNION",LISTE!B276="BENARD",LISTE!I276="X",LISTE!I276="A",LISTE!B276="HUMBERT",LISTE!B276="BARRET",LISTE!B276="AUZAN",LISTE!B276="BOURDEAU"),"",LISTE!AI276)</f>
        <v/>
      </c>
      <c r="L276" s="72" t="str">
        <f>IF(OR(LISTE!B276="",LISTE!B276="MADORRE",LISTE!B276="ROBIN",LISTE!B276="FREYSS",LISTE!B276="HENNION",LISTE!B276="BENARD",LISTE!I276="X",LISTE!I276="A",LISTE!B276="HUMBERT",LISTE!B276="BARRET",LISTE!B276="AUZAN",LISTE!B276="BOURDEAU"),"",LISTE!AJ276)</f>
        <v/>
      </c>
      <c r="M276" s="72" t="str">
        <f>IF(OR(LISTE!B276="",LISTE!B276="MADORRE",LISTE!B276="ROBIN",LISTE!B276="FREYSS",LISTE!B276="HENNION",LISTE!B276="BENARD",LISTE!I276="X",LISTE!I276="A",LISTE!B276="HUMBERT",LISTE!B276="BARRET",LISTE!B276="AUZAN",LISTE!B276="BOURDEAU"),"",LISTE!AK276)</f>
        <v/>
      </c>
      <c r="N276" s="72" t="str">
        <f>IF(OR(LISTE!B276="",LISTE!B276="MADORRE",LISTE!B276="ROBIN",LISTE!B276="FREYSS",LISTE!B276="HENNION",LISTE!B276="BENARD",LISTE!I276="X",LISTE!I276="A",LISTE!B276="HUMBERT",LISTE!B276="BARRET",LISTE!B276="AUZAN",LISTE!B276="BOURDEAU"),"",LISTE!AL276)</f>
        <v/>
      </c>
      <c r="O276" s="72" t="str">
        <f>IF(OR(LISTE!B276="",LISTE!B276="MADORRE",LISTE!B276="ROBIN",LISTE!B276="FREYSS",LISTE!B276="HENNION",LISTE!B276="BENARD",LISTE!I276="X",LISTE!I276="A",LISTE!B276="HUMBERT",LISTE!B276="BARRET",LISTE!B276="AUZAN",LISTE!B276="BOURDEAU"),"",LISTE!AM276)</f>
        <v/>
      </c>
      <c r="P276" s="72" t="str">
        <f>IF(OR(LISTE!B276="",LISTE!B276="MADORRE",LISTE!B276="ROBIN",LISTE!B276="FREYSS",LISTE!B276="HENNION",LISTE!B276="BENARD",LISTE!I276="X",LISTE!I276="A",LISTE!B276="HUMBERT",LISTE!B276="BARRET",LISTE!B276="AUZAN",LISTE!B276="BOURDEAU"),"",LISTE!AN276)</f>
        <v/>
      </c>
      <c r="Q276" s="72" t="str">
        <f>IF(OR(LISTE!B276="",LISTE!B276="MADORRE",LISTE!B276="ROBIN",LISTE!B276="FREYSS",LISTE!B276="HENNION",LISTE!B276="BENARD",LISTE!I276="X",LISTE!I276="A",LISTE!B276="HUMBERT",LISTE!B276="BARRET",LISTE!B276="AUZAN",LISTE!B276="BOURDEAU"),"",LISTE!AO276)</f>
        <v/>
      </c>
      <c r="R276" s="72" t="str">
        <f>IF(OR(LISTE!B276="",LISTE!B276="MADORRE",LISTE!B276="ROBIN",LISTE!B276="FREYSS",LISTE!B276="HENNION",LISTE!B276="BENARD",LISTE!I276="X",LISTE!I276="A",LISTE!B276="HUMBERT",LISTE!B276="BARRET",LISTE!B276="AUZAN",LISTE!B276="BOURDEAU"),"",LISTE!AP276)</f>
        <v/>
      </c>
      <c r="S276" s="72" t="str">
        <f>IF(OR(LISTE!B276="",LISTE!B276="MADORRE",LISTE!B276="ROBIN",LISTE!B276="FREYSS",LISTE!B276="HENNION",LISTE!B276="BENARD",LISTE!I276="X",LISTE!I276="A",LISTE!B276="HUMBERT",LISTE!B276="BARRET",LISTE!B276="AUZAN",LISTE!B276="BOURDEAU"),"",LISTE!AQ276)</f>
        <v/>
      </c>
    </row>
    <row r="277" spans="1:19" ht="13.05" customHeight="1" x14ac:dyDescent="0.3">
      <c r="A277" s="56" t="str">
        <f>IF(OR(LISTE!B277="",LISTE!B277="MADORRE",LISTE!B277="ROBIN",LISTE!B277="FREYSS",LISTE!B277="HENNION",LISTE!B277="BENARD",LISTE!I277="X",LISTE!I277="A",LISTE!B277="HUMBERT",LISTE!B277="BARRET",LISTE!B277="AUZAN",LISTE!B277="BOURDEAU"),"",LISTE!A277)</f>
        <v/>
      </c>
      <c r="B277" s="70" t="str">
        <f>IF(OR(LISTE!B277="",LISTE!B277="MADORRE",LISTE!B277="ROBIN",LISTE!B277="FREYSS",LISTE!B277="HENNION",LISTE!B277="BENARD",LISTE!I277="X",LISTE!I277="A",LISTE!B277="HUMBERT",LISTE!B277="BARRET",LISTE!B277="AUZAN",LISTE!B277="BOURDEAU"),"",LISTE!B277)</f>
        <v/>
      </c>
      <c r="C277" s="70" t="str">
        <f>IF(OR(LISTE!B277="",LISTE!B277="MADORRE",LISTE!B277="ROBIN",LISTE!B277="FREYSS",LISTE!B277="HENNION",LISTE!B277="BENARD",LISTE!I277="X",LISTE!I277="A",LISTE!B277="HUMBERT",LISTE!B277="BARRET",LISTE!B277="AUZAN",LISTE!B277="BOURDEAU"),"",LISTE!C277)</f>
        <v/>
      </c>
      <c r="D277" s="70"/>
      <c r="E277" s="71" t="str">
        <f>IF(OR(LISTE!B277="",LISTE!B277="MADORRE",LISTE!B277="ROBIN",LISTE!B277="FREYSS",LISTE!B277="HENNION",LISTE!B277="BENARD",LISTE!I277="X",LISTE!I277="A",LISTE!B277="HUMBERT",LISTE!B277="BARRET",LISTE!B277="AUZAN",LISTE!B277="BOURDEAU"),"",LISTE!J277)</f>
        <v/>
      </c>
      <c r="F277" s="71" t="str">
        <f>IF(OR(LISTE!B277="",LISTE!B277="MADORRE",LISTE!B277="ROBIN",LISTE!B277="FREYSS",LISTE!B277="HENNION",LISTE!B277="BENARD",LISTE!I277="X",LISTE!I277="A",LISTE!B277="HUMBERT",LISTE!B277="BARRET",LISTE!B277="AUZAN",LISTE!B277="BOURDEAU"),"",LISTE!K277)</f>
        <v/>
      </c>
      <c r="G277" s="71"/>
      <c r="H277" s="72" t="str">
        <f>IF(OR(LISTE!B277="",LISTE!B277="MADORRE",LISTE!B277="ROBIN",LISTE!B277="FREYSS",LISTE!B277="HENNION",LISTE!B277="BENARD",LISTE!I277="X",LISTE!I277="A",LISTE!B277="HUMBERT",LISTE!B277="BARRET",LISTE!B277="AUZAN",LISTE!B277="BOURDEAU"),"",LISTE!AF277)</f>
        <v/>
      </c>
      <c r="I277" s="72" t="str">
        <f>IF(OR(LISTE!B277="",LISTE!B277="MADORRE",LISTE!B277="ROBIN",LISTE!B277="FREYSS",LISTE!B277="HENNION",LISTE!B277="BENARD",LISTE!I277="X",LISTE!I277="A",LISTE!B277="HUMBERT",LISTE!B277="BARRET",LISTE!B277="AUZAN",LISTE!B277="BOURDEAU"),"",LISTE!AG277)</f>
        <v/>
      </c>
      <c r="J277" s="72" t="str">
        <f>IF(OR(LISTE!B277="",LISTE!B277="MADORRE",LISTE!B277="ROBIN",LISTE!B277="FREYSS",LISTE!B277="HENNION",LISTE!B277="BENARD",LISTE!I277="X",LISTE!I277="A",LISTE!B277="HUMBERT",LISTE!B277="BARRET",LISTE!B277="AUZAN",LISTE!B277="BOURDEAU"),"",LISTE!AH277)</f>
        <v/>
      </c>
      <c r="K277" s="72" t="str">
        <f>IF(OR(LISTE!B277="",LISTE!B277="MADORRE",LISTE!B277="ROBIN",LISTE!B277="FREYSS",LISTE!B277="HENNION",LISTE!B277="BENARD",LISTE!I277="X",LISTE!I277="A",LISTE!B277="HUMBERT",LISTE!B277="BARRET",LISTE!B277="AUZAN",LISTE!B277="BOURDEAU"),"",LISTE!AI277)</f>
        <v/>
      </c>
      <c r="L277" s="72" t="str">
        <f>IF(OR(LISTE!B277="",LISTE!B277="MADORRE",LISTE!B277="ROBIN",LISTE!B277="FREYSS",LISTE!B277="HENNION",LISTE!B277="BENARD",LISTE!I277="X",LISTE!I277="A",LISTE!B277="HUMBERT",LISTE!B277="BARRET",LISTE!B277="AUZAN",LISTE!B277="BOURDEAU"),"",LISTE!AJ277)</f>
        <v/>
      </c>
      <c r="M277" s="72" t="str">
        <f>IF(OR(LISTE!B277="",LISTE!B277="MADORRE",LISTE!B277="ROBIN",LISTE!B277="FREYSS",LISTE!B277="HENNION",LISTE!B277="BENARD",LISTE!I277="X",LISTE!I277="A",LISTE!B277="HUMBERT",LISTE!B277="BARRET",LISTE!B277="AUZAN",LISTE!B277="BOURDEAU"),"",LISTE!AK277)</f>
        <v/>
      </c>
      <c r="N277" s="72" t="str">
        <f>IF(OR(LISTE!B277="",LISTE!B277="MADORRE",LISTE!B277="ROBIN",LISTE!B277="FREYSS",LISTE!B277="HENNION",LISTE!B277="BENARD",LISTE!I277="X",LISTE!I277="A",LISTE!B277="HUMBERT",LISTE!B277="BARRET",LISTE!B277="AUZAN",LISTE!B277="BOURDEAU"),"",LISTE!AL277)</f>
        <v/>
      </c>
      <c r="O277" s="72" t="str">
        <f>IF(OR(LISTE!B277="",LISTE!B277="MADORRE",LISTE!B277="ROBIN",LISTE!B277="FREYSS",LISTE!B277="HENNION",LISTE!B277="BENARD",LISTE!I277="X",LISTE!I277="A",LISTE!B277="HUMBERT",LISTE!B277="BARRET",LISTE!B277="AUZAN",LISTE!B277="BOURDEAU"),"",LISTE!AM277)</f>
        <v/>
      </c>
      <c r="P277" s="72" t="str">
        <f>IF(OR(LISTE!B277="",LISTE!B277="MADORRE",LISTE!B277="ROBIN",LISTE!B277="FREYSS",LISTE!B277="HENNION",LISTE!B277="BENARD",LISTE!I277="X",LISTE!I277="A",LISTE!B277="HUMBERT",LISTE!B277="BARRET",LISTE!B277="AUZAN",LISTE!B277="BOURDEAU"),"",LISTE!AN277)</f>
        <v/>
      </c>
      <c r="Q277" s="72" t="str">
        <f>IF(OR(LISTE!B277="",LISTE!B277="MADORRE",LISTE!B277="ROBIN",LISTE!B277="FREYSS",LISTE!B277="HENNION",LISTE!B277="BENARD",LISTE!I277="X",LISTE!I277="A",LISTE!B277="HUMBERT",LISTE!B277="BARRET",LISTE!B277="AUZAN",LISTE!B277="BOURDEAU"),"",LISTE!AO277)</f>
        <v/>
      </c>
      <c r="R277" s="72" t="str">
        <f>IF(OR(LISTE!B277="",LISTE!B277="MADORRE",LISTE!B277="ROBIN",LISTE!B277="FREYSS",LISTE!B277="HENNION",LISTE!B277="BENARD",LISTE!I277="X",LISTE!I277="A",LISTE!B277="HUMBERT",LISTE!B277="BARRET",LISTE!B277="AUZAN",LISTE!B277="BOURDEAU"),"",LISTE!AP277)</f>
        <v/>
      </c>
      <c r="S277" s="72" t="str">
        <f>IF(OR(LISTE!B277="",LISTE!B277="MADORRE",LISTE!B277="ROBIN",LISTE!B277="FREYSS",LISTE!B277="HENNION",LISTE!B277="BENARD",LISTE!I277="X",LISTE!I277="A",LISTE!B277="HUMBERT",LISTE!B277="BARRET",LISTE!B277="AUZAN",LISTE!B277="BOURDEAU"),"",LISTE!AQ277)</f>
        <v/>
      </c>
    </row>
    <row r="278" spans="1:19" ht="13.05" customHeight="1" x14ac:dyDescent="0.3">
      <c r="A278" s="56" t="str">
        <f>IF(OR(LISTE!B278="",LISTE!B278="MADORRE",LISTE!B278="ROBIN",LISTE!B278="FREYSS",LISTE!B278="HENNION",LISTE!B278="BENARD",LISTE!I278="X",LISTE!I278="A",LISTE!B278="HUMBERT",LISTE!B278="BARRET",LISTE!B278="AUZAN",LISTE!B278="BOURDEAU"),"",LISTE!A278)</f>
        <v/>
      </c>
      <c r="B278" s="70" t="str">
        <f>IF(OR(LISTE!B278="",LISTE!B278="MADORRE",LISTE!B278="ROBIN",LISTE!B278="FREYSS",LISTE!B278="HENNION",LISTE!B278="BENARD",LISTE!I278="X",LISTE!I278="A",LISTE!B278="HUMBERT",LISTE!B278="BARRET",LISTE!B278="AUZAN",LISTE!B278="BOURDEAU"),"",LISTE!B278)</f>
        <v/>
      </c>
      <c r="C278" s="70" t="str">
        <f>IF(OR(LISTE!B278="",LISTE!B278="MADORRE",LISTE!B278="ROBIN",LISTE!B278="FREYSS",LISTE!B278="HENNION",LISTE!B278="BENARD",LISTE!I278="X",LISTE!I278="A",LISTE!B278="HUMBERT",LISTE!B278="BARRET",LISTE!B278="AUZAN",LISTE!B278="BOURDEAU"),"",LISTE!C278)</f>
        <v/>
      </c>
      <c r="D278" s="70"/>
      <c r="E278" s="71" t="str">
        <f>IF(OR(LISTE!B278="",LISTE!B278="MADORRE",LISTE!B278="ROBIN",LISTE!B278="FREYSS",LISTE!B278="HENNION",LISTE!B278="BENARD",LISTE!I278="X",LISTE!I278="A",LISTE!B278="HUMBERT",LISTE!B278="BARRET",LISTE!B278="AUZAN",LISTE!B278="BOURDEAU"),"",LISTE!J278)</f>
        <v/>
      </c>
      <c r="F278" s="71" t="str">
        <f>IF(OR(LISTE!B278="",LISTE!B278="MADORRE",LISTE!B278="ROBIN",LISTE!B278="FREYSS",LISTE!B278="HENNION",LISTE!B278="BENARD",LISTE!I278="X",LISTE!I278="A",LISTE!B278="HUMBERT",LISTE!B278="BARRET",LISTE!B278="AUZAN",LISTE!B278="BOURDEAU"),"",LISTE!K278)</f>
        <v/>
      </c>
      <c r="G278" s="71"/>
      <c r="H278" s="72" t="str">
        <f>IF(OR(LISTE!B278="",LISTE!B278="MADORRE",LISTE!B278="ROBIN",LISTE!B278="FREYSS",LISTE!B278="HENNION",LISTE!B278="BENARD",LISTE!I278="X",LISTE!I278="A",LISTE!B278="HUMBERT",LISTE!B278="BARRET",LISTE!B278="AUZAN",LISTE!B278="BOURDEAU"),"",LISTE!AF278)</f>
        <v/>
      </c>
      <c r="I278" s="72" t="str">
        <f>IF(OR(LISTE!B278="",LISTE!B278="MADORRE",LISTE!B278="ROBIN",LISTE!B278="FREYSS",LISTE!B278="HENNION",LISTE!B278="BENARD",LISTE!I278="X",LISTE!I278="A",LISTE!B278="HUMBERT",LISTE!B278="BARRET",LISTE!B278="AUZAN",LISTE!B278="BOURDEAU"),"",LISTE!AG278)</f>
        <v/>
      </c>
      <c r="J278" s="72" t="str">
        <f>IF(OR(LISTE!B278="",LISTE!B278="MADORRE",LISTE!B278="ROBIN",LISTE!B278="FREYSS",LISTE!B278="HENNION",LISTE!B278="BENARD",LISTE!I278="X",LISTE!I278="A",LISTE!B278="HUMBERT",LISTE!B278="BARRET",LISTE!B278="AUZAN",LISTE!B278="BOURDEAU"),"",LISTE!AH278)</f>
        <v/>
      </c>
      <c r="K278" s="72" t="str">
        <f>IF(OR(LISTE!B278="",LISTE!B278="MADORRE",LISTE!B278="ROBIN",LISTE!B278="FREYSS",LISTE!B278="HENNION",LISTE!B278="BENARD",LISTE!I278="X",LISTE!I278="A",LISTE!B278="HUMBERT",LISTE!B278="BARRET",LISTE!B278="AUZAN",LISTE!B278="BOURDEAU"),"",LISTE!AI278)</f>
        <v/>
      </c>
      <c r="L278" s="72" t="str">
        <f>IF(OR(LISTE!B278="",LISTE!B278="MADORRE",LISTE!B278="ROBIN",LISTE!B278="FREYSS",LISTE!B278="HENNION",LISTE!B278="BENARD",LISTE!I278="X",LISTE!I278="A",LISTE!B278="HUMBERT",LISTE!B278="BARRET",LISTE!B278="AUZAN",LISTE!B278="BOURDEAU"),"",LISTE!AJ278)</f>
        <v/>
      </c>
      <c r="M278" s="72" t="str">
        <f>IF(OR(LISTE!B278="",LISTE!B278="MADORRE",LISTE!B278="ROBIN",LISTE!B278="FREYSS",LISTE!B278="HENNION",LISTE!B278="BENARD",LISTE!I278="X",LISTE!I278="A",LISTE!B278="HUMBERT",LISTE!B278="BARRET",LISTE!B278="AUZAN",LISTE!B278="BOURDEAU"),"",LISTE!AK278)</f>
        <v/>
      </c>
      <c r="N278" s="72" t="str">
        <f>IF(OR(LISTE!B278="",LISTE!B278="MADORRE",LISTE!B278="ROBIN",LISTE!B278="FREYSS",LISTE!B278="HENNION",LISTE!B278="BENARD",LISTE!I278="X",LISTE!I278="A",LISTE!B278="HUMBERT",LISTE!B278="BARRET",LISTE!B278="AUZAN",LISTE!B278="BOURDEAU"),"",LISTE!AL278)</f>
        <v/>
      </c>
      <c r="O278" s="72" t="str">
        <f>IF(OR(LISTE!B278="",LISTE!B278="MADORRE",LISTE!B278="ROBIN",LISTE!B278="FREYSS",LISTE!B278="HENNION",LISTE!B278="BENARD",LISTE!I278="X",LISTE!I278="A",LISTE!B278="HUMBERT",LISTE!B278="BARRET",LISTE!B278="AUZAN",LISTE!B278="BOURDEAU"),"",LISTE!AM278)</f>
        <v/>
      </c>
      <c r="P278" s="72" t="str">
        <f>IF(OR(LISTE!B278="",LISTE!B278="MADORRE",LISTE!B278="ROBIN",LISTE!B278="FREYSS",LISTE!B278="HENNION",LISTE!B278="BENARD",LISTE!I278="X",LISTE!I278="A",LISTE!B278="HUMBERT",LISTE!B278="BARRET",LISTE!B278="AUZAN",LISTE!B278="BOURDEAU"),"",LISTE!AN278)</f>
        <v/>
      </c>
      <c r="Q278" s="72" t="str">
        <f>IF(OR(LISTE!B278="",LISTE!B278="MADORRE",LISTE!B278="ROBIN",LISTE!B278="FREYSS",LISTE!B278="HENNION",LISTE!B278="BENARD",LISTE!I278="X",LISTE!I278="A",LISTE!B278="HUMBERT",LISTE!B278="BARRET",LISTE!B278="AUZAN",LISTE!B278="BOURDEAU"),"",LISTE!AO278)</f>
        <v/>
      </c>
      <c r="R278" s="72" t="str">
        <f>IF(OR(LISTE!B278="",LISTE!B278="MADORRE",LISTE!B278="ROBIN",LISTE!B278="FREYSS",LISTE!B278="HENNION",LISTE!B278="BENARD",LISTE!I278="X",LISTE!I278="A",LISTE!B278="HUMBERT",LISTE!B278="BARRET",LISTE!B278="AUZAN",LISTE!B278="BOURDEAU"),"",LISTE!AP278)</f>
        <v/>
      </c>
      <c r="S278" s="72" t="str">
        <f>IF(OR(LISTE!B278="",LISTE!B278="MADORRE",LISTE!B278="ROBIN",LISTE!B278="FREYSS",LISTE!B278="HENNION",LISTE!B278="BENARD",LISTE!I278="X",LISTE!I278="A",LISTE!B278="HUMBERT",LISTE!B278="BARRET",LISTE!B278="AUZAN",LISTE!B278="BOURDEAU"),"",LISTE!AQ278)</f>
        <v/>
      </c>
    </row>
    <row r="279" spans="1:19" ht="13.05" customHeight="1" x14ac:dyDescent="0.3">
      <c r="A279" s="56" t="str">
        <f>IF(OR(LISTE!B279="",LISTE!B279="MADORRE",LISTE!B279="ROBIN",LISTE!B279="FREYSS",LISTE!B279="HENNION",LISTE!B279="BENARD",LISTE!I279="X",LISTE!I279="A",LISTE!B279="HUMBERT",LISTE!B279="BARRET",LISTE!B279="AUZAN",LISTE!B279="BOURDEAU"),"",LISTE!A279)</f>
        <v/>
      </c>
      <c r="B279" s="70" t="str">
        <f>IF(OR(LISTE!B279="",LISTE!B279="MADORRE",LISTE!B279="ROBIN",LISTE!B279="FREYSS",LISTE!B279="HENNION",LISTE!B279="BENARD",LISTE!I279="X",LISTE!I279="A",LISTE!B279="HUMBERT",LISTE!B279="BARRET",LISTE!B279="AUZAN",LISTE!B279="BOURDEAU"),"",LISTE!B279)</f>
        <v/>
      </c>
      <c r="C279" s="70" t="str">
        <f>IF(OR(LISTE!B279="",LISTE!B279="MADORRE",LISTE!B279="ROBIN",LISTE!B279="FREYSS",LISTE!B279="HENNION",LISTE!B279="BENARD",LISTE!I279="X",LISTE!I279="A",LISTE!B279="HUMBERT",LISTE!B279="BARRET",LISTE!B279="AUZAN",LISTE!B279="BOURDEAU"),"",LISTE!C279)</f>
        <v/>
      </c>
      <c r="D279" s="70"/>
      <c r="E279" s="71" t="str">
        <f>IF(OR(LISTE!B279="",LISTE!B279="MADORRE",LISTE!B279="ROBIN",LISTE!B279="FREYSS",LISTE!B279="HENNION",LISTE!B279="BENARD",LISTE!I279="X",LISTE!I279="A",LISTE!B279="HUMBERT",LISTE!B279="BARRET",LISTE!B279="AUZAN",LISTE!B279="BOURDEAU"),"",LISTE!J279)</f>
        <v/>
      </c>
      <c r="F279" s="71" t="str">
        <f>IF(OR(LISTE!B279="",LISTE!B279="MADORRE",LISTE!B279="ROBIN",LISTE!B279="FREYSS",LISTE!B279="HENNION",LISTE!B279="BENARD",LISTE!I279="X",LISTE!I279="A",LISTE!B279="HUMBERT",LISTE!B279="BARRET",LISTE!B279="AUZAN",LISTE!B279="BOURDEAU"),"",LISTE!K279)</f>
        <v/>
      </c>
      <c r="G279" s="71"/>
      <c r="H279" s="72" t="str">
        <f>IF(OR(LISTE!B279="",LISTE!B279="MADORRE",LISTE!B279="ROBIN",LISTE!B279="FREYSS",LISTE!B279="HENNION",LISTE!B279="BENARD",LISTE!I279="X",LISTE!I279="A",LISTE!B279="HUMBERT",LISTE!B279="BARRET",LISTE!B279="AUZAN",LISTE!B279="BOURDEAU"),"",LISTE!AF279)</f>
        <v/>
      </c>
      <c r="I279" s="72" t="str">
        <f>IF(OR(LISTE!B279="",LISTE!B279="MADORRE",LISTE!B279="ROBIN",LISTE!B279="FREYSS",LISTE!B279="HENNION",LISTE!B279="BENARD",LISTE!I279="X",LISTE!I279="A",LISTE!B279="HUMBERT",LISTE!B279="BARRET",LISTE!B279="AUZAN",LISTE!B279="BOURDEAU"),"",LISTE!AG279)</f>
        <v/>
      </c>
      <c r="J279" s="72" t="str">
        <f>IF(OR(LISTE!B279="",LISTE!B279="MADORRE",LISTE!B279="ROBIN",LISTE!B279="FREYSS",LISTE!B279="HENNION",LISTE!B279="BENARD",LISTE!I279="X",LISTE!I279="A",LISTE!B279="HUMBERT",LISTE!B279="BARRET",LISTE!B279="AUZAN",LISTE!B279="BOURDEAU"),"",LISTE!AH279)</f>
        <v/>
      </c>
      <c r="K279" s="72" t="str">
        <f>IF(OR(LISTE!B279="",LISTE!B279="MADORRE",LISTE!B279="ROBIN",LISTE!B279="FREYSS",LISTE!B279="HENNION",LISTE!B279="BENARD",LISTE!I279="X",LISTE!I279="A",LISTE!B279="HUMBERT",LISTE!B279="BARRET",LISTE!B279="AUZAN",LISTE!B279="BOURDEAU"),"",LISTE!AI279)</f>
        <v/>
      </c>
      <c r="L279" s="72" t="str">
        <f>IF(OR(LISTE!B279="",LISTE!B279="MADORRE",LISTE!B279="ROBIN",LISTE!B279="FREYSS",LISTE!B279="HENNION",LISTE!B279="BENARD",LISTE!I279="X",LISTE!I279="A",LISTE!B279="HUMBERT",LISTE!B279="BARRET",LISTE!B279="AUZAN",LISTE!B279="BOURDEAU"),"",LISTE!AJ279)</f>
        <v/>
      </c>
      <c r="M279" s="72" t="str">
        <f>IF(OR(LISTE!B279="",LISTE!B279="MADORRE",LISTE!B279="ROBIN",LISTE!B279="FREYSS",LISTE!B279="HENNION",LISTE!B279="BENARD",LISTE!I279="X",LISTE!I279="A",LISTE!B279="HUMBERT",LISTE!B279="BARRET",LISTE!B279="AUZAN",LISTE!B279="BOURDEAU"),"",LISTE!AK279)</f>
        <v/>
      </c>
      <c r="N279" s="72" t="str">
        <f>IF(OR(LISTE!B279="",LISTE!B279="MADORRE",LISTE!B279="ROBIN",LISTE!B279="FREYSS",LISTE!B279="HENNION",LISTE!B279="BENARD",LISTE!I279="X",LISTE!I279="A",LISTE!B279="HUMBERT",LISTE!B279="BARRET",LISTE!B279="AUZAN",LISTE!B279="BOURDEAU"),"",LISTE!AL279)</f>
        <v/>
      </c>
      <c r="O279" s="72" t="str">
        <f>IF(OR(LISTE!B279="",LISTE!B279="MADORRE",LISTE!B279="ROBIN",LISTE!B279="FREYSS",LISTE!B279="HENNION",LISTE!B279="BENARD",LISTE!I279="X",LISTE!I279="A",LISTE!B279="HUMBERT",LISTE!B279="BARRET",LISTE!B279="AUZAN",LISTE!B279="BOURDEAU"),"",LISTE!AM279)</f>
        <v/>
      </c>
      <c r="P279" s="72" t="str">
        <f>IF(OR(LISTE!B279="",LISTE!B279="MADORRE",LISTE!B279="ROBIN",LISTE!B279="FREYSS",LISTE!B279="HENNION",LISTE!B279="BENARD",LISTE!I279="X",LISTE!I279="A",LISTE!B279="HUMBERT",LISTE!B279="BARRET",LISTE!B279="AUZAN",LISTE!B279="BOURDEAU"),"",LISTE!AN279)</f>
        <v/>
      </c>
      <c r="Q279" s="72" t="str">
        <f>IF(OR(LISTE!B279="",LISTE!B279="MADORRE",LISTE!B279="ROBIN",LISTE!B279="FREYSS",LISTE!B279="HENNION",LISTE!B279="BENARD",LISTE!I279="X",LISTE!I279="A",LISTE!B279="HUMBERT",LISTE!B279="BARRET",LISTE!B279="AUZAN",LISTE!B279="BOURDEAU"),"",LISTE!AO279)</f>
        <v/>
      </c>
      <c r="R279" s="72" t="str">
        <f>IF(OR(LISTE!B279="",LISTE!B279="MADORRE",LISTE!B279="ROBIN",LISTE!B279="FREYSS",LISTE!B279="HENNION",LISTE!B279="BENARD",LISTE!I279="X",LISTE!I279="A",LISTE!B279="HUMBERT",LISTE!B279="BARRET",LISTE!B279="AUZAN",LISTE!B279="BOURDEAU"),"",LISTE!AP279)</f>
        <v/>
      </c>
      <c r="S279" s="72" t="str">
        <f>IF(OR(LISTE!B279="",LISTE!B279="MADORRE",LISTE!B279="ROBIN",LISTE!B279="FREYSS",LISTE!B279="HENNION",LISTE!B279="BENARD",LISTE!I279="X",LISTE!I279="A",LISTE!B279="HUMBERT",LISTE!B279="BARRET",LISTE!B279="AUZAN",LISTE!B279="BOURDEAU"),"",LISTE!AQ279)</f>
        <v/>
      </c>
    </row>
    <row r="280" spans="1:19" ht="13.05" customHeight="1" x14ac:dyDescent="0.3">
      <c r="A280" s="56" t="str">
        <f>IF(OR(LISTE!B280="",LISTE!B280="MADORRE",LISTE!B280="ROBIN",LISTE!B280="FREYSS",LISTE!B280="HENNION",LISTE!B280="BENARD",LISTE!I280="X",LISTE!I280="A",LISTE!B280="HUMBERT",LISTE!B280="BARRET",LISTE!B280="AUZAN",LISTE!B280="BOURDEAU"),"",LISTE!A280)</f>
        <v/>
      </c>
      <c r="B280" s="70" t="str">
        <f>IF(OR(LISTE!B280="",LISTE!B280="MADORRE",LISTE!B280="ROBIN",LISTE!B280="FREYSS",LISTE!B280="HENNION",LISTE!B280="BENARD",LISTE!I280="X",LISTE!I280="A",LISTE!B280="HUMBERT",LISTE!B280="BARRET",LISTE!B280="AUZAN",LISTE!B280="BOURDEAU"),"",LISTE!B280)</f>
        <v/>
      </c>
      <c r="C280" s="70" t="str">
        <f>IF(OR(LISTE!B280="",LISTE!B280="MADORRE",LISTE!B280="ROBIN",LISTE!B280="FREYSS",LISTE!B280="HENNION",LISTE!B280="BENARD",LISTE!I280="X",LISTE!I280="A",LISTE!B280="HUMBERT",LISTE!B280="BARRET",LISTE!B280="AUZAN",LISTE!B280="BOURDEAU"),"",LISTE!C280)</f>
        <v/>
      </c>
      <c r="D280" s="70"/>
      <c r="E280" s="71" t="str">
        <f>IF(OR(LISTE!B280="",LISTE!B280="MADORRE",LISTE!B280="ROBIN",LISTE!B280="FREYSS",LISTE!B280="HENNION",LISTE!B280="BENARD",LISTE!I280="X",LISTE!I280="A",LISTE!B280="HUMBERT",LISTE!B280="BARRET",LISTE!B280="AUZAN",LISTE!B280="BOURDEAU"),"",LISTE!J280)</f>
        <v/>
      </c>
      <c r="F280" s="71" t="str">
        <f>IF(OR(LISTE!B280="",LISTE!B280="MADORRE",LISTE!B280="ROBIN",LISTE!B280="FREYSS",LISTE!B280="HENNION",LISTE!B280="BENARD",LISTE!I280="X",LISTE!I280="A",LISTE!B280="HUMBERT",LISTE!B280="BARRET",LISTE!B280="AUZAN",LISTE!B280="BOURDEAU"),"",LISTE!K280)</f>
        <v/>
      </c>
      <c r="G280" s="71"/>
      <c r="H280" s="72" t="str">
        <f>IF(OR(LISTE!B280="",LISTE!B280="MADORRE",LISTE!B280="ROBIN",LISTE!B280="FREYSS",LISTE!B280="HENNION",LISTE!B280="BENARD",LISTE!I280="X",LISTE!I280="A",LISTE!B280="HUMBERT",LISTE!B280="BARRET",LISTE!B280="AUZAN",LISTE!B280="BOURDEAU"),"",LISTE!AF280)</f>
        <v/>
      </c>
      <c r="I280" s="72" t="str">
        <f>IF(OR(LISTE!B280="",LISTE!B280="MADORRE",LISTE!B280="ROBIN",LISTE!B280="FREYSS",LISTE!B280="HENNION",LISTE!B280="BENARD",LISTE!I280="X",LISTE!I280="A",LISTE!B280="HUMBERT",LISTE!B280="BARRET",LISTE!B280="AUZAN",LISTE!B280="BOURDEAU"),"",LISTE!AG280)</f>
        <v/>
      </c>
      <c r="J280" s="72" t="str">
        <f>IF(OR(LISTE!B280="",LISTE!B280="MADORRE",LISTE!B280="ROBIN",LISTE!B280="FREYSS",LISTE!B280="HENNION",LISTE!B280="BENARD",LISTE!I280="X",LISTE!I280="A",LISTE!B280="HUMBERT",LISTE!B280="BARRET",LISTE!B280="AUZAN",LISTE!B280="BOURDEAU"),"",LISTE!AH280)</f>
        <v/>
      </c>
      <c r="K280" s="72" t="str">
        <f>IF(OR(LISTE!B280="",LISTE!B280="MADORRE",LISTE!B280="ROBIN",LISTE!B280="FREYSS",LISTE!B280="HENNION",LISTE!B280="BENARD",LISTE!I280="X",LISTE!I280="A",LISTE!B280="HUMBERT",LISTE!B280="BARRET",LISTE!B280="AUZAN",LISTE!B280="BOURDEAU"),"",LISTE!AI280)</f>
        <v/>
      </c>
      <c r="L280" s="72" t="str">
        <f>IF(OR(LISTE!B280="",LISTE!B280="MADORRE",LISTE!B280="ROBIN",LISTE!B280="FREYSS",LISTE!B280="HENNION",LISTE!B280="BENARD",LISTE!I280="X",LISTE!I280="A",LISTE!B280="HUMBERT",LISTE!B280="BARRET",LISTE!B280="AUZAN",LISTE!B280="BOURDEAU"),"",LISTE!AJ280)</f>
        <v/>
      </c>
      <c r="M280" s="72" t="str">
        <f>IF(OR(LISTE!B280="",LISTE!B280="MADORRE",LISTE!B280="ROBIN",LISTE!B280="FREYSS",LISTE!B280="HENNION",LISTE!B280="BENARD",LISTE!I280="X",LISTE!I280="A",LISTE!B280="HUMBERT",LISTE!B280="BARRET",LISTE!B280="AUZAN",LISTE!B280="BOURDEAU"),"",LISTE!AK280)</f>
        <v/>
      </c>
      <c r="N280" s="72" t="str">
        <f>IF(OR(LISTE!B280="",LISTE!B280="MADORRE",LISTE!B280="ROBIN",LISTE!B280="FREYSS",LISTE!B280="HENNION",LISTE!B280="BENARD",LISTE!I280="X",LISTE!I280="A",LISTE!B280="HUMBERT",LISTE!B280="BARRET",LISTE!B280="AUZAN",LISTE!B280="BOURDEAU"),"",LISTE!AL280)</f>
        <v/>
      </c>
      <c r="O280" s="72" t="str">
        <f>IF(OR(LISTE!B280="",LISTE!B280="MADORRE",LISTE!B280="ROBIN",LISTE!B280="FREYSS",LISTE!B280="HENNION",LISTE!B280="BENARD",LISTE!I280="X",LISTE!I280="A",LISTE!B280="HUMBERT",LISTE!B280="BARRET",LISTE!B280="AUZAN",LISTE!B280="BOURDEAU"),"",LISTE!AM280)</f>
        <v/>
      </c>
      <c r="P280" s="72" t="str">
        <f>IF(OR(LISTE!B280="",LISTE!B280="MADORRE",LISTE!B280="ROBIN",LISTE!B280="FREYSS",LISTE!B280="HENNION",LISTE!B280="BENARD",LISTE!I280="X",LISTE!I280="A",LISTE!B280="HUMBERT",LISTE!B280="BARRET",LISTE!B280="AUZAN",LISTE!B280="BOURDEAU"),"",LISTE!AN280)</f>
        <v/>
      </c>
      <c r="Q280" s="72" t="str">
        <f>IF(OR(LISTE!B280="",LISTE!B280="MADORRE",LISTE!B280="ROBIN",LISTE!B280="FREYSS",LISTE!B280="HENNION",LISTE!B280="BENARD",LISTE!I280="X",LISTE!I280="A",LISTE!B280="HUMBERT",LISTE!B280="BARRET",LISTE!B280="AUZAN",LISTE!B280="BOURDEAU"),"",LISTE!AO280)</f>
        <v/>
      </c>
      <c r="R280" s="72" t="str">
        <f>IF(OR(LISTE!B280="",LISTE!B280="MADORRE",LISTE!B280="ROBIN",LISTE!B280="FREYSS",LISTE!B280="HENNION",LISTE!B280="BENARD",LISTE!I280="X",LISTE!I280="A",LISTE!B280="HUMBERT",LISTE!B280="BARRET",LISTE!B280="AUZAN",LISTE!B280="BOURDEAU"),"",LISTE!AP280)</f>
        <v/>
      </c>
      <c r="S280" s="72" t="str">
        <f>IF(OR(LISTE!B280="",LISTE!B280="MADORRE",LISTE!B280="ROBIN",LISTE!B280="FREYSS",LISTE!B280="HENNION",LISTE!B280="BENARD",LISTE!I280="X",LISTE!I280="A",LISTE!B280="HUMBERT",LISTE!B280="BARRET",LISTE!B280="AUZAN",LISTE!B280="BOURDEAU"),"",LISTE!AQ280)</f>
        <v/>
      </c>
    </row>
    <row r="281" spans="1:19" ht="13.05" customHeight="1" x14ac:dyDescent="0.3">
      <c r="A281" s="56" t="str">
        <f>IF(OR(LISTE!B281="",LISTE!B281="MADORRE",LISTE!B281="ROBIN",LISTE!B281="FREYSS",LISTE!B281="HENNION",LISTE!B281="BENARD",LISTE!I281="X",LISTE!I281="A",LISTE!B281="HUMBERT",LISTE!B281="BARRET",LISTE!B281="AUZAN",LISTE!B281="BOURDEAU"),"",LISTE!A281)</f>
        <v/>
      </c>
      <c r="B281" s="70" t="str">
        <f>IF(OR(LISTE!B281="",LISTE!B281="MADORRE",LISTE!B281="ROBIN",LISTE!B281="FREYSS",LISTE!B281="HENNION",LISTE!B281="BENARD",LISTE!I281="X",LISTE!I281="A",LISTE!B281="HUMBERT",LISTE!B281="BARRET",LISTE!B281="AUZAN",LISTE!B281="BOURDEAU"),"",LISTE!B281)</f>
        <v/>
      </c>
      <c r="C281" s="70" t="str">
        <f>IF(OR(LISTE!B281="",LISTE!B281="MADORRE",LISTE!B281="ROBIN",LISTE!B281="FREYSS",LISTE!B281="HENNION",LISTE!B281="BENARD",LISTE!I281="X",LISTE!I281="A",LISTE!B281="HUMBERT",LISTE!B281="BARRET",LISTE!B281="AUZAN",LISTE!B281="BOURDEAU"),"",LISTE!C281)</f>
        <v/>
      </c>
      <c r="D281" s="70"/>
      <c r="E281" s="71" t="str">
        <f>IF(OR(LISTE!B281="",LISTE!B281="MADORRE",LISTE!B281="ROBIN",LISTE!B281="FREYSS",LISTE!B281="HENNION",LISTE!B281="BENARD",LISTE!I281="X",LISTE!I281="A",LISTE!B281="HUMBERT",LISTE!B281="BARRET",LISTE!B281="AUZAN",LISTE!B281="BOURDEAU"),"",LISTE!J281)</f>
        <v/>
      </c>
      <c r="F281" s="71" t="str">
        <f>IF(OR(LISTE!B281="",LISTE!B281="MADORRE",LISTE!B281="ROBIN",LISTE!B281="FREYSS",LISTE!B281="HENNION",LISTE!B281="BENARD",LISTE!I281="X",LISTE!I281="A",LISTE!B281="HUMBERT",LISTE!B281="BARRET",LISTE!B281="AUZAN",LISTE!B281="BOURDEAU"),"",LISTE!K281)</f>
        <v/>
      </c>
      <c r="G281" s="71"/>
      <c r="H281" s="72" t="str">
        <f>IF(OR(LISTE!B281="",LISTE!B281="MADORRE",LISTE!B281="ROBIN",LISTE!B281="FREYSS",LISTE!B281="HENNION",LISTE!B281="BENARD",LISTE!I281="X",LISTE!I281="A",LISTE!B281="HUMBERT",LISTE!B281="BARRET",LISTE!B281="AUZAN",LISTE!B281="BOURDEAU"),"",LISTE!AF281)</f>
        <v/>
      </c>
      <c r="I281" s="72" t="str">
        <f>IF(OR(LISTE!B281="",LISTE!B281="MADORRE",LISTE!B281="ROBIN",LISTE!B281="FREYSS",LISTE!B281="HENNION",LISTE!B281="BENARD",LISTE!I281="X",LISTE!I281="A",LISTE!B281="HUMBERT",LISTE!B281="BARRET",LISTE!B281="AUZAN",LISTE!B281="BOURDEAU"),"",LISTE!AG281)</f>
        <v/>
      </c>
      <c r="J281" s="72" t="str">
        <f>IF(OR(LISTE!B281="",LISTE!B281="MADORRE",LISTE!B281="ROBIN",LISTE!B281="FREYSS",LISTE!B281="HENNION",LISTE!B281="BENARD",LISTE!I281="X",LISTE!I281="A",LISTE!B281="HUMBERT",LISTE!B281="BARRET",LISTE!B281="AUZAN",LISTE!B281="BOURDEAU"),"",LISTE!AH281)</f>
        <v/>
      </c>
      <c r="K281" s="72" t="str">
        <f>IF(OR(LISTE!B281="",LISTE!B281="MADORRE",LISTE!B281="ROBIN",LISTE!B281="FREYSS",LISTE!B281="HENNION",LISTE!B281="BENARD",LISTE!I281="X",LISTE!I281="A",LISTE!B281="HUMBERT",LISTE!B281="BARRET",LISTE!B281="AUZAN",LISTE!B281="BOURDEAU"),"",LISTE!AI281)</f>
        <v/>
      </c>
      <c r="L281" s="72" t="str">
        <f>IF(OR(LISTE!B281="",LISTE!B281="MADORRE",LISTE!B281="ROBIN",LISTE!B281="FREYSS",LISTE!B281="HENNION",LISTE!B281="BENARD",LISTE!I281="X",LISTE!I281="A",LISTE!B281="HUMBERT",LISTE!B281="BARRET",LISTE!B281="AUZAN",LISTE!B281="BOURDEAU"),"",LISTE!AJ281)</f>
        <v/>
      </c>
      <c r="M281" s="72" t="str">
        <f>IF(OR(LISTE!B281="",LISTE!B281="MADORRE",LISTE!B281="ROBIN",LISTE!B281="FREYSS",LISTE!B281="HENNION",LISTE!B281="BENARD",LISTE!I281="X",LISTE!I281="A",LISTE!B281="HUMBERT",LISTE!B281="BARRET",LISTE!B281="AUZAN",LISTE!B281="BOURDEAU"),"",LISTE!AK281)</f>
        <v/>
      </c>
      <c r="N281" s="72" t="str">
        <f>IF(OR(LISTE!B281="",LISTE!B281="MADORRE",LISTE!B281="ROBIN",LISTE!B281="FREYSS",LISTE!B281="HENNION",LISTE!B281="BENARD",LISTE!I281="X",LISTE!I281="A",LISTE!B281="HUMBERT",LISTE!B281="BARRET",LISTE!B281="AUZAN",LISTE!B281="BOURDEAU"),"",LISTE!AL281)</f>
        <v/>
      </c>
      <c r="O281" s="72" t="str">
        <f>IF(OR(LISTE!B281="",LISTE!B281="MADORRE",LISTE!B281="ROBIN",LISTE!B281="FREYSS",LISTE!B281="HENNION",LISTE!B281="BENARD",LISTE!I281="X",LISTE!I281="A",LISTE!B281="HUMBERT",LISTE!B281="BARRET",LISTE!B281="AUZAN",LISTE!B281="BOURDEAU"),"",LISTE!AM281)</f>
        <v/>
      </c>
      <c r="P281" s="72" t="str">
        <f>IF(OR(LISTE!B281="",LISTE!B281="MADORRE",LISTE!B281="ROBIN",LISTE!B281="FREYSS",LISTE!B281="HENNION",LISTE!B281="BENARD",LISTE!I281="X",LISTE!I281="A",LISTE!B281="HUMBERT",LISTE!B281="BARRET",LISTE!B281="AUZAN",LISTE!B281="BOURDEAU"),"",LISTE!AN281)</f>
        <v/>
      </c>
      <c r="Q281" s="72" t="str">
        <f>IF(OR(LISTE!B281="",LISTE!B281="MADORRE",LISTE!B281="ROBIN",LISTE!B281="FREYSS",LISTE!B281="HENNION",LISTE!B281="BENARD",LISTE!I281="X",LISTE!I281="A",LISTE!B281="HUMBERT",LISTE!B281="BARRET",LISTE!B281="AUZAN",LISTE!B281="BOURDEAU"),"",LISTE!AO281)</f>
        <v/>
      </c>
      <c r="R281" s="72" t="str">
        <f>IF(OR(LISTE!B281="",LISTE!B281="MADORRE",LISTE!B281="ROBIN",LISTE!B281="FREYSS",LISTE!B281="HENNION",LISTE!B281="BENARD",LISTE!I281="X",LISTE!I281="A",LISTE!B281="HUMBERT",LISTE!B281="BARRET",LISTE!B281="AUZAN",LISTE!B281="BOURDEAU"),"",LISTE!AP281)</f>
        <v/>
      </c>
      <c r="S281" s="72" t="str">
        <f>IF(OR(LISTE!B281="",LISTE!B281="MADORRE",LISTE!B281="ROBIN",LISTE!B281="FREYSS",LISTE!B281="HENNION",LISTE!B281="BENARD",LISTE!I281="X",LISTE!I281="A",LISTE!B281="HUMBERT",LISTE!B281="BARRET",LISTE!B281="AUZAN",LISTE!B281="BOURDEAU"),"",LISTE!AQ281)</f>
        <v/>
      </c>
    </row>
    <row r="282" spans="1:19" ht="13.05" customHeight="1" x14ac:dyDescent="0.3">
      <c r="A282" s="56" t="str">
        <f>IF(OR(LISTE!B282="",LISTE!B282="MADORRE",LISTE!B282="ROBIN",LISTE!B282="FREYSS",LISTE!B282="HENNION",LISTE!B282="BENARD",LISTE!I282="X",LISTE!I282="A",LISTE!B282="HUMBERT",LISTE!B282="BARRET",LISTE!B282="AUZAN",LISTE!B282="BOURDEAU"),"",LISTE!A282)</f>
        <v/>
      </c>
      <c r="B282" s="70" t="str">
        <f>IF(OR(LISTE!B282="",LISTE!B282="MADORRE",LISTE!B282="ROBIN",LISTE!B282="FREYSS",LISTE!B282="HENNION",LISTE!B282="BENARD",LISTE!I282="X",LISTE!I282="A",LISTE!B282="HUMBERT",LISTE!B282="BARRET",LISTE!B282="AUZAN",LISTE!B282="BOURDEAU"),"",LISTE!B282)</f>
        <v/>
      </c>
      <c r="C282" s="70" t="str">
        <f>IF(OR(LISTE!B282="",LISTE!B282="MADORRE",LISTE!B282="ROBIN",LISTE!B282="FREYSS",LISTE!B282="HENNION",LISTE!B282="BENARD",LISTE!I282="X",LISTE!I282="A",LISTE!B282="HUMBERT",LISTE!B282="BARRET",LISTE!B282="AUZAN",LISTE!B282="BOURDEAU"),"",LISTE!C282)</f>
        <v/>
      </c>
      <c r="D282" s="70"/>
      <c r="E282" s="71" t="str">
        <f>IF(OR(LISTE!B282="",LISTE!B282="MADORRE",LISTE!B282="ROBIN",LISTE!B282="FREYSS",LISTE!B282="HENNION",LISTE!B282="BENARD",LISTE!I282="X",LISTE!I282="A",LISTE!B282="HUMBERT",LISTE!B282="BARRET",LISTE!B282="AUZAN",LISTE!B282="BOURDEAU"),"",LISTE!J282)</f>
        <v/>
      </c>
      <c r="F282" s="71" t="str">
        <f>IF(OR(LISTE!B282="",LISTE!B282="MADORRE",LISTE!B282="ROBIN",LISTE!B282="FREYSS",LISTE!B282="HENNION",LISTE!B282="BENARD",LISTE!I282="X",LISTE!I282="A",LISTE!B282="HUMBERT",LISTE!B282="BARRET",LISTE!B282="AUZAN",LISTE!B282="BOURDEAU"),"",LISTE!K282)</f>
        <v/>
      </c>
      <c r="G282" s="71"/>
      <c r="H282" s="72" t="str">
        <f>IF(OR(LISTE!B282="",LISTE!B282="MADORRE",LISTE!B282="ROBIN",LISTE!B282="FREYSS",LISTE!B282="HENNION",LISTE!B282="BENARD",LISTE!I282="X",LISTE!I282="A",LISTE!B282="HUMBERT",LISTE!B282="BARRET",LISTE!B282="AUZAN",LISTE!B282="BOURDEAU"),"",LISTE!AF282)</f>
        <v/>
      </c>
      <c r="I282" s="72" t="str">
        <f>IF(OR(LISTE!B282="",LISTE!B282="MADORRE",LISTE!B282="ROBIN",LISTE!B282="FREYSS",LISTE!B282="HENNION",LISTE!B282="BENARD",LISTE!I282="X",LISTE!I282="A",LISTE!B282="HUMBERT",LISTE!B282="BARRET",LISTE!B282="AUZAN",LISTE!B282="BOURDEAU"),"",LISTE!AG282)</f>
        <v/>
      </c>
      <c r="J282" s="72" t="str">
        <f>IF(OR(LISTE!B282="",LISTE!B282="MADORRE",LISTE!B282="ROBIN",LISTE!B282="FREYSS",LISTE!B282="HENNION",LISTE!B282="BENARD",LISTE!I282="X",LISTE!I282="A",LISTE!B282="HUMBERT",LISTE!B282="BARRET",LISTE!B282="AUZAN",LISTE!B282="BOURDEAU"),"",LISTE!AH282)</f>
        <v/>
      </c>
      <c r="K282" s="72" t="str">
        <f>IF(OR(LISTE!B282="",LISTE!B282="MADORRE",LISTE!B282="ROBIN",LISTE!B282="FREYSS",LISTE!B282="HENNION",LISTE!B282="BENARD",LISTE!I282="X",LISTE!I282="A",LISTE!B282="HUMBERT",LISTE!B282="BARRET",LISTE!B282="AUZAN",LISTE!B282="BOURDEAU"),"",LISTE!AI282)</f>
        <v/>
      </c>
      <c r="L282" s="72" t="str">
        <f>IF(OR(LISTE!B282="",LISTE!B282="MADORRE",LISTE!B282="ROBIN",LISTE!B282="FREYSS",LISTE!B282="HENNION",LISTE!B282="BENARD",LISTE!I282="X",LISTE!I282="A",LISTE!B282="HUMBERT",LISTE!B282="BARRET",LISTE!B282="AUZAN",LISTE!B282="BOURDEAU"),"",LISTE!AJ282)</f>
        <v/>
      </c>
      <c r="M282" s="72" t="str">
        <f>IF(OR(LISTE!B282="",LISTE!B282="MADORRE",LISTE!B282="ROBIN",LISTE!B282="FREYSS",LISTE!B282="HENNION",LISTE!B282="BENARD",LISTE!I282="X",LISTE!I282="A",LISTE!B282="HUMBERT",LISTE!B282="BARRET",LISTE!B282="AUZAN",LISTE!B282="BOURDEAU"),"",LISTE!AK282)</f>
        <v/>
      </c>
      <c r="N282" s="72" t="str">
        <f>IF(OR(LISTE!B282="",LISTE!B282="MADORRE",LISTE!B282="ROBIN",LISTE!B282="FREYSS",LISTE!B282="HENNION",LISTE!B282="BENARD",LISTE!I282="X",LISTE!I282="A",LISTE!B282="HUMBERT",LISTE!B282="BARRET",LISTE!B282="AUZAN",LISTE!B282="BOURDEAU"),"",LISTE!AL282)</f>
        <v/>
      </c>
      <c r="O282" s="72" t="str">
        <f>IF(OR(LISTE!B282="",LISTE!B282="MADORRE",LISTE!B282="ROBIN",LISTE!B282="FREYSS",LISTE!B282="HENNION",LISTE!B282="BENARD",LISTE!I282="X",LISTE!I282="A",LISTE!B282="HUMBERT",LISTE!B282="BARRET",LISTE!B282="AUZAN",LISTE!B282="BOURDEAU"),"",LISTE!AM282)</f>
        <v/>
      </c>
      <c r="P282" s="72" t="str">
        <f>IF(OR(LISTE!B282="",LISTE!B282="MADORRE",LISTE!B282="ROBIN",LISTE!B282="FREYSS",LISTE!B282="HENNION",LISTE!B282="BENARD",LISTE!I282="X",LISTE!I282="A",LISTE!B282="HUMBERT",LISTE!B282="BARRET",LISTE!B282="AUZAN",LISTE!B282="BOURDEAU"),"",LISTE!AN282)</f>
        <v/>
      </c>
      <c r="Q282" s="72" t="str">
        <f>IF(OR(LISTE!B282="",LISTE!B282="MADORRE",LISTE!B282="ROBIN",LISTE!B282="FREYSS",LISTE!B282="HENNION",LISTE!B282="BENARD",LISTE!I282="X",LISTE!I282="A",LISTE!B282="HUMBERT",LISTE!B282="BARRET",LISTE!B282="AUZAN",LISTE!B282="BOURDEAU"),"",LISTE!AO282)</f>
        <v/>
      </c>
      <c r="R282" s="72" t="str">
        <f>IF(OR(LISTE!B282="",LISTE!B282="MADORRE",LISTE!B282="ROBIN",LISTE!B282="FREYSS",LISTE!B282="HENNION",LISTE!B282="BENARD",LISTE!I282="X",LISTE!I282="A",LISTE!B282="HUMBERT",LISTE!B282="BARRET",LISTE!B282="AUZAN",LISTE!B282="BOURDEAU"),"",LISTE!AP282)</f>
        <v/>
      </c>
      <c r="S282" s="72" t="str">
        <f>IF(OR(LISTE!B282="",LISTE!B282="MADORRE",LISTE!B282="ROBIN",LISTE!B282="FREYSS",LISTE!B282="HENNION",LISTE!B282="BENARD",LISTE!I282="X",LISTE!I282="A",LISTE!B282="HUMBERT",LISTE!B282="BARRET",LISTE!B282="AUZAN",LISTE!B282="BOURDEAU"),"",LISTE!AQ282)</f>
        <v/>
      </c>
    </row>
    <row r="283" spans="1:19" ht="13.05" customHeight="1" x14ac:dyDescent="0.3">
      <c r="A283" s="56" t="str">
        <f>IF(OR(LISTE!B283="",LISTE!B283="MADORRE",LISTE!B283="ROBIN",LISTE!B283="FREYSS",LISTE!B283="HENNION",LISTE!B283="BENARD",LISTE!I283="X",LISTE!I283="A",LISTE!B283="HUMBERT",LISTE!B283="BARRET",LISTE!B283="AUZAN",LISTE!B283="BOURDEAU"),"",LISTE!A283)</f>
        <v/>
      </c>
      <c r="B283" s="70" t="str">
        <f>IF(OR(LISTE!B283="",LISTE!B283="MADORRE",LISTE!B283="ROBIN",LISTE!B283="FREYSS",LISTE!B283="HENNION",LISTE!B283="BENARD",LISTE!I283="X",LISTE!I283="A",LISTE!B283="HUMBERT",LISTE!B283="BARRET",LISTE!B283="AUZAN",LISTE!B283="BOURDEAU"),"",LISTE!B283)</f>
        <v/>
      </c>
      <c r="C283" s="70" t="str">
        <f>IF(OR(LISTE!B283="",LISTE!B283="MADORRE",LISTE!B283="ROBIN",LISTE!B283="FREYSS",LISTE!B283="HENNION",LISTE!B283="BENARD",LISTE!I283="X",LISTE!I283="A",LISTE!B283="HUMBERT",LISTE!B283="BARRET",LISTE!B283="AUZAN",LISTE!B283="BOURDEAU"),"",LISTE!C283)</f>
        <v/>
      </c>
      <c r="D283" s="70"/>
      <c r="E283" s="71" t="str">
        <f>IF(OR(LISTE!B283="",LISTE!B283="MADORRE",LISTE!B283="ROBIN",LISTE!B283="FREYSS",LISTE!B283="HENNION",LISTE!B283="BENARD",LISTE!I283="X",LISTE!I283="A",LISTE!B283="HUMBERT",LISTE!B283="BARRET",LISTE!B283="AUZAN",LISTE!B283="BOURDEAU"),"",LISTE!J283)</f>
        <v/>
      </c>
      <c r="F283" s="71" t="str">
        <f>IF(OR(LISTE!B283="",LISTE!B283="MADORRE",LISTE!B283="ROBIN",LISTE!B283="FREYSS",LISTE!B283="HENNION",LISTE!B283="BENARD",LISTE!I283="X",LISTE!I283="A",LISTE!B283="HUMBERT",LISTE!B283="BARRET",LISTE!B283="AUZAN",LISTE!B283="BOURDEAU"),"",LISTE!K283)</f>
        <v/>
      </c>
      <c r="G283" s="71"/>
      <c r="H283" s="72" t="str">
        <f>IF(OR(LISTE!B283="",LISTE!B283="MADORRE",LISTE!B283="ROBIN",LISTE!B283="FREYSS",LISTE!B283="HENNION",LISTE!B283="BENARD",LISTE!I283="X",LISTE!I283="A",LISTE!B283="HUMBERT",LISTE!B283="BARRET",LISTE!B283="AUZAN",LISTE!B283="BOURDEAU"),"",LISTE!AF283)</f>
        <v/>
      </c>
      <c r="I283" s="72" t="str">
        <f>IF(OR(LISTE!B283="",LISTE!B283="MADORRE",LISTE!B283="ROBIN",LISTE!B283="FREYSS",LISTE!B283="HENNION",LISTE!B283="BENARD",LISTE!I283="X",LISTE!I283="A",LISTE!B283="HUMBERT",LISTE!B283="BARRET",LISTE!B283="AUZAN",LISTE!B283="BOURDEAU"),"",LISTE!AG283)</f>
        <v/>
      </c>
      <c r="J283" s="72" t="str">
        <f>IF(OR(LISTE!B283="",LISTE!B283="MADORRE",LISTE!B283="ROBIN",LISTE!B283="FREYSS",LISTE!B283="HENNION",LISTE!B283="BENARD",LISTE!I283="X",LISTE!I283="A",LISTE!B283="HUMBERT",LISTE!B283="BARRET",LISTE!B283="AUZAN",LISTE!B283="BOURDEAU"),"",LISTE!AH283)</f>
        <v/>
      </c>
      <c r="K283" s="72" t="str">
        <f>IF(OR(LISTE!B283="",LISTE!B283="MADORRE",LISTE!B283="ROBIN",LISTE!B283="FREYSS",LISTE!B283="HENNION",LISTE!B283="BENARD",LISTE!I283="X",LISTE!I283="A",LISTE!B283="HUMBERT",LISTE!B283="BARRET",LISTE!B283="AUZAN",LISTE!B283="BOURDEAU"),"",LISTE!AI283)</f>
        <v/>
      </c>
      <c r="L283" s="72" t="str">
        <f>IF(OR(LISTE!B283="",LISTE!B283="MADORRE",LISTE!B283="ROBIN",LISTE!B283="FREYSS",LISTE!B283="HENNION",LISTE!B283="BENARD",LISTE!I283="X",LISTE!I283="A",LISTE!B283="HUMBERT",LISTE!B283="BARRET",LISTE!B283="AUZAN",LISTE!B283="BOURDEAU"),"",LISTE!AJ283)</f>
        <v/>
      </c>
      <c r="M283" s="72" t="str">
        <f>IF(OR(LISTE!B283="",LISTE!B283="MADORRE",LISTE!B283="ROBIN",LISTE!B283="FREYSS",LISTE!B283="HENNION",LISTE!B283="BENARD",LISTE!I283="X",LISTE!I283="A",LISTE!B283="HUMBERT",LISTE!B283="BARRET",LISTE!B283="AUZAN",LISTE!B283="BOURDEAU"),"",LISTE!AK283)</f>
        <v/>
      </c>
      <c r="N283" s="72" t="str">
        <f>IF(OR(LISTE!B283="",LISTE!B283="MADORRE",LISTE!B283="ROBIN",LISTE!B283="FREYSS",LISTE!B283="HENNION",LISTE!B283="BENARD",LISTE!I283="X",LISTE!I283="A",LISTE!B283="HUMBERT",LISTE!B283="BARRET",LISTE!B283="AUZAN",LISTE!B283="BOURDEAU"),"",LISTE!AL283)</f>
        <v/>
      </c>
      <c r="O283" s="72" t="str">
        <f>IF(OR(LISTE!B283="",LISTE!B283="MADORRE",LISTE!B283="ROBIN",LISTE!B283="FREYSS",LISTE!B283="HENNION",LISTE!B283="BENARD",LISTE!I283="X",LISTE!I283="A",LISTE!B283="HUMBERT",LISTE!B283="BARRET",LISTE!B283="AUZAN",LISTE!B283="BOURDEAU"),"",LISTE!AM283)</f>
        <v/>
      </c>
      <c r="P283" s="72" t="str">
        <f>IF(OR(LISTE!B283="",LISTE!B283="MADORRE",LISTE!B283="ROBIN",LISTE!B283="FREYSS",LISTE!B283="HENNION",LISTE!B283="BENARD",LISTE!I283="X",LISTE!I283="A",LISTE!B283="HUMBERT",LISTE!B283="BARRET",LISTE!B283="AUZAN",LISTE!B283="BOURDEAU"),"",LISTE!AN283)</f>
        <v/>
      </c>
      <c r="Q283" s="72" t="str">
        <f>IF(OR(LISTE!B283="",LISTE!B283="MADORRE",LISTE!B283="ROBIN",LISTE!B283="FREYSS",LISTE!B283="HENNION",LISTE!B283="BENARD",LISTE!I283="X",LISTE!I283="A",LISTE!B283="HUMBERT",LISTE!B283="BARRET",LISTE!B283="AUZAN",LISTE!B283="BOURDEAU"),"",LISTE!AO283)</f>
        <v/>
      </c>
      <c r="R283" s="72" t="str">
        <f>IF(OR(LISTE!B283="",LISTE!B283="MADORRE",LISTE!B283="ROBIN",LISTE!B283="FREYSS",LISTE!B283="HENNION",LISTE!B283="BENARD",LISTE!I283="X",LISTE!I283="A",LISTE!B283="HUMBERT",LISTE!B283="BARRET",LISTE!B283="AUZAN",LISTE!B283="BOURDEAU"),"",LISTE!AP283)</f>
        <v/>
      </c>
      <c r="S283" s="72" t="str">
        <f>IF(OR(LISTE!B283="",LISTE!B283="MADORRE",LISTE!B283="ROBIN",LISTE!B283="FREYSS",LISTE!B283="HENNION",LISTE!B283="BENARD",LISTE!I283="X",LISTE!I283="A",LISTE!B283="HUMBERT",LISTE!B283="BARRET",LISTE!B283="AUZAN",LISTE!B283="BOURDEAU"),"",LISTE!AQ283)</f>
        <v/>
      </c>
    </row>
    <row r="284" spans="1:19" ht="13.05" customHeight="1" x14ac:dyDescent="0.3">
      <c r="A284" s="56" t="str">
        <f>IF(OR(LISTE!B284="",LISTE!B284="MADORRE",LISTE!B284="ROBIN",LISTE!B284="FREYSS",LISTE!B284="HENNION",LISTE!B284="BENARD",LISTE!I284="X",LISTE!I284="A",LISTE!B284="HUMBERT",LISTE!B284="BARRET",LISTE!B284="AUZAN",LISTE!B284="BOURDEAU"),"",LISTE!A284)</f>
        <v/>
      </c>
      <c r="B284" s="70" t="str">
        <f>IF(OR(LISTE!B284="",LISTE!B284="MADORRE",LISTE!B284="ROBIN",LISTE!B284="FREYSS",LISTE!B284="HENNION",LISTE!B284="BENARD",LISTE!I284="X",LISTE!I284="A",LISTE!B284="HUMBERT",LISTE!B284="BARRET",LISTE!B284="AUZAN",LISTE!B284="BOURDEAU"),"",LISTE!B284)</f>
        <v/>
      </c>
      <c r="C284" s="70" t="str">
        <f>IF(OR(LISTE!B284="",LISTE!B284="MADORRE",LISTE!B284="ROBIN",LISTE!B284="FREYSS",LISTE!B284="HENNION",LISTE!B284="BENARD",LISTE!I284="X",LISTE!I284="A",LISTE!B284="HUMBERT",LISTE!B284="BARRET",LISTE!B284="AUZAN",LISTE!B284="BOURDEAU"),"",LISTE!C284)</f>
        <v/>
      </c>
      <c r="D284" s="70"/>
      <c r="E284" s="71" t="str">
        <f>IF(OR(LISTE!B284="",LISTE!B284="MADORRE",LISTE!B284="ROBIN",LISTE!B284="FREYSS",LISTE!B284="HENNION",LISTE!B284="BENARD",LISTE!I284="X",LISTE!I284="A",LISTE!B284="HUMBERT",LISTE!B284="BARRET",LISTE!B284="AUZAN",LISTE!B284="BOURDEAU"),"",LISTE!J284)</f>
        <v/>
      </c>
      <c r="F284" s="71" t="str">
        <f>IF(OR(LISTE!B284="",LISTE!B284="MADORRE",LISTE!B284="ROBIN",LISTE!B284="FREYSS",LISTE!B284="HENNION",LISTE!B284="BENARD",LISTE!I284="X",LISTE!I284="A",LISTE!B284="HUMBERT",LISTE!B284="BARRET",LISTE!B284="AUZAN",LISTE!B284="BOURDEAU"),"",LISTE!K284)</f>
        <v/>
      </c>
      <c r="G284" s="71"/>
      <c r="H284" s="72" t="str">
        <f>IF(OR(LISTE!B284="",LISTE!B284="MADORRE",LISTE!B284="ROBIN",LISTE!B284="FREYSS",LISTE!B284="HENNION",LISTE!B284="BENARD",LISTE!I284="X",LISTE!I284="A",LISTE!B284="HUMBERT",LISTE!B284="BARRET",LISTE!B284="AUZAN",LISTE!B284="BOURDEAU"),"",LISTE!AF284)</f>
        <v/>
      </c>
      <c r="I284" s="72" t="str">
        <f>IF(OR(LISTE!B284="",LISTE!B284="MADORRE",LISTE!B284="ROBIN",LISTE!B284="FREYSS",LISTE!B284="HENNION",LISTE!B284="BENARD",LISTE!I284="X",LISTE!I284="A",LISTE!B284="HUMBERT",LISTE!B284="BARRET",LISTE!B284="AUZAN",LISTE!B284="BOURDEAU"),"",LISTE!AG284)</f>
        <v/>
      </c>
      <c r="J284" s="72" t="str">
        <f>IF(OR(LISTE!B284="",LISTE!B284="MADORRE",LISTE!B284="ROBIN",LISTE!B284="FREYSS",LISTE!B284="HENNION",LISTE!B284="BENARD",LISTE!I284="X",LISTE!I284="A",LISTE!B284="HUMBERT",LISTE!B284="BARRET",LISTE!B284="AUZAN",LISTE!B284="BOURDEAU"),"",LISTE!AH284)</f>
        <v/>
      </c>
      <c r="K284" s="72" t="str">
        <f>IF(OR(LISTE!B284="",LISTE!B284="MADORRE",LISTE!B284="ROBIN",LISTE!B284="FREYSS",LISTE!B284="HENNION",LISTE!B284="BENARD",LISTE!I284="X",LISTE!I284="A",LISTE!B284="HUMBERT",LISTE!B284="BARRET",LISTE!B284="AUZAN",LISTE!B284="BOURDEAU"),"",LISTE!AI284)</f>
        <v/>
      </c>
      <c r="L284" s="72" t="str">
        <f>IF(OR(LISTE!B284="",LISTE!B284="MADORRE",LISTE!B284="ROBIN",LISTE!B284="FREYSS",LISTE!B284="HENNION",LISTE!B284="BENARD",LISTE!I284="X",LISTE!I284="A",LISTE!B284="HUMBERT",LISTE!B284="BARRET",LISTE!B284="AUZAN",LISTE!B284="BOURDEAU"),"",LISTE!AJ284)</f>
        <v/>
      </c>
      <c r="M284" s="72" t="str">
        <f>IF(OR(LISTE!B284="",LISTE!B284="MADORRE",LISTE!B284="ROBIN",LISTE!B284="FREYSS",LISTE!B284="HENNION",LISTE!B284="BENARD",LISTE!I284="X",LISTE!I284="A",LISTE!B284="HUMBERT",LISTE!B284="BARRET",LISTE!B284="AUZAN",LISTE!B284="BOURDEAU"),"",LISTE!AK284)</f>
        <v/>
      </c>
      <c r="N284" s="72" t="str">
        <f>IF(OR(LISTE!B284="",LISTE!B284="MADORRE",LISTE!B284="ROBIN",LISTE!B284="FREYSS",LISTE!B284="HENNION",LISTE!B284="BENARD",LISTE!I284="X",LISTE!I284="A",LISTE!B284="HUMBERT",LISTE!B284="BARRET",LISTE!B284="AUZAN",LISTE!B284="BOURDEAU"),"",LISTE!AL284)</f>
        <v/>
      </c>
      <c r="O284" s="72" t="str">
        <f>IF(OR(LISTE!B284="",LISTE!B284="MADORRE",LISTE!B284="ROBIN",LISTE!B284="FREYSS",LISTE!B284="HENNION",LISTE!B284="BENARD",LISTE!I284="X",LISTE!I284="A",LISTE!B284="HUMBERT",LISTE!B284="BARRET",LISTE!B284="AUZAN",LISTE!B284="BOURDEAU"),"",LISTE!AM284)</f>
        <v/>
      </c>
      <c r="P284" s="72" t="str">
        <f>IF(OR(LISTE!B284="",LISTE!B284="MADORRE",LISTE!B284="ROBIN",LISTE!B284="FREYSS",LISTE!B284="HENNION",LISTE!B284="BENARD",LISTE!I284="X",LISTE!I284="A",LISTE!B284="HUMBERT",LISTE!B284="BARRET",LISTE!B284="AUZAN",LISTE!B284="BOURDEAU"),"",LISTE!AN284)</f>
        <v/>
      </c>
      <c r="Q284" s="72" t="str">
        <f>IF(OR(LISTE!B284="",LISTE!B284="MADORRE",LISTE!B284="ROBIN",LISTE!B284="FREYSS",LISTE!B284="HENNION",LISTE!B284="BENARD",LISTE!I284="X",LISTE!I284="A",LISTE!B284="HUMBERT",LISTE!B284="BARRET",LISTE!B284="AUZAN",LISTE!B284="BOURDEAU"),"",LISTE!AO284)</f>
        <v/>
      </c>
      <c r="R284" s="72" t="str">
        <f>IF(OR(LISTE!B284="",LISTE!B284="MADORRE",LISTE!B284="ROBIN",LISTE!B284="FREYSS",LISTE!B284="HENNION",LISTE!B284="BENARD",LISTE!I284="X",LISTE!I284="A",LISTE!B284="HUMBERT",LISTE!B284="BARRET",LISTE!B284="AUZAN",LISTE!B284="BOURDEAU"),"",LISTE!AP284)</f>
        <v/>
      </c>
      <c r="S284" s="72" t="str">
        <f>IF(OR(LISTE!B284="",LISTE!B284="MADORRE",LISTE!B284="ROBIN",LISTE!B284="FREYSS",LISTE!B284="HENNION",LISTE!B284="BENARD",LISTE!I284="X",LISTE!I284="A",LISTE!B284="HUMBERT",LISTE!B284="BARRET",LISTE!B284="AUZAN",LISTE!B284="BOURDEAU"),"",LISTE!AQ284)</f>
        <v/>
      </c>
    </row>
    <row r="285" spans="1:19" ht="13.05" customHeight="1" x14ac:dyDescent="0.3">
      <c r="A285" s="56" t="str">
        <f>IF(OR(LISTE!B285="",LISTE!B285="MADORRE",LISTE!B285="ROBIN",LISTE!B285="FREYSS",LISTE!B285="HENNION",LISTE!B285="BENARD",LISTE!I285="X",LISTE!I285="A",LISTE!B285="HUMBERT",LISTE!B285="BARRET",LISTE!B285="AUZAN",LISTE!B285="BOURDEAU"),"",LISTE!A285)</f>
        <v/>
      </c>
      <c r="B285" s="70" t="str">
        <f>IF(OR(LISTE!B285="",LISTE!B285="MADORRE",LISTE!B285="ROBIN",LISTE!B285="FREYSS",LISTE!B285="HENNION",LISTE!B285="BENARD",LISTE!I285="X",LISTE!I285="A",LISTE!B285="HUMBERT",LISTE!B285="BARRET",LISTE!B285="AUZAN",LISTE!B285="BOURDEAU"),"",LISTE!B285)</f>
        <v/>
      </c>
      <c r="C285" s="70" t="str">
        <f>IF(OR(LISTE!B285="",LISTE!B285="MADORRE",LISTE!B285="ROBIN",LISTE!B285="FREYSS",LISTE!B285="HENNION",LISTE!B285="BENARD",LISTE!I285="X",LISTE!I285="A",LISTE!B285="HUMBERT",LISTE!B285="BARRET",LISTE!B285="AUZAN",LISTE!B285="BOURDEAU"),"",LISTE!C285)</f>
        <v/>
      </c>
      <c r="D285" s="70"/>
      <c r="E285" s="71" t="str">
        <f>IF(OR(LISTE!B285="",LISTE!B285="MADORRE",LISTE!B285="ROBIN",LISTE!B285="FREYSS",LISTE!B285="HENNION",LISTE!B285="BENARD",LISTE!I285="X",LISTE!I285="A",LISTE!B285="HUMBERT",LISTE!B285="BARRET",LISTE!B285="AUZAN",LISTE!B285="BOURDEAU"),"",LISTE!J285)</f>
        <v/>
      </c>
      <c r="F285" s="71" t="str">
        <f>IF(OR(LISTE!B285="",LISTE!B285="MADORRE",LISTE!B285="ROBIN",LISTE!B285="FREYSS",LISTE!B285="HENNION",LISTE!B285="BENARD",LISTE!I285="X",LISTE!I285="A",LISTE!B285="HUMBERT",LISTE!B285="BARRET",LISTE!B285="AUZAN",LISTE!B285="BOURDEAU"),"",LISTE!K285)</f>
        <v/>
      </c>
      <c r="G285" s="71"/>
      <c r="H285" s="72" t="str">
        <f>IF(OR(LISTE!B285="",LISTE!B285="MADORRE",LISTE!B285="ROBIN",LISTE!B285="FREYSS",LISTE!B285="HENNION",LISTE!B285="BENARD",LISTE!I285="X",LISTE!I285="A",LISTE!B285="HUMBERT",LISTE!B285="BARRET",LISTE!B285="AUZAN",LISTE!B285="BOURDEAU"),"",LISTE!AF285)</f>
        <v/>
      </c>
      <c r="I285" s="72" t="str">
        <f>IF(OR(LISTE!B285="",LISTE!B285="MADORRE",LISTE!B285="ROBIN",LISTE!B285="FREYSS",LISTE!B285="HENNION",LISTE!B285="BENARD",LISTE!I285="X",LISTE!I285="A",LISTE!B285="HUMBERT",LISTE!B285="BARRET",LISTE!B285="AUZAN",LISTE!B285="BOURDEAU"),"",LISTE!AG285)</f>
        <v/>
      </c>
      <c r="J285" s="72" t="str">
        <f>IF(OR(LISTE!B285="",LISTE!B285="MADORRE",LISTE!B285="ROBIN",LISTE!B285="FREYSS",LISTE!B285="HENNION",LISTE!B285="BENARD",LISTE!I285="X",LISTE!I285="A",LISTE!B285="HUMBERT",LISTE!B285="BARRET",LISTE!B285="AUZAN",LISTE!B285="BOURDEAU"),"",LISTE!AH285)</f>
        <v/>
      </c>
      <c r="K285" s="72" t="str">
        <f>IF(OR(LISTE!B285="",LISTE!B285="MADORRE",LISTE!B285="ROBIN",LISTE!B285="FREYSS",LISTE!B285="HENNION",LISTE!B285="BENARD",LISTE!I285="X",LISTE!I285="A",LISTE!B285="HUMBERT",LISTE!B285="BARRET",LISTE!B285="AUZAN",LISTE!B285="BOURDEAU"),"",LISTE!AI285)</f>
        <v/>
      </c>
      <c r="L285" s="72" t="str">
        <f>IF(OR(LISTE!B285="",LISTE!B285="MADORRE",LISTE!B285="ROBIN",LISTE!B285="FREYSS",LISTE!B285="HENNION",LISTE!B285="BENARD",LISTE!I285="X",LISTE!I285="A",LISTE!B285="HUMBERT",LISTE!B285="BARRET",LISTE!B285="AUZAN",LISTE!B285="BOURDEAU"),"",LISTE!AJ285)</f>
        <v/>
      </c>
      <c r="M285" s="72" t="str">
        <f>IF(OR(LISTE!B285="",LISTE!B285="MADORRE",LISTE!B285="ROBIN",LISTE!B285="FREYSS",LISTE!B285="HENNION",LISTE!B285="BENARD",LISTE!I285="X",LISTE!I285="A",LISTE!B285="HUMBERT",LISTE!B285="BARRET",LISTE!B285="AUZAN",LISTE!B285="BOURDEAU"),"",LISTE!AK285)</f>
        <v/>
      </c>
      <c r="N285" s="72" t="str">
        <f>IF(OR(LISTE!B285="",LISTE!B285="MADORRE",LISTE!B285="ROBIN",LISTE!B285="FREYSS",LISTE!B285="HENNION",LISTE!B285="BENARD",LISTE!I285="X",LISTE!I285="A",LISTE!B285="HUMBERT",LISTE!B285="BARRET",LISTE!B285="AUZAN",LISTE!B285="BOURDEAU"),"",LISTE!AL285)</f>
        <v/>
      </c>
      <c r="O285" s="72" t="str">
        <f>IF(OR(LISTE!B285="",LISTE!B285="MADORRE",LISTE!B285="ROBIN",LISTE!B285="FREYSS",LISTE!B285="HENNION",LISTE!B285="BENARD",LISTE!I285="X",LISTE!I285="A",LISTE!B285="HUMBERT",LISTE!B285="BARRET",LISTE!B285="AUZAN",LISTE!B285="BOURDEAU"),"",LISTE!AM285)</f>
        <v/>
      </c>
      <c r="P285" s="72" t="str">
        <f>IF(OR(LISTE!B285="",LISTE!B285="MADORRE",LISTE!B285="ROBIN",LISTE!B285="FREYSS",LISTE!B285="HENNION",LISTE!B285="BENARD",LISTE!I285="X",LISTE!I285="A",LISTE!B285="HUMBERT",LISTE!B285="BARRET",LISTE!B285="AUZAN",LISTE!B285="BOURDEAU"),"",LISTE!AN285)</f>
        <v/>
      </c>
      <c r="Q285" s="72" t="str">
        <f>IF(OR(LISTE!B285="",LISTE!B285="MADORRE",LISTE!B285="ROBIN",LISTE!B285="FREYSS",LISTE!B285="HENNION",LISTE!B285="BENARD",LISTE!I285="X",LISTE!I285="A",LISTE!B285="HUMBERT",LISTE!B285="BARRET",LISTE!B285="AUZAN",LISTE!B285="BOURDEAU"),"",LISTE!AO285)</f>
        <v/>
      </c>
      <c r="R285" s="72" t="str">
        <f>IF(OR(LISTE!B285="",LISTE!B285="MADORRE",LISTE!B285="ROBIN",LISTE!B285="FREYSS",LISTE!B285="HENNION",LISTE!B285="BENARD",LISTE!I285="X",LISTE!I285="A",LISTE!B285="HUMBERT",LISTE!B285="BARRET",LISTE!B285="AUZAN",LISTE!B285="BOURDEAU"),"",LISTE!AP285)</f>
        <v/>
      </c>
      <c r="S285" s="72" t="str">
        <f>IF(OR(LISTE!B285="",LISTE!B285="MADORRE",LISTE!B285="ROBIN",LISTE!B285="FREYSS",LISTE!B285="HENNION",LISTE!B285="BENARD",LISTE!I285="X",LISTE!I285="A",LISTE!B285="HUMBERT",LISTE!B285="BARRET",LISTE!B285="AUZAN",LISTE!B285="BOURDEAU"),"",LISTE!AQ285)</f>
        <v/>
      </c>
    </row>
  </sheetData>
  <sortState xmlns:xlrd2="http://schemas.microsoft.com/office/spreadsheetml/2017/richdata2" ref="A10:S217">
    <sortCondition ref="A10:A217"/>
  </sortState>
  <mergeCells count="31">
    <mergeCell ref="H2:J2"/>
    <mergeCell ref="K2:L2"/>
    <mergeCell ref="H3:J3"/>
    <mergeCell ref="K3:L3"/>
    <mergeCell ref="H6:J6"/>
    <mergeCell ref="K6:L6"/>
    <mergeCell ref="H7:J7"/>
    <mergeCell ref="K7:L7"/>
    <mergeCell ref="H8:J8"/>
    <mergeCell ref="K8:L8"/>
    <mergeCell ref="Q3:R3"/>
    <mergeCell ref="Q4:R4"/>
    <mergeCell ref="Q5:R5"/>
    <mergeCell ref="H5:J5"/>
    <mergeCell ref="K5:L5"/>
    <mergeCell ref="C8:E8"/>
    <mergeCell ref="B1:S1"/>
    <mergeCell ref="M7:P7"/>
    <mergeCell ref="Q7:R7"/>
    <mergeCell ref="M8:P8"/>
    <mergeCell ref="Q8:R8"/>
    <mergeCell ref="B2:C2"/>
    <mergeCell ref="M2:P2"/>
    <mergeCell ref="Q2:R2"/>
    <mergeCell ref="M6:P6"/>
    <mergeCell ref="Q6:R6"/>
    <mergeCell ref="M5:P5"/>
    <mergeCell ref="M3:P3"/>
    <mergeCell ref="H4:J4"/>
    <mergeCell ref="M4:P4"/>
    <mergeCell ref="K4:L4"/>
  </mergeCells>
  <pageMargins left="0.23622047244094491" right="0.23622047244094491" top="0.35433070866141736" bottom="0.35433070866141736" header="0.31496062992125984" footer="0.31496062992125984"/>
  <pageSetup paperSize="9" scale="71" fitToHeight="0" orientation="landscape"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811BD-A706-4716-B501-4023A2978DB8}">
  <dimension ref="A1:G127"/>
  <sheetViews>
    <sheetView topLeftCell="A46" workbookViewId="0">
      <selection activeCell="G4" sqref="G4"/>
    </sheetView>
  </sheetViews>
  <sheetFormatPr baseColWidth="10" defaultColWidth="11.19921875" defaultRowHeight="13.8" x14ac:dyDescent="0.25"/>
  <cols>
    <col min="1" max="1" width="5.19921875" style="216" customWidth="1"/>
    <col min="2" max="2" width="17.19921875" style="217" customWidth="1"/>
    <col min="3" max="3" width="16.8984375" style="217" customWidth="1"/>
    <col min="4" max="4" width="15.69921875" style="217" customWidth="1"/>
    <col min="5" max="5" width="29.69921875" style="217" customWidth="1"/>
    <col min="6" max="6" width="37.8984375" style="218" customWidth="1"/>
    <col min="7" max="7" width="2.69921875" style="218" customWidth="1"/>
    <col min="8" max="16384" width="11.19921875" style="218"/>
  </cols>
  <sheetData>
    <row r="1" spans="1:7" ht="22.8" customHeight="1" x14ac:dyDescent="0.4">
      <c r="A1" s="856">
        <v>2021</v>
      </c>
      <c r="B1" s="856"/>
      <c r="C1" s="856"/>
      <c r="D1" s="856"/>
      <c r="E1" s="856"/>
      <c r="F1" s="856"/>
    </row>
    <row r="2" spans="1:7" s="215" customFormat="1" x14ac:dyDescent="0.25">
      <c r="A2" s="215" t="s">
        <v>385</v>
      </c>
      <c r="B2" s="215" t="s">
        <v>0</v>
      </c>
      <c r="C2" s="215" t="s">
        <v>1</v>
      </c>
      <c r="D2" s="215" t="s">
        <v>386</v>
      </c>
      <c r="E2" s="215" t="s">
        <v>346</v>
      </c>
      <c r="F2" s="215" t="s">
        <v>220</v>
      </c>
    </row>
    <row r="3" spans="1:7" s="215" customFormat="1" ht="14.4" thickBot="1" x14ac:dyDescent="0.3"/>
    <row r="4" spans="1:7" s="215" customFormat="1" ht="14.4" thickBot="1" x14ac:dyDescent="0.3">
      <c r="A4" s="496">
        <f>IF([2]LISTE!BE9="X",[2]LISTE!A9,"")</f>
        <v>1</v>
      </c>
      <c r="B4" s="496" t="str">
        <f>IF([2]LISTE!BE9="X",[2]LISTE!B9,"")</f>
        <v>Fernandes</v>
      </c>
      <c r="C4" s="496" t="str">
        <f>IF([2]LISTE!BE9="X",[2]LISTE!C9,"")</f>
        <v>Alexandra</v>
      </c>
      <c r="D4" s="497">
        <f>IF([2]LISTE!BE9="X",[2]LISTE!D9,"")</f>
        <v>664482110</v>
      </c>
      <c r="E4" s="496" t="str">
        <f>IF([2]LISTE!BE9="X",[2]LISTE!E9,"")</f>
        <v>Alexandra.fernandes95@yahoo.fr</v>
      </c>
      <c r="F4" s="503">
        <f>IF([2]LISTE!BE9="X",[2]LISTE!BI9,"")</f>
        <v>0</v>
      </c>
      <c r="G4" s="500">
        <v>20</v>
      </c>
    </row>
    <row r="5" spans="1:7" s="215" customFormat="1" ht="14.4" thickBot="1" x14ac:dyDescent="0.3">
      <c r="A5" s="496">
        <f>IF([2]LISTE!BE13="X",[2]LISTE!A13,"")</f>
        <v>5</v>
      </c>
      <c r="B5" s="496" t="str">
        <f>IF([2]LISTE!BE13="X",[2]LISTE!B13,"")</f>
        <v>Stigmann</v>
      </c>
      <c r="C5" s="496" t="str">
        <f>IF([2]LISTE!BE13="X",[2]LISTE!C13,"")</f>
        <v>Deborah</v>
      </c>
      <c r="D5" s="497">
        <f>IF([2]LISTE!BE13="X",[2]LISTE!D13,"")</f>
        <v>664803689</v>
      </c>
      <c r="E5" s="496" t="str">
        <f>IF([2]LISTE!BE13="X",[2]LISTE!E13,"")</f>
        <v>deborahstigmann@gmail.com</v>
      </c>
      <c r="F5" s="503">
        <f>IF([2]LISTE!BE13="X",[2]LISTE!BI13,"")</f>
        <v>0</v>
      </c>
      <c r="G5" s="500">
        <v>20</v>
      </c>
    </row>
    <row r="6" spans="1:7" s="215" customFormat="1" ht="14.4" thickBot="1" x14ac:dyDescent="0.3">
      <c r="A6" s="496">
        <f>IF([2]LISTE!BE15="X",[2]LISTE!A15,"")</f>
        <v>7</v>
      </c>
      <c r="B6" s="496" t="str">
        <f>IF([2]LISTE!BE15="X",[2]LISTE!B15,"")</f>
        <v>Deeker</v>
      </c>
      <c r="C6" s="496" t="str">
        <f>IF([2]LISTE!BE15="X",[2]LISTE!C15,"")</f>
        <v>Jean-louis</v>
      </c>
      <c r="D6" s="497">
        <f>IF([2]LISTE!BE15="X",[2]LISTE!D15,"")</f>
        <v>625075625</v>
      </c>
      <c r="E6" s="496" t="str">
        <f>IF([2]LISTE!BE15="X",[2]LISTE!E15,"")</f>
        <v>deekerjeanlouis@gmail.com</v>
      </c>
      <c r="F6" s="503">
        <f>IF([2]LISTE!BE15="X",[2]LISTE!BI15,"")</f>
        <v>0</v>
      </c>
      <c r="G6" s="500">
        <v>20</v>
      </c>
    </row>
    <row r="7" spans="1:7" s="215" customFormat="1" ht="14.4" thickBot="1" x14ac:dyDescent="0.3">
      <c r="A7" s="496">
        <f>IF([2]LISTE!BE18="X",[2]LISTE!A18,"")</f>
        <v>10</v>
      </c>
      <c r="B7" s="496" t="str">
        <f>IF([2]LISTE!BE18="X",[2]LISTE!B18,"")</f>
        <v>Baudusseau</v>
      </c>
      <c r="C7" s="496" t="str">
        <f>IF([2]LISTE!BE18="X",[2]LISTE!C18,"")</f>
        <v>Nancy</v>
      </c>
      <c r="D7" s="497" t="str">
        <f>IF([2]LISTE!BE18="X",[2]LISTE!D18,"")</f>
        <v>06 04 04 67 99</v>
      </c>
      <c r="E7" s="496" t="str">
        <f>IF([2]LISTE!BE18="X",[2]LISTE!E18,"")</f>
        <v>baudusseau@hotmail.fr</v>
      </c>
      <c r="F7" s="503">
        <f>IF([2]LISTE!BE18="X",[2]LISTE!BI18,"")</f>
        <v>0</v>
      </c>
      <c r="G7" s="500">
        <v>20</v>
      </c>
    </row>
    <row r="8" spans="1:7" s="215" customFormat="1" ht="14.4" thickBot="1" x14ac:dyDescent="0.3">
      <c r="A8" s="496">
        <f>IF([2]LISTE!BE19="X",[2]LISTE!A19,"")</f>
        <v>11</v>
      </c>
      <c r="B8" s="496" t="str">
        <f>IF([2]LISTE!BE19="X",[2]LISTE!B19,"")</f>
        <v>Bée</v>
      </c>
      <c r="C8" s="496" t="str">
        <f>IF([2]LISTE!BE19="X",[2]LISTE!C19,"")</f>
        <v xml:space="preserve"> janick</v>
      </c>
      <c r="D8" s="497" t="str">
        <f>IF([2]LISTE!BE19="X",[2]LISTE!D19,"")</f>
        <v>06 74 11 01 05</v>
      </c>
      <c r="E8" s="496" t="str">
        <f>IF([2]LISTE!BE19="X",[2]LISTE!E19,"")</f>
        <v>janick.b2e@orange.fr</v>
      </c>
      <c r="F8" s="503">
        <f>IF([2]LISTE!BE19="X",[2]LISTE!BI19,"")</f>
        <v>0</v>
      </c>
      <c r="G8" s="500">
        <v>20</v>
      </c>
    </row>
    <row r="9" spans="1:7" s="215" customFormat="1" ht="14.4" thickBot="1" x14ac:dyDescent="0.3">
      <c r="A9" s="496">
        <f>IF([2]LISTE!BE21="X",[2]LISTE!A21,"")</f>
        <v>13</v>
      </c>
      <c r="B9" s="496" t="str">
        <f>IF([2]LISTE!BE21="X",[2]LISTE!B21,"")</f>
        <v>Ernou</v>
      </c>
      <c r="C9" s="496" t="str">
        <f>IF([2]LISTE!BE21="X",[2]LISTE!C21,"")</f>
        <v>Alain</v>
      </c>
      <c r="D9" s="497" t="str">
        <f>IF([2]LISTE!BE21="X",[2]LISTE!D21,"")</f>
        <v>06 28 05 36 35</v>
      </c>
      <c r="E9" s="496" t="str">
        <f>IF([2]LISTE!BE21="X",[2]LISTE!E21,"")</f>
        <v>alain.ernou@sfr.fr</v>
      </c>
      <c r="F9" s="503">
        <f>IF([2]LISTE!BE21="X",[2]LISTE!BI21,"")</f>
        <v>0</v>
      </c>
      <c r="G9" s="500">
        <v>20</v>
      </c>
    </row>
    <row r="10" spans="1:7" s="215" customFormat="1" ht="14.4" thickBot="1" x14ac:dyDescent="0.3">
      <c r="A10" s="496">
        <f>IF([2]LISTE!BE22="X",[2]LISTE!A22,"")</f>
        <v>14</v>
      </c>
      <c r="B10" s="496" t="str">
        <f>IF([2]LISTE!BE22="X",[2]LISTE!B22,"")</f>
        <v>Marre</v>
      </c>
      <c r="C10" s="496" t="str">
        <f>IF([2]LISTE!BE22="X",[2]LISTE!C22,"")</f>
        <v>Mathilde</v>
      </c>
      <c r="D10" s="497">
        <f>IF([2]LISTE!BE22="X",[2]LISTE!D22,"")</f>
        <v>648715640</v>
      </c>
      <c r="E10" s="496" t="str">
        <f>IF([2]LISTE!BE22="X",[2]LISTE!E22,"")</f>
        <v>matmess@hotmail.fr</v>
      </c>
      <c r="F10" s="503">
        <f>IF([2]LISTE!BE22="X",[2]LISTE!BI22,"")</f>
        <v>0</v>
      </c>
      <c r="G10" s="500">
        <v>20</v>
      </c>
    </row>
    <row r="11" spans="1:7" s="215" customFormat="1" ht="14.4" thickBot="1" x14ac:dyDescent="0.3">
      <c r="A11" s="496">
        <f>IF([2]LISTE!BE26="X",[2]LISTE!A26,"")</f>
        <v>18</v>
      </c>
      <c r="B11" s="496" t="str">
        <f>IF([2]LISTE!BE26="X",[2]LISTE!B26,"")</f>
        <v>Chadoutaud</v>
      </c>
      <c r="C11" s="496" t="str">
        <f>IF([2]LISTE!BE26="X",[2]LISTE!C26,"")</f>
        <v>Estelle</v>
      </c>
      <c r="D11" s="497">
        <f>IF([2]LISTE!BE26="X",[2]LISTE!D26,"")</f>
        <v>668841109</v>
      </c>
      <c r="E11" s="496" t="str">
        <f>IF([2]LISTE!BE26="X",[2]LISTE!E26,"")</f>
        <v>estelle.chadoutaud@free.fr</v>
      </c>
      <c r="F11" s="503">
        <f>IF([2]LISTE!BE26="X",[2]LISTE!BI26,"")</f>
        <v>0</v>
      </c>
      <c r="G11" s="500">
        <v>20</v>
      </c>
    </row>
    <row r="12" spans="1:7" s="215" customFormat="1" ht="14.4" thickBot="1" x14ac:dyDescent="0.3">
      <c r="A12" s="496">
        <f>IF([2]LISTE!BE30="X",[2]LISTE!A30,"")</f>
        <v>22</v>
      </c>
      <c r="B12" s="496" t="str">
        <f>IF([2]LISTE!BE30="X",[2]LISTE!B30,"")</f>
        <v>Devant</v>
      </c>
      <c r="C12" s="496" t="str">
        <f>IF([2]LISTE!BE30="X",[2]LISTE!C30,"")</f>
        <v>Delphine</v>
      </c>
      <c r="D12" s="497">
        <f>IF([2]LISTE!BE30="X",[2]LISTE!D30,"")</f>
        <v>627956002</v>
      </c>
      <c r="E12" s="496" t="str">
        <f>IF([2]LISTE!BE30="X",[2]LISTE!E30,"")</f>
        <v>delphi.ine-x3@hotmail.fr</v>
      </c>
      <c r="F12" s="503">
        <f>IF([2]LISTE!BE30="X",[2]LISTE!BI30,"")</f>
        <v>0</v>
      </c>
      <c r="G12" s="500">
        <v>20</v>
      </c>
    </row>
    <row r="13" spans="1:7" s="215" customFormat="1" ht="14.4" thickBot="1" x14ac:dyDescent="0.3">
      <c r="A13" s="496">
        <f>IF([2]LISTE!BE32="X",[2]LISTE!A32,"")</f>
        <v>24</v>
      </c>
      <c r="B13" s="496" t="str">
        <f>IF([2]LISTE!BE32="X",[2]LISTE!B32,"")</f>
        <v>ANNULE</v>
      </c>
      <c r="C13" s="496">
        <f>IF([2]LISTE!BE32="X",[2]LISTE!C32,"")</f>
        <v>0</v>
      </c>
      <c r="D13" s="497">
        <f>IF([2]LISTE!BE32="X",[2]LISTE!D32,"")</f>
        <v>0</v>
      </c>
      <c r="E13" s="496">
        <f>IF([2]LISTE!BE32="X",[2]LISTE!E32,"")</f>
        <v>0</v>
      </c>
      <c r="F13" s="503">
        <f>IF([2]LISTE!BE32="X",[2]LISTE!BI32,"")</f>
        <v>0</v>
      </c>
      <c r="G13" s="500">
        <v>20</v>
      </c>
    </row>
    <row r="14" spans="1:7" s="215" customFormat="1" ht="14.4" thickBot="1" x14ac:dyDescent="0.3">
      <c r="A14" s="496">
        <f>IF([2]LISTE!BE33="X",[2]LISTE!A33,"")</f>
        <v>25</v>
      </c>
      <c r="B14" s="496" t="str">
        <f>IF([2]LISTE!BE33="X",[2]LISTE!B33,"")</f>
        <v>marie93</v>
      </c>
      <c r="C14" s="496" t="str">
        <f>IF([2]LISTE!BE33="X",[2]LISTE!C33,"")</f>
        <v>simone</v>
      </c>
      <c r="D14" s="497">
        <f>IF([2]LISTE!BE33="X",[2]LISTE!D33,"")</f>
        <v>777337293</v>
      </c>
      <c r="E14" s="496" t="str">
        <f>IF([2]LISTE!BE33="X",[2]LISTE!E33,"")</f>
        <v>non</v>
      </c>
      <c r="F14" s="503">
        <f>IF([2]LISTE!BE33="X",[2]LISTE!BI33,"")</f>
        <v>0</v>
      </c>
      <c r="G14" s="500">
        <v>20</v>
      </c>
    </row>
    <row r="15" spans="1:7" s="215" customFormat="1" ht="14.4" thickBot="1" x14ac:dyDescent="0.3">
      <c r="A15" s="496">
        <f>IF([2]LISTE!BE34="X",[2]LISTE!A34,"")</f>
        <v>26</v>
      </c>
      <c r="B15" s="496" t="str">
        <f>IF([2]LISTE!BE34="X",[2]LISTE!B34,"")</f>
        <v>Marsein</v>
      </c>
      <c r="C15" s="496" t="str">
        <f>IF([2]LISTE!BE34="X",[2]LISTE!C34,"")</f>
        <v>Stephanie</v>
      </c>
      <c r="D15" s="497">
        <f>IF([2]LISTE!BE34="X",[2]LISTE!D34,"")</f>
        <v>684011713</v>
      </c>
      <c r="E15" s="496" t="str">
        <f>IF([2]LISTE!BE34="X",[2]LISTE!E34,"")</f>
        <v>phanny.marsein@orange.fr</v>
      </c>
      <c r="F15" s="503">
        <f>IF([2]LISTE!BE34="X",[2]LISTE!BI34,"")</f>
        <v>0</v>
      </c>
      <c r="G15" s="500">
        <v>20</v>
      </c>
    </row>
    <row r="16" spans="1:7" s="215" customFormat="1" ht="14.4" thickBot="1" x14ac:dyDescent="0.3">
      <c r="A16" s="496">
        <f>IF([2]LISTE!BE36="X",[2]LISTE!A36,"")</f>
        <v>28</v>
      </c>
      <c r="B16" s="496" t="str">
        <f>IF([2]LISTE!BE36="X",[2]LISTE!B36,"")</f>
        <v>Toniah</v>
      </c>
      <c r="C16" s="496" t="str">
        <f>IF([2]LISTE!BE36="X",[2]LISTE!C36,"")</f>
        <v>Seth</v>
      </c>
      <c r="D16" s="497" t="str">
        <f>IF([2]LISTE!BE36="X",[2]LISTE!D36,"")</f>
        <v>06 22 18 39 65</v>
      </c>
      <c r="E16" s="496" t="str">
        <f>IF([2]LISTE!BE36="X",[2]LISTE!E36,"")</f>
        <v xml:space="preserve"> toniah974@gmail.com</v>
      </c>
      <c r="F16" s="503">
        <f>IF([2]LISTE!BE36="X",[2]LISTE!BI36,"")</f>
        <v>0</v>
      </c>
      <c r="G16" s="500">
        <v>20</v>
      </c>
    </row>
    <row r="17" spans="1:7" s="215" customFormat="1" ht="14.4" thickBot="1" x14ac:dyDescent="0.3">
      <c r="A17" s="496">
        <f>IF([2]LISTE!BE39="X",[2]LISTE!A39,"")</f>
        <v>31</v>
      </c>
      <c r="B17" s="496" t="str">
        <f>IF([2]LISTE!BE39="X",[2]LISTE!B39,"")</f>
        <v>Manuel</v>
      </c>
      <c r="C17" s="496" t="str">
        <f>IF([2]LISTE!BE39="X",[2]LISTE!C39,"")</f>
        <v>elizabeth</v>
      </c>
      <c r="D17" s="497">
        <f>IF([2]LISTE!BE39="X",[2]LISTE!D39,"")</f>
        <v>605512446</v>
      </c>
      <c r="E17" s="496" t="str">
        <f>IF([2]LISTE!BE39="X",[2]LISTE!E39,"")</f>
        <v>elizabethmanuel1978@gmail.com</v>
      </c>
      <c r="F17" s="503">
        <f>IF([2]LISTE!BE39="X",[2]LISTE!BI39,"")</f>
        <v>0</v>
      </c>
      <c r="G17" s="500">
        <v>20</v>
      </c>
    </row>
    <row r="18" spans="1:7" s="215" customFormat="1" ht="14.4" thickBot="1" x14ac:dyDescent="0.3">
      <c r="A18" s="496">
        <f>IF([2]LISTE!BE40="X",[2]LISTE!A40,"")</f>
        <v>32</v>
      </c>
      <c r="B18" s="496" t="str">
        <f>IF([2]LISTE!BE40="X",[2]LISTE!B40,"")</f>
        <v xml:space="preserve">Fabre </v>
      </c>
      <c r="C18" s="496" t="str">
        <f>IF([2]LISTE!BE40="X",[2]LISTE!C40,"")</f>
        <v>Carole</v>
      </c>
      <c r="D18" s="497">
        <f>IF([2]LISTE!BE40="X",[2]LISTE!D40,"")</f>
        <v>662505860</v>
      </c>
      <c r="E18" s="496" t="str">
        <f>IF([2]LISTE!BE40="X",[2]LISTE!E40,"")</f>
        <v>rapasse81@hotmail.fr</v>
      </c>
      <c r="F18" s="503">
        <f>IF([2]LISTE!BE40="X",[2]LISTE!BI40,"")</f>
        <v>0</v>
      </c>
      <c r="G18" s="500">
        <v>20</v>
      </c>
    </row>
    <row r="19" spans="1:7" s="215" customFormat="1" ht="14.4" thickBot="1" x14ac:dyDescent="0.3">
      <c r="A19" s="496">
        <f>IF([2]LISTE!BE43="X",[2]LISTE!A43,"")</f>
        <v>35</v>
      </c>
      <c r="B19" s="496" t="str">
        <f>IF([2]LISTE!BE43="X",[2]LISTE!B43,"")</f>
        <v>Auger</v>
      </c>
      <c r="C19" s="496" t="str">
        <f>IF([2]LISTE!BE43="X",[2]LISTE!C43,"")</f>
        <v>David</v>
      </c>
      <c r="D19" s="497">
        <f>IF([2]LISTE!BE43="X",[2]LISTE!D43,"")</f>
        <v>627349637</v>
      </c>
      <c r="E19" s="496" t="str">
        <f>IF([2]LISTE!BE43="X",[2]LISTE!E43,"")</f>
        <v>ringwaldmaxe@gmail.com</v>
      </c>
      <c r="F19" s="503">
        <f>IF([2]LISTE!BE43="X",[2]LISTE!BI43,"")</f>
        <v>0</v>
      </c>
      <c r="G19" s="500">
        <v>20</v>
      </c>
    </row>
    <row r="20" spans="1:7" s="215" customFormat="1" ht="14.4" thickBot="1" x14ac:dyDescent="0.3">
      <c r="A20" s="496">
        <f>IF([2]LISTE!BE47="X",[2]LISTE!A47,"")</f>
        <v>39</v>
      </c>
      <c r="B20" s="496" t="str">
        <f>IF([2]LISTE!BE47="X",[2]LISTE!B47,"")</f>
        <v>Debost</v>
      </c>
      <c r="C20" s="496" t="str">
        <f>IF([2]LISTE!BE47="X",[2]LISTE!C47,"")</f>
        <v>Laura</v>
      </c>
      <c r="D20" s="497">
        <f>IF([2]LISTE!BE47="X",[2]LISTE!D47,"")</f>
        <v>682796688</v>
      </c>
      <c r="E20" s="496" t="str">
        <f>IF([2]LISTE!BE47="X",[2]LISTE!E47,"")</f>
        <v>laura,debost@hotmail.fr</v>
      </c>
      <c r="F20" s="503">
        <f>IF([2]LISTE!BE47="X",[2]LISTE!BI47,"")</f>
        <v>0</v>
      </c>
      <c r="G20" s="500">
        <v>20</v>
      </c>
    </row>
    <row r="21" spans="1:7" s="215" customFormat="1" ht="14.4" thickBot="1" x14ac:dyDescent="0.3">
      <c r="A21" s="496">
        <f>IF([2]LISTE!BE49="X",[2]LISTE!A49,"")</f>
        <v>41</v>
      </c>
      <c r="B21" s="496" t="str">
        <f>IF([2]LISTE!BE49="X",[2]LISTE!B49,"")</f>
        <v>Capovin</v>
      </c>
      <c r="C21" s="496" t="str">
        <f>IF([2]LISTE!BE49="X",[2]LISTE!C49,"")</f>
        <v>Guillaume</v>
      </c>
      <c r="D21" s="497" t="str">
        <f>IF([2]LISTE!BE49="X",[2]LISTE!D49,"")</f>
        <v>06 15 98 52 19</v>
      </c>
      <c r="E21" s="496" t="str">
        <f>IF([2]LISTE!BE49="X",[2]LISTE!E49,"")</f>
        <v>capoving@gmail.com</v>
      </c>
      <c r="F21" s="503">
        <f>IF([2]LISTE!BE49="X",[2]LISTE!BI49,"")</f>
        <v>0</v>
      </c>
      <c r="G21" s="500">
        <v>20</v>
      </c>
    </row>
    <row r="22" spans="1:7" s="215" customFormat="1" ht="14.4" thickBot="1" x14ac:dyDescent="0.3">
      <c r="A22" s="496">
        <f>IF([2]LISTE!BE52="X",[2]LISTE!A52,"")</f>
        <v>44</v>
      </c>
      <c r="B22" s="496" t="str">
        <f>IF([2]LISTE!BE52="X",[2]LISTE!B52,"")</f>
        <v>Versaveau</v>
      </c>
      <c r="C22" s="496" t="str">
        <f>IF([2]LISTE!BE52="X",[2]LISTE!C52,"")</f>
        <v>Jacques</v>
      </c>
      <c r="D22" s="497">
        <f>IF([2]LISTE!BE52="X",[2]LISTE!D52,"")</f>
        <v>643164367</v>
      </c>
      <c r="E22" s="496" t="str">
        <f>IF([2]LISTE!BE52="X",[2]LISTE!E52,"")</f>
        <v>jvercgag@sfr.fr</v>
      </c>
      <c r="F22" s="503">
        <f>IF([2]LISTE!BE52="X",[2]LISTE!BI52,"")</f>
        <v>0</v>
      </c>
      <c r="G22" s="500">
        <v>20</v>
      </c>
    </row>
    <row r="23" spans="1:7" s="215" customFormat="1" ht="14.4" thickBot="1" x14ac:dyDescent="0.3">
      <c r="A23" s="496">
        <f>IF([2]LISTE!BE53="X",[2]LISTE!A53,"")</f>
        <v>45</v>
      </c>
      <c r="B23" s="496" t="str">
        <f>IF([2]LISTE!BE53="X",[2]LISTE!B53,"")</f>
        <v>Chabalier</v>
      </c>
      <c r="C23" s="496" t="str">
        <f>IF([2]LISTE!BE53="X",[2]LISTE!C53,"")</f>
        <v>Huguette</v>
      </c>
      <c r="D23" s="497">
        <f>IF([2]LISTE!BE53="X",[2]LISTE!D53,"")</f>
        <v>644767595</v>
      </c>
      <c r="E23" s="496" t="str">
        <f>IF([2]LISTE!BE53="X",[2]LISTE!E53,"")</f>
        <v>abelchabalier@aol.com</v>
      </c>
      <c r="F23" s="503">
        <f>IF([2]LISTE!BE53="X",[2]LISTE!BI53,"")</f>
        <v>0</v>
      </c>
      <c r="G23" s="500">
        <v>20</v>
      </c>
    </row>
    <row r="24" spans="1:7" s="215" customFormat="1" ht="14.4" thickBot="1" x14ac:dyDescent="0.3">
      <c r="A24" s="496">
        <f>IF([2]LISTE!BE57="X",[2]LISTE!A57,"")</f>
        <v>49</v>
      </c>
      <c r="B24" s="496" t="str">
        <f>IF([2]LISTE!BE57="X",[2]LISTE!B57,"")</f>
        <v xml:space="preserve">Reigner </v>
      </c>
      <c r="C24" s="496" t="str">
        <f>IF([2]LISTE!BE57="X",[2]LISTE!C57,"")</f>
        <v>Gerard</v>
      </c>
      <c r="D24" s="497">
        <f>IF([2]LISTE!BE57="X",[2]LISTE!D57,"")</f>
        <v>674540979</v>
      </c>
      <c r="E24" s="496" t="str">
        <f>IF([2]LISTE!BE57="X",[2]LISTE!E57,"")</f>
        <v>gerard.reigner@orange,fr</v>
      </c>
      <c r="F24" s="503">
        <f>IF([2]LISTE!BE57="X",[2]LISTE!BI57,"")</f>
        <v>0</v>
      </c>
      <c r="G24" s="500">
        <v>20</v>
      </c>
    </row>
    <row r="25" spans="1:7" s="215" customFormat="1" ht="14.4" thickBot="1" x14ac:dyDescent="0.3">
      <c r="A25" s="496">
        <f>IF([2]LISTE!BE58="X",[2]LISTE!A58,"")</f>
        <v>50</v>
      </c>
      <c r="B25" s="496" t="str">
        <f>IF([2]LISTE!BE58="X",[2]LISTE!B58,"")</f>
        <v>Liégeois</v>
      </c>
      <c r="C25" s="496" t="str">
        <f>IF([2]LISTE!BE58="X",[2]LISTE!C58,"")</f>
        <v>Pascal</v>
      </c>
      <c r="D25" s="497">
        <f>IF([2]LISTE!BE58="X",[2]LISTE!D58,"")</f>
        <v>32474969695</v>
      </c>
      <c r="E25" s="496" t="str">
        <f>IF([2]LISTE!BE58="X",[2]LISTE!E58,"")</f>
        <v>pascal.liegeois75@gmail.com</v>
      </c>
      <c r="F25" s="503">
        <f>IF([2]LISTE!BE58="X",[2]LISTE!BI58,"")</f>
        <v>0</v>
      </c>
      <c r="G25" s="500">
        <v>20</v>
      </c>
    </row>
    <row r="26" spans="1:7" s="215" customFormat="1" ht="14.4" thickBot="1" x14ac:dyDescent="0.3">
      <c r="A26" s="496">
        <f>IF([2]LISTE!BE60="X",[2]LISTE!A60,"")</f>
        <v>52</v>
      </c>
      <c r="B26" s="496" t="str">
        <f>IF([2]LISTE!BE60="X",[2]LISTE!B60,"")</f>
        <v>Tessier</v>
      </c>
      <c r="C26" s="496" t="str">
        <f>IF([2]LISTE!BE60="X",[2]LISTE!C60,"")</f>
        <v>Claude</v>
      </c>
      <c r="D26" s="497">
        <f>IF([2]LISTE!BE60="X",[2]LISTE!D60,"")</f>
        <v>601456505</v>
      </c>
      <c r="E26" s="496" t="str">
        <f>IF([2]LISTE!BE60="X",[2]LISTE!E60,"")</f>
        <v>claude.tessier3@wanadoo.fr</v>
      </c>
      <c r="F26" s="503" t="str">
        <f>IF([2]LISTE!BE60="X",[2]LISTE!BI60,"")</f>
        <v>4 rue condorcet 94700 maisons alfort</v>
      </c>
      <c r="G26" s="500">
        <v>20</v>
      </c>
    </row>
    <row r="27" spans="1:7" s="215" customFormat="1" ht="14.4" thickBot="1" x14ac:dyDescent="0.3">
      <c r="A27" s="496">
        <f>IF([2]LISTE!BE63="X",[2]LISTE!A63,"")</f>
        <v>55</v>
      </c>
      <c r="B27" s="496" t="str">
        <f>IF([2]LISTE!BE63="X",[2]LISTE!B63,"")</f>
        <v>Blanchet</v>
      </c>
      <c r="C27" s="496" t="str">
        <f>IF([2]LISTE!BE63="X",[2]LISTE!C63,"")</f>
        <v>Florence</v>
      </c>
      <c r="D27" s="497">
        <f>IF([2]LISTE!BE63="X",[2]LISTE!D63,"")</f>
        <v>620054421</v>
      </c>
      <c r="E27" s="496" t="str">
        <f>IF([2]LISTE!BE63="X",[2]LISTE!E63,"")</f>
        <v>flo.bla@orange,fr</v>
      </c>
      <c r="F27" s="503">
        <f>IF([2]LISTE!BE63="X",[2]LISTE!BI63,"")</f>
        <v>0</v>
      </c>
      <c r="G27" s="500">
        <v>20</v>
      </c>
    </row>
    <row r="28" spans="1:7" s="215" customFormat="1" ht="14.4" thickBot="1" x14ac:dyDescent="0.3">
      <c r="A28" s="498">
        <f>IF([3]LISTE!BO17="X",[3]LISTE!A17,"")</f>
        <v>9</v>
      </c>
      <c r="B28" s="498" t="str">
        <f>IF([3]LISTE!BO17="X",[3]LISTE!B17,"")</f>
        <v>LACOUR</v>
      </c>
      <c r="C28" s="498" t="str">
        <f>IF([3]LISTE!BO17="X",[3]LISTE!C17,"")</f>
        <v>Patrick</v>
      </c>
      <c r="D28" s="499" t="str">
        <f>IF([3]LISTE!BO17="X",[3]LISTE!D17,"")</f>
        <v>06 18 96 34 14</v>
      </c>
      <c r="E28" s="498" t="str">
        <f>IF([3]LISTE!BO17="X",[3]LISTE!E17,"")</f>
        <v>pllacour@wanadoo.fr</v>
      </c>
      <c r="F28" s="504">
        <f>IF([3]LISTE!BO17="X",[3]LISTE!BS17,"")</f>
        <v>0</v>
      </c>
      <c r="G28" s="501">
        <v>21</v>
      </c>
    </row>
    <row r="29" spans="1:7" s="215" customFormat="1" ht="14.4" thickBot="1" x14ac:dyDescent="0.3">
      <c r="A29" s="498">
        <f>IF([3]LISTE!BO21="X",[3]LISTE!A21,"")</f>
        <v>13</v>
      </c>
      <c r="B29" s="498" t="str">
        <f>IF([3]LISTE!BO21="X",[3]LISTE!B21,"")</f>
        <v>LAPORTE</v>
      </c>
      <c r="C29" s="498" t="str">
        <f>IF([3]LISTE!BO21="X",[3]LISTE!C21,"")</f>
        <v>Beatrice</v>
      </c>
      <c r="D29" s="499" t="str">
        <f>IF([3]LISTE!BO21="X",[3]LISTE!D21,"")</f>
        <v>X</v>
      </c>
      <c r="E29" s="498" t="str">
        <f>IF([3]LISTE!BO21="X",[3]LISTE!E21,"")</f>
        <v xml:space="preserve"> bmg42@hotmail.fr</v>
      </c>
      <c r="F29" s="504">
        <f>IF([3]LISTE!BO21="X",[3]LISTE!BS21,"")</f>
        <v>0</v>
      </c>
      <c r="G29" s="501">
        <v>21</v>
      </c>
    </row>
    <row r="30" spans="1:7" s="215" customFormat="1" ht="28.2" thickBot="1" x14ac:dyDescent="0.3">
      <c r="A30" s="498">
        <f>IF([3]LISTE!BO23="X",[3]LISTE!A23,"")</f>
        <v>15</v>
      </c>
      <c r="B30" s="498" t="str">
        <f>IF([3]LISTE!BO23="X",[3]LISTE!B23,"")</f>
        <v>BONNEVIALLE</v>
      </c>
      <c r="C30" s="498" t="str">
        <f>IF([3]LISTE!BO23="X",[3]LISTE!C23,"")</f>
        <v>Annie</v>
      </c>
      <c r="D30" s="499" t="str">
        <f>IF([3]LISTE!BO23="X",[3]LISTE!D23,"")</f>
        <v>X</v>
      </c>
      <c r="E30" s="498" t="str">
        <f>IF([3]LISTE!BO23="X",[3]LISTE!E23,"")</f>
        <v>absecretariat43@gmail.com</v>
      </c>
      <c r="F30" s="504" t="str">
        <f>IF([3]LISTE!BO23="X",[3]LISTE!BS23,"")</f>
        <v>14 chemin de saint romain 43600 sainte sigolaine</v>
      </c>
      <c r="G30" s="501">
        <v>21</v>
      </c>
    </row>
    <row r="31" spans="1:7" s="215" customFormat="1" ht="14.4" thickBot="1" x14ac:dyDescent="0.3">
      <c r="A31" s="498">
        <f>IF([3]LISTE!BO24="X",[3]LISTE!A24,"")</f>
        <v>16</v>
      </c>
      <c r="B31" s="498" t="str">
        <f>IF([3]LISTE!BO24="X",[3]LISTE!B24,"")</f>
        <v>LHUILLIER</v>
      </c>
      <c r="C31" s="498" t="str">
        <f>IF([3]LISTE!BO24="X",[3]LISTE!C24,"")</f>
        <v>Christine</v>
      </c>
      <c r="D31" s="499" t="str">
        <f>IF([3]LISTE!BO24="X",[3]LISTE!D24,"")</f>
        <v>X</v>
      </c>
      <c r="E31" s="498" t="str">
        <f>IF([3]LISTE!BO24="X",[3]LISTE!E24,"")</f>
        <v>philippe.lh54@free.fr</v>
      </c>
      <c r="F31" s="504" t="str">
        <f>IF([3]LISTE!BO24="X",[3]LISTE!BS24,"")</f>
        <v>89 rue du général Cuscine 54 670 Cuscines</v>
      </c>
      <c r="G31" s="501">
        <v>21</v>
      </c>
    </row>
    <row r="32" spans="1:7" s="215" customFormat="1" ht="14.4" thickBot="1" x14ac:dyDescent="0.3">
      <c r="A32" s="498">
        <f>IF([3]LISTE!BO25="X",[3]LISTE!A25,"")</f>
        <v>17</v>
      </c>
      <c r="B32" s="498" t="str">
        <f>IF([3]LISTE!BO25="X",[3]LISTE!B25,"")</f>
        <v>Stigmann</v>
      </c>
      <c r="C32" s="498" t="str">
        <f>IF([3]LISTE!BO25="X",[3]LISTE!C25,"")</f>
        <v>Deborah</v>
      </c>
      <c r="D32" s="499" t="str">
        <f>IF([3]LISTE!BO25="X",[3]LISTE!D25,"")</f>
        <v>06 64 80 36 89</v>
      </c>
      <c r="E32" s="498" t="str">
        <f>IF([3]LISTE!BO25="X",[3]LISTE!E25,"")</f>
        <v>deborahstigmann@gmail.com</v>
      </c>
      <c r="F32" s="504">
        <f>IF([3]LISTE!BO25="X",[3]LISTE!BS25,"")</f>
        <v>0</v>
      </c>
      <c r="G32" s="501">
        <v>21</v>
      </c>
    </row>
    <row r="33" spans="1:7" s="215" customFormat="1" ht="14.4" thickBot="1" x14ac:dyDescent="0.3">
      <c r="A33" s="498">
        <f>IF([3]LISTE!BO26="X",[3]LISTE!A26,"")</f>
        <v>18</v>
      </c>
      <c r="B33" s="498" t="str">
        <f>IF([3]LISTE!BO26="X",[3]LISTE!B26,"")</f>
        <v>Stigmann ++</v>
      </c>
      <c r="C33" s="498" t="str">
        <f>IF([3]LISTE!BO26="X",[3]LISTE!C26,"")</f>
        <v>Deborah</v>
      </c>
      <c r="D33" s="499" t="str">
        <f>IF([3]LISTE!BO26="X",[3]LISTE!D26,"")</f>
        <v>06 64 80 36 89</v>
      </c>
      <c r="E33" s="498" t="str">
        <f>IF([3]LISTE!BO26="X",[3]LISTE!E26,"")</f>
        <v>deborahstigmann@gmail.com</v>
      </c>
      <c r="F33" s="504">
        <f>IF([3]LISTE!BO26="X",[3]LISTE!BS26,"")</f>
        <v>0</v>
      </c>
      <c r="G33" s="501">
        <v>21</v>
      </c>
    </row>
    <row r="34" spans="1:7" s="215" customFormat="1" ht="14.4" thickBot="1" x14ac:dyDescent="0.3">
      <c r="A34" s="498">
        <f>IF([3]LISTE!BO29="X",[3]LISTE!A29,"")</f>
        <v>21</v>
      </c>
      <c r="B34" s="498" t="str">
        <f>IF([3]LISTE!BO29="X",[3]LISTE!B29,"")</f>
        <v>HOR</v>
      </c>
      <c r="C34" s="498" t="str">
        <f>IF([3]LISTE!BO29="X",[3]LISTE!C29,"")</f>
        <v>Madame</v>
      </c>
      <c r="D34" s="499" t="str">
        <f>IF([3]LISTE!BO29="X",[3]LISTE!D29,"")</f>
        <v>07 82 71 76 92</v>
      </c>
      <c r="E34" s="498" t="str">
        <f>IF([3]LISTE!BO29="X",[3]LISTE!E29,"")</f>
        <v>thidahor@outlook.com</v>
      </c>
      <c r="F34" s="504">
        <f>IF([3]LISTE!BO29="X",[3]LISTE!BS29,"")</f>
        <v>0</v>
      </c>
      <c r="G34" s="501">
        <v>21</v>
      </c>
    </row>
    <row r="35" spans="1:7" s="215" customFormat="1" ht="14.4" thickBot="1" x14ac:dyDescent="0.3">
      <c r="A35" s="498">
        <f>IF([3]LISTE!BO33="X",[3]LISTE!A33,"")</f>
        <v>25</v>
      </c>
      <c r="B35" s="498" t="str">
        <f>IF([3]LISTE!BO33="X",[3]LISTE!B33,"")</f>
        <v>MOCELLIN</v>
      </c>
      <c r="C35" s="498" t="str">
        <f>IF([3]LISTE!BO33="X",[3]LISTE!C33,"")</f>
        <v>Jessica</v>
      </c>
      <c r="D35" s="499" t="str">
        <f>IF([3]LISTE!BO33="X",[3]LISTE!D33,"")</f>
        <v>06 43 14 59 40</v>
      </c>
      <c r="E35" s="498" t="str">
        <f>IF([3]LISTE!BO33="X",[3]LISTE!E33,"")</f>
        <v>jmocellin3842@gmail.com</v>
      </c>
      <c r="F35" s="504">
        <f>IF([3]LISTE!BO33="X",[3]LISTE!BS33,"")</f>
        <v>0</v>
      </c>
      <c r="G35" s="501">
        <v>21</v>
      </c>
    </row>
    <row r="36" spans="1:7" s="215" customFormat="1" ht="14.4" thickBot="1" x14ac:dyDescent="0.3">
      <c r="A36" s="498">
        <f>IF([3]LISTE!BO34="X",[3]LISTE!A34,"")</f>
        <v>26</v>
      </c>
      <c r="B36" s="498" t="str">
        <f>IF([3]LISTE!BO34="X",[3]LISTE!B34,"")</f>
        <v>BRZEK</v>
      </c>
      <c r="C36" s="498" t="str">
        <f>IF([3]LISTE!BO34="X",[3]LISTE!C34,"")</f>
        <v>Anne Cecile</v>
      </c>
      <c r="D36" s="499" t="str">
        <f>IF([3]LISTE!BO34="X",[3]LISTE!D34,"")</f>
        <v>06 83 11 45 25</v>
      </c>
      <c r="E36" s="498" t="str">
        <f>IF([3]LISTE!BO34="X",[3]LISTE!E34,"")</f>
        <v>ac.brzek@senat.fr</v>
      </c>
      <c r="F36" s="504">
        <f>IF([3]LISTE!BO34="X",[3]LISTE!BS34,"")</f>
        <v>0</v>
      </c>
      <c r="G36" s="501">
        <v>21</v>
      </c>
    </row>
    <row r="37" spans="1:7" s="215" customFormat="1" ht="14.4" thickBot="1" x14ac:dyDescent="0.3">
      <c r="A37" s="498">
        <f>IF([3]LISTE!BO36="X",[3]LISTE!A36,"")</f>
        <v>28</v>
      </c>
      <c r="B37" s="498" t="str">
        <f>IF([3]LISTE!BO36="X",[3]LISTE!B36,"")</f>
        <v>TALLAH</v>
      </c>
      <c r="C37" s="498" t="str">
        <f>IF([3]LISTE!BO36="X",[3]LISTE!C36,"")</f>
        <v>Linda</v>
      </c>
      <c r="D37" s="499">
        <f>IF([3]LISTE!BO36="X",[3]LISTE!D36,"")</f>
        <v>668758653</v>
      </c>
      <c r="E37" s="498" t="str">
        <f>IF([3]LISTE!BO36="X",[3]LISTE!E36,"")</f>
        <v>lindatallah@hotmail.com</v>
      </c>
      <c r="F37" s="504">
        <f>IF([3]LISTE!BO36="X",[3]LISTE!BS36,"")</f>
        <v>0</v>
      </c>
      <c r="G37" s="501">
        <v>21</v>
      </c>
    </row>
    <row r="38" spans="1:7" s="215" customFormat="1" ht="14.4" thickBot="1" x14ac:dyDescent="0.3">
      <c r="A38" s="498">
        <f>IF([3]LISTE!BO39="X",[3]LISTE!A39,"")</f>
        <v>31</v>
      </c>
      <c r="B38" s="498" t="str">
        <f>IF([3]LISTE!BO39="X",[3]LISTE!B39,"")</f>
        <v>Quancard</v>
      </c>
      <c r="C38" s="498" t="str">
        <f>IF([3]LISTE!BO39="X",[3]LISTE!C39,"")</f>
        <v>Louise</v>
      </c>
      <c r="D38" s="499">
        <f>IF([3]LISTE!BO39="X",[3]LISTE!D39,"")</f>
        <v>644840155</v>
      </c>
      <c r="E38" s="498" t="str">
        <f>IF([3]LISTE!BO39="X",[3]LISTE!E39,"")</f>
        <v>louise.quancard@gmail.com</v>
      </c>
      <c r="F38" s="504">
        <f>IF([3]LISTE!BO39="X",[3]LISTE!BS39,"")</f>
        <v>0</v>
      </c>
      <c r="G38" s="501">
        <v>21</v>
      </c>
    </row>
    <row r="39" spans="1:7" s="215" customFormat="1" ht="14.4" thickBot="1" x14ac:dyDescent="0.3">
      <c r="A39" s="498">
        <f>IF([3]LISTE!BO47="X",[3]LISTE!A47,"")</f>
        <v>39</v>
      </c>
      <c r="B39" s="498" t="str">
        <f>IF([3]LISTE!BO47="X",[3]LISTE!B47,"")</f>
        <v xml:space="preserve">MIQUEL </v>
      </c>
      <c r="C39" s="498" t="str">
        <f>IF([3]LISTE!BO47="X",[3]LISTE!C47,"")</f>
        <v>Anne</v>
      </c>
      <c r="D39" s="499" t="str">
        <f>IF([3]LISTE!BO47="X",[3]LISTE!D47,"")</f>
        <v>06 65 53 07 75</v>
      </c>
      <c r="E39" s="498" t="str">
        <f>IF([3]LISTE!BO47="X",[3]LISTE!E47,"")</f>
        <v>anne.miquel20@orange.fr</v>
      </c>
      <c r="F39" s="504">
        <f>IF([3]LISTE!BO47="X",[3]LISTE!BS47,"")</f>
        <v>0</v>
      </c>
      <c r="G39" s="501">
        <v>21</v>
      </c>
    </row>
    <row r="40" spans="1:7" s="215" customFormat="1" ht="14.4" thickBot="1" x14ac:dyDescent="0.3">
      <c r="A40" s="498">
        <f>IF([3]LISTE!BO48="X",[3]LISTE!A48,"")</f>
        <v>40</v>
      </c>
      <c r="B40" s="498" t="str">
        <f>IF([3]LISTE!BO48="X",[3]LISTE!B48,"")</f>
        <v>MIQUEL +++</v>
      </c>
      <c r="C40" s="498" t="str">
        <f>IF([3]LISTE!BO48="X",[3]LISTE!C48,"")</f>
        <v>Anne</v>
      </c>
      <c r="D40" s="499" t="str">
        <f>IF([3]LISTE!BO48="X",[3]LISTE!D48,"")</f>
        <v>06 65 53 07 75</v>
      </c>
      <c r="E40" s="498" t="str">
        <f>IF([3]LISTE!BO48="X",[3]LISTE!E48,"")</f>
        <v>anne.miquel20@orange.fr</v>
      </c>
      <c r="F40" s="504">
        <f>IF([3]LISTE!BO48="X",[3]LISTE!BS48,"")</f>
        <v>0</v>
      </c>
      <c r="G40" s="501">
        <v>21</v>
      </c>
    </row>
    <row r="41" spans="1:7" s="215" customFormat="1" ht="14.4" thickBot="1" x14ac:dyDescent="0.3">
      <c r="A41" s="498">
        <f>IF([3]LISTE!BO49="X",[3]LISTE!A49,"")</f>
        <v>41</v>
      </c>
      <c r="B41" s="498" t="str">
        <f>IF([3]LISTE!BO49="X",[3]LISTE!B49,"")</f>
        <v>VERBI</v>
      </c>
      <c r="C41" s="498">
        <f>IF([3]LISTE!BO49="X",[3]LISTE!C49,"")</f>
        <v>0</v>
      </c>
      <c r="D41" s="499" t="str">
        <f>IF([3]LISTE!BO49="X",[3]LISTE!D49,"")</f>
        <v>00 32 496594019</v>
      </c>
      <c r="E41" s="498" t="str">
        <f>IF([3]LISTE!BO49="X",[3]LISTE!E49,"")</f>
        <v>jmverbi@gmail.com</v>
      </c>
      <c r="F41" s="504">
        <f>IF([3]LISTE!BO49="X",[3]LISTE!BS49,"")</f>
        <v>0</v>
      </c>
      <c r="G41" s="501">
        <v>21</v>
      </c>
    </row>
    <row r="42" spans="1:7" s="215" customFormat="1" ht="28.2" thickBot="1" x14ac:dyDescent="0.3">
      <c r="A42" s="498">
        <f>IF([3]LISTE!BO53="X",[3]LISTE!A53,"")</f>
        <v>45</v>
      </c>
      <c r="B42" s="498" t="str">
        <f>IF([3]LISTE!BO53="X",[3]LISTE!B53,"")</f>
        <v>GIRAUT-MOUREY</v>
      </c>
      <c r="C42" s="498" t="str">
        <f>IF([3]LISTE!BO53="X",[3]LISTE!C53,"")</f>
        <v>Laurence</v>
      </c>
      <c r="D42" s="499">
        <f>IF([3]LISTE!BO53="X",[3]LISTE!D53,"")</f>
        <v>659771362</v>
      </c>
      <c r="E42" s="498" t="str">
        <f>IF([3]LISTE!BO53="X",[3]LISTE!E53,"")</f>
        <v>laurence.giraut@orange.fr</v>
      </c>
      <c r="F42" s="504" t="str">
        <f>IF([3]LISTE!BO53="X",[3]LISTE!BS53,"")</f>
        <v>44 bis avenue pierre et  marie curie 63400 chamailleres</v>
      </c>
      <c r="G42" s="501">
        <v>21</v>
      </c>
    </row>
    <row r="43" spans="1:7" s="215" customFormat="1" ht="14.4" thickBot="1" x14ac:dyDescent="0.3">
      <c r="A43" s="498">
        <f>IF([3]LISTE!BO54="X",[3]LISTE!A54,"")</f>
        <v>46</v>
      </c>
      <c r="B43" s="498" t="str">
        <f>IF([3]LISTE!BO54="X",[3]LISTE!B54,"")</f>
        <v>LERIQUE</v>
      </c>
      <c r="C43" s="498" t="str">
        <f>IF([3]LISTE!BO54="X",[3]LISTE!C54,"")</f>
        <v>Nathalie</v>
      </c>
      <c r="D43" s="499">
        <f>IF([3]LISTE!BO54="X",[3]LISTE!D54,"")</f>
        <v>617531758</v>
      </c>
      <c r="E43" s="498" t="str">
        <f>IF([3]LISTE!BO54="X",[3]LISTE!E54,"")</f>
        <v>natler66@hotmail.com</v>
      </c>
      <c r="F43" s="504" t="str">
        <f>IF([3]LISTE!BO54="X",[3]LISTE!BS54,"")</f>
        <v>ST CYPRIEN</v>
      </c>
      <c r="G43" s="501">
        <v>21</v>
      </c>
    </row>
    <row r="44" spans="1:7" s="215" customFormat="1" ht="14.4" thickBot="1" x14ac:dyDescent="0.3">
      <c r="A44" s="498">
        <f>IF([3]LISTE!BO55="X",[3]LISTE!A55,"")</f>
        <v>47</v>
      </c>
      <c r="B44" s="498" t="str">
        <f>IF([3]LISTE!BO55="X",[3]LISTE!B55,"")</f>
        <v>TOUSSAINT</v>
      </c>
      <c r="C44" s="498" t="str">
        <f>IF([3]LISTE!BO55="X",[3]LISTE!C55,"")</f>
        <v>Gilles</v>
      </c>
      <c r="D44" s="499">
        <f>IF([3]LISTE!BO55="X",[3]LISTE!D55,"")</f>
        <v>632554702</v>
      </c>
      <c r="E44" s="498" t="str">
        <f>IF([3]LISTE!BO55="X",[3]LISTE!E55,"")</f>
        <v>Carolinebourroux23@gmail.com</v>
      </c>
      <c r="F44" s="504" t="str">
        <f>IF([3]LISTE!BO55="X",[3]LISTE!BS55,"")</f>
        <v>13 avenue pierre burello 52000 Chaumont</v>
      </c>
      <c r="G44" s="501">
        <v>21</v>
      </c>
    </row>
    <row r="45" spans="1:7" s="215" customFormat="1" ht="14.4" thickBot="1" x14ac:dyDescent="0.3">
      <c r="A45" s="498">
        <f>IF([3]LISTE!BO56="X",[3]LISTE!A56,"")</f>
        <v>48</v>
      </c>
      <c r="B45" s="498" t="str">
        <f>IF([3]LISTE!BO56="X",[3]LISTE!B56,"")</f>
        <v>GROSPERRIN</v>
      </c>
      <c r="C45" s="498" t="str">
        <f>IF([3]LISTE!BO56="X",[3]LISTE!C56,"")</f>
        <v>Marie</v>
      </c>
      <c r="D45" s="499" t="str">
        <f>IF([3]LISTE!BO56="X",[3]LISTE!D56,"")</f>
        <v>06 74 65 87 46</v>
      </c>
      <c r="E45" s="498" t="str">
        <f>IF([3]LISTE!BO56="X",[3]LISTE!E56,"")</f>
        <v>marie.grosperrin74@gmail.com</v>
      </c>
      <c r="F45" s="504">
        <f>IF([3]LISTE!BO56="X",[3]LISTE!BS56,"")</f>
        <v>0</v>
      </c>
      <c r="G45" s="501">
        <v>21</v>
      </c>
    </row>
    <row r="46" spans="1:7" s="215" customFormat="1" ht="14.4" thickBot="1" x14ac:dyDescent="0.3">
      <c r="A46" s="498">
        <f>IF([3]LISTE!BO57="X",[3]LISTE!A57,"")</f>
        <v>49</v>
      </c>
      <c r="B46" s="498" t="str">
        <f>IF([3]LISTE!BO57="X",[3]LISTE!B57,"")</f>
        <v>GROSPERRIN</v>
      </c>
      <c r="C46" s="498" t="str">
        <f>IF([3]LISTE!BO57="X",[3]LISTE!C57,"")</f>
        <v>Marie</v>
      </c>
      <c r="D46" s="499" t="str">
        <f>IF([3]LISTE!BO57="X",[3]LISTE!D57,"")</f>
        <v>06 74 65 87 46</v>
      </c>
      <c r="E46" s="498" t="str">
        <f>IF([3]LISTE!BO57="X",[3]LISTE!E57,"")</f>
        <v>marie.grosperrin74@gmail.com</v>
      </c>
      <c r="F46" s="504">
        <f>IF([3]LISTE!BO57="X",[3]LISTE!BS57,"")</f>
        <v>0</v>
      </c>
      <c r="G46" s="501">
        <v>21</v>
      </c>
    </row>
    <row r="47" spans="1:7" s="215" customFormat="1" ht="28.2" thickBot="1" x14ac:dyDescent="0.3">
      <c r="A47" s="498">
        <f>IF([3]LISTE!BO64="X",[3]LISTE!A64,"")</f>
        <v>56</v>
      </c>
      <c r="B47" s="498" t="str">
        <f>IF([3]LISTE!BO64="X",[3]LISTE!B64,"")</f>
        <v>VALET</v>
      </c>
      <c r="C47" s="498" t="str">
        <f>IF([3]LISTE!BO64="X",[3]LISTE!C64,"")</f>
        <v>Ophélie</v>
      </c>
      <c r="D47" s="499" t="str">
        <f>IF([3]LISTE!BO64="X",[3]LISTE!D64,"")</f>
        <v>06 44 98 94 51</v>
      </c>
      <c r="E47" s="498" t="str">
        <f>IF([3]LISTE!BO64="X",[3]LISTE!E64,"")</f>
        <v>ophelievalet2311@gmail.com</v>
      </c>
      <c r="F47" s="504" t="str">
        <f>IF([3]LISTE!BO64="X",[3]LISTE!BS64,"")</f>
        <v>100 rue albert poulain 08000 Charles ville -Meziers</v>
      </c>
      <c r="G47" s="501">
        <v>21</v>
      </c>
    </row>
    <row r="48" spans="1:7" s="215" customFormat="1" ht="14.4" thickBot="1" x14ac:dyDescent="0.3">
      <c r="A48" s="498">
        <f>IF([3]LISTE!BO65="X",[3]LISTE!A65,"")</f>
        <v>57</v>
      </c>
      <c r="B48" s="498" t="str">
        <f>IF([3]LISTE!BO65="X",[3]LISTE!B65,"")</f>
        <v>MOUFFA</v>
      </c>
      <c r="C48" s="498" t="str">
        <f>IF([3]LISTE!BO65="X",[3]LISTE!C65,"")</f>
        <v>Mama</v>
      </c>
      <c r="D48" s="499">
        <f>IF([3]LISTE!BO65="X",[3]LISTE!D65,"")</f>
        <v>611381620</v>
      </c>
      <c r="E48" s="498" t="str">
        <f>IF([3]LISTE!BO65="X",[3]LISTE!E65,"")</f>
        <v>louizza13006@live.fr</v>
      </c>
      <c r="F48" s="504">
        <f>IF([3]LISTE!BO65="X",[3]LISTE!BS65,"")</f>
        <v>0</v>
      </c>
      <c r="G48" s="501">
        <v>21</v>
      </c>
    </row>
    <row r="49" spans="1:7" s="215" customFormat="1" ht="14.4" thickBot="1" x14ac:dyDescent="0.3">
      <c r="A49" s="498">
        <f>IF([3]LISTE!BO73="X",[3]LISTE!A73,"")</f>
        <v>65</v>
      </c>
      <c r="B49" s="498" t="str">
        <f>IF([3]LISTE!BO73="X",[3]LISTE!B73,"")</f>
        <v>VALETTE</v>
      </c>
      <c r="C49" s="498" t="str">
        <f>IF([3]LISTE!BO73="X",[3]LISTE!C73,"")</f>
        <v>Benoit</v>
      </c>
      <c r="D49" s="499">
        <f>IF([3]LISTE!BO73="X",[3]LISTE!D73,"")</f>
        <v>628255244</v>
      </c>
      <c r="E49" s="498" t="str">
        <f>IF([3]LISTE!BO73="X",[3]LISTE!E73,"")</f>
        <v>bv3@laposte.net</v>
      </c>
      <c r="F49" s="504">
        <f>IF([3]LISTE!BO73="X",[3]LISTE!BS73,"")</f>
        <v>0</v>
      </c>
      <c r="G49" s="501">
        <v>21</v>
      </c>
    </row>
    <row r="50" spans="1:7" s="215" customFormat="1" ht="14.4" thickBot="1" x14ac:dyDescent="0.3">
      <c r="A50" s="498">
        <f>IF([3]LISTE!BO74="X",[3]LISTE!A74,"")</f>
        <v>66</v>
      </c>
      <c r="B50" s="498" t="str">
        <f>IF([3]LISTE!BO74="X",[3]LISTE!B74,"")</f>
        <v>HERMMAN</v>
      </c>
      <c r="C50" s="498" t="str">
        <f>IF([3]LISTE!BO74="X",[3]LISTE!C74,"")</f>
        <v>Guido</v>
      </c>
      <c r="D50" s="499" t="str">
        <f>IF([3]LISTE!BO74="X",[3]LISTE!D74,"")</f>
        <v>00 41 227825131</v>
      </c>
      <c r="E50" s="498" t="str">
        <f>IF([3]LISTE!BO74="X",[3]LISTE!E74,"")</f>
        <v>guido.herrmann@bluewin.ch</v>
      </c>
      <c r="F50" s="504" t="str">
        <f>IF([3]LISTE!BO74="X",[3]LISTE!BS74,"")</f>
        <v>Suisse</v>
      </c>
      <c r="G50" s="501">
        <v>21</v>
      </c>
    </row>
    <row r="51" spans="1:7" s="215" customFormat="1" ht="14.4" thickBot="1" x14ac:dyDescent="0.3">
      <c r="A51" s="498">
        <f>IF([3]LISTE!BO75="X",[3]LISTE!A75,"")</f>
        <v>67</v>
      </c>
      <c r="B51" s="498" t="str">
        <f>IF([3]LISTE!BO75="X",[3]LISTE!B75,"")</f>
        <v>GUTIERREZ</v>
      </c>
      <c r="C51" s="498" t="str">
        <f>IF([3]LISTE!BO75="X",[3]LISTE!C75,"")</f>
        <v>Blanca</v>
      </c>
      <c r="D51" s="499" t="str">
        <f>IF([3]LISTE!BO75="X",[3]LISTE!D75,"")</f>
        <v>00 34 637225324</v>
      </c>
      <c r="E51" s="498" t="str">
        <f>IF([3]LISTE!BO75="X",[3]LISTE!E75,"")</f>
        <v>mblancagl@gmail.com</v>
      </c>
      <c r="F51" s="504" t="str">
        <f>IF([3]LISTE!BO75="X",[3]LISTE!BS75,"")</f>
        <v>Espagne</v>
      </c>
      <c r="G51" s="501">
        <v>21</v>
      </c>
    </row>
    <row r="52" spans="1:7" s="215" customFormat="1" ht="14.4" thickBot="1" x14ac:dyDescent="0.3">
      <c r="A52" s="498">
        <f>IF([3]LISTE!BO76="X",[3]LISTE!A76,"")</f>
        <v>68</v>
      </c>
      <c r="B52" s="498" t="str">
        <f>IF([3]LISTE!BO76="X",[3]LISTE!B76,"")</f>
        <v>GUTIERREZ</v>
      </c>
      <c r="C52" s="498" t="str">
        <f>IF([3]LISTE!BO76="X",[3]LISTE!C76,"")</f>
        <v>Blanca +++</v>
      </c>
      <c r="D52" s="499" t="str">
        <f>IF([3]LISTE!BO76="X",[3]LISTE!D76,"")</f>
        <v>00 34 637225324</v>
      </c>
      <c r="E52" s="498" t="str">
        <f>IF([3]LISTE!BO76="X",[3]LISTE!E76,"")</f>
        <v>mblancagl@gmail.com</v>
      </c>
      <c r="F52" s="504">
        <f>IF([3]LISTE!BO76="X",[3]LISTE!BS76,"")</f>
        <v>0</v>
      </c>
      <c r="G52" s="501">
        <v>21</v>
      </c>
    </row>
    <row r="53" spans="1:7" s="215" customFormat="1" ht="14.4" thickBot="1" x14ac:dyDescent="0.3">
      <c r="A53" s="498">
        <f>IF(LISTE!BO22="X",LISTE!A22,"")</f>
        <v>14</v>
      </c>
      <c r="B53" s="498" t="str">
        <f>IF(LISTE!BO22="X",LISTE!B22,"")</f>
        <v>Delos</v>
      </c>
      <c r="C53" s="498" t="str">
        <f>IF(LISTE!BO22="X",LISTE!C22,"")</f>
        <v>Isabelle</v>
      </c>
      <c r="D53" s="499">
        <f>IF(LISTE!BO22="X",LISTE!D22,"")</f>
        <v>683052172</v>
      </c>
      <c r="E53" s="498" t="str">
        <f>IF(LISTE!BO22="X",LISTE!E22,"")</f>
        <v>???????????????</v>
      </c>
      <c r="F53" s="504">
        <f>IF(LISTE!BO22="X",LISTE!BS22,"")</f>
        <v>0</v>
      </c>
      <c r="G53" s="502">
        <f t="shared" ref="G53:G67" ca="1" si="0">$G$61</f>
        <v>22</v>
      </c>
    </row>
    <row r="54" spans="1:7" s="215" customFormat="1" ht="14.4" thickBot="1" x14ac:dyDescent="0.3">
      <c r="A54" s="498">
        <f>IF(LISTE!BO23="X",LISTE!A23,"")</f>
        <v>15</v>
      </c>
      <c r="B54" s="498" t="str">
        <f>IF(LISTE!BO23="X",LISTE!B23,"")</f>
        <v>Duboeuf</v>
      </c>
      <c r="C54" s="498" t="str">
        <f>IF(LISTE!BO23="X",LISTE!C23,"")</f>
        <v>Richard</v>
      </c>
      <c r="D54" s="499">
        <f>IF(LISTE!BO23="X",LISTE!D23,"")</f>
        <v>664404078</v>
      </c>
      <c r="E54" s="498" t="str">
        <f>IF(LISTE!BO23="X",LISTE!E23,"")</f>
        <v>richard.duboeuf@bbox.fr</v>
      </c>
      <c r="F54" s="504">
        <f>IF(LISTE!BO23="X",LISTE!BS23,"")</f>
        <v>0</v>
      </c>
      <c r="G54" s="502">
        <f t="shared" ca="1" si="0"/>
        <v>22</v>
      </c>
    </row>
    <row r="55" spans="1:7" s="215" customFormat="1" ht="14.4" thickBot="1" x14ac:dyDescent="0.3">
      <c r="A55" s="498">
        <f>IF(LISTE!BO24="X",LISTE!A24,"")</f>
        <v>16</v>
      </c>
      <c r="B55" s="498" t="str">
        <f>IF(LISTE!BO24="X",LISTE!B24,"")</f>
        <v>Duboeuf</v>
      </c>
      <c r="C55" s="498" t="str">
        <f>IF(LISTE!BO24="X",LISTE!C24,"")</f>
        <v>Richard</v>
      </c>
      <c r="D55" s="499">
        <f>IF(LISTE!BO24="X",LISTE!D24,"")</f>
        <v>664404078</v>
      </c>
      <c r="E55" s="498" t="str">
        <f>IF(LISTE!BO24="X",LISTE!E24,"")</f>
        <v>richard.duboeuf@bbox.fr</v>
      </c>
      <c r="F55" s="504">
        <f>IF(LISTE!BO24="X",LISTE!BS24,"")</f>
        <v>0</v>
      </c>
      <c r="G55" s="502">
        <f t="shared" ca="1" si="0"/>
        <v>22</v>
      </c>
    </row>
    <row r="56" spans="1:7" s="215" customFormat="1" ht="14.4" thickBot="1" x14ac:dyDescent="0.3">
      <c r="A56" s="498">
        <f>IF(LISTE!BO25="X",LISTE!A25,"")</f>
        <v>17</v>
      </c>
      <c r="B56" s="498" t="str">
        <f>IF(LISTE!BO25="X",LISTE!B25,"")</f>
        <v>Duboeuf</v>
      </c>
      <c r="C56" s="498" t="str">
        <f>IF(LISTE!BO25="X",LISTE!C25,"")</f>
        <v>Richard</v>
      </c>
      <c r="D56" s="499">
        <f>IF(LISTE!BO25="X",LISTE!D25,"")</f>
        <v>664404078</v>
      </c>
      <c r="E56" s="498" t="str">
        <f>IF(LISTE!BO25="X",LISTE!E25,"")</f>
        <v>richard.duboeuf@bbox.fr</v>
      </c>
      <c r="F56" s="504">
        <f>IF(LISTE!BO25="X",LISTE!BS25,"")</f>
        <v>0</v>
      </c>
      <c r="G56" s="502">
        <f t="shared" ca="1" si="0"/>
        <v>22</v>
      </c>
    </row>
    <row r="57" spans="1:7" s="215" customFormat="1" ht="14.4" thickBot="1" x14ac:dyDescent="0.3">
      <c r="A57" s="498">
        <f>IF(LISTE!BO26="X",LISTE!A26,"")</f>
        <v>18</v>
      </c>
      <c r="B57" s="498" t="str">
        <f>IF(LISTE!BO26="X",LISTE!B26,"")</f>
        <v>Duboeuf</v>
      </c>
      <c r="C57" s="498" t="str">
        <f>IF(LISTE!BO26="X",LISTE!C26,"")</f>
        <v>Richard</v>
      </c>
      <c r="D57" s="499">
        <f>IF(LISTE!BO26="X",LISTE!D26,"")</f>
        <v>664404078</v>
      </c>
      <c r="E57" s="498" t="str">
        <f>IF(LISTE!BO26="X",LISTE!E26,"")</f>
        <v>richard.duboeuf@bbox.fr</v>
      </c>
      <c r="F57" s="504">
        <f>IF(LISTE!BO26="X",LISTE!BS26,"")</f>
        <v>0</v>
      </c>
      <c r="G57" s="502">
        <f t="shared" ca="1" si="0"/>
        <v>22</v>
      </c>
    </row>
    <row r="58" spans="1:7" s="215" customFormat="1" ht="14.4" thickBot="1" x14ac:dyDescent="0.3">
      <c r="A58" s="498">
        <f>IF(LISTE!BO29="X",LISTE!A29,"")</f>
        <v>21</v>
      </c>
      <c r="B58" s="498" t="str">
        <f>IF(LISTE!BO29="X",LISTE!B29,"")</f>
        <v>bentsche</v>
      </c>
      <c r="C58" s="498" t="str">
        <f>IF(LISTE!BO29="X",LISTE!C29,"")</f>
        <v>ghuter</v>
      </c>
      <c r="D58" s="499">
        <f>IF(LISTE!BO29="X",LISTE!D29,"")</f>
        <v>492214069170</v>
      </c>
      <c r="E58" s="498" t="str">
        <f>IF(LISTE!BO29="X",LISTE!E29,"")</f>
        <v>bentsche@netcologne.de</v>
      </c>
      <c r="F58" s="504">
        <f>IF(LISTE!BO29="X",LISTE!BS29,"")</f>
        <v>0</v>
      </c>
      <c r="G58" s="502">
        <f t="shared" ca="1" si="0"/>
        <v>22</v>
      </c>
    </row>
    <row r="59" spans="1:7" s="215" customFormat="1" ht="14.4" thickBot="1" x14ac:dyDescent="0.3">
      <c r="A59" s="498">
        <f>IF(LISTE!BO38="X",LISTE!A38,"")</f>
        <v>30</v>
      </c>
      <c r="B59" s="498" t="str">
        <f>IF(LISTE!BO38="X",LISTE!B38,"")</f>
        <v>Boussuge</v>
      </c>
      <c r="C59" s="498" t="str">
        <f>IF(LISTE!BO38="X",LISTE!C38,"")</f>
        <v>Maud</v>
      </c>
      <c r="D59" s="499" t="str">
        <f>IF(LISTE!BO38="X",LISTE!D38,"")</f>
        <v>06 72 48 61 40</v>
      </c>
      <c r="E59" s="498" t="str">
        <f>IF(LISTE!BO38="X",LISTE!E38,"")</f>
        <v>maud.boussuge@outlook.com</v>
      </c>
      <c r="F59" s="504">
        <f>IF(LISTE!BO38="X",LISTE!BS38,"")</f>
        <v>0</v>
      </c>
      <c r="G59" s="502">
        <f t="shared" ca="1" si="0"/>
        <v>22</v>
      </c>
    </row>
    <row r="60" spans="1:7" s="215" customFormat="1" ht="14.4" thickBot="1" x14ac:dyDescent="0.3">
      <c r="A60" s="498">
        <f>IF(LISTE!BO39="X",LISTE!A39,"")</f>
        <v>31</v>
      </c>
      <c r="B60" s="498" t="str">
        <f>IF(LISTE!BO39="X",LISTE!B39,"")</f>
        <v>Boussuge</v>
      </c>
      <c r="C60" s="498" t="str">
        <f>IF(LISTE!BO39="X",LISTE!C39,"")</f>
        <v>Maud</v>
      </c>
      <c r="D60" s="499" t="str">
        <f>IF(LISTE!BO39="X",LISTE!D39,"")</f>
        <v>06 72 48 61 40</v>
      </c>
      <c r="E60" s="498" t="str">
        <f>IF(LISTE!BO39="X",LISTE!E39,"")</f>
        <v>maud.boussuge@outlook.com</v>
      </c>
      <c r="F60" s="504">
        <f>IF(LISTE!BO39="X",LISTE!BS39,"")</f>
        <v>0</v>
      </c>
      <c r="G60" s="502">
        <f t="shared" ca="1" si="0"/>
        <v>22</v>
      </c>
    </row>
    <row r="61" spans="1:7" s="215" customFormat="1" ht="14.4" thickBot="1" x14ac:dyDescent="0.3">
      <c r="A61" s="498">
        <f>IF(LISTE!BO41="X",LISTE!A41,"")</f>
        <v>33</v>
      </c>
      <c r="B61" s="498" t="str">
        <f>IF(LISTE!BO41="X",LISTE!B41,"")</f>
        <v xml:space="preserve">Taton </v>
      </c>
      <c r="C61" s="498" t="str">
        <f>IF(LISTE!BO41="X",LISTE!C41,"")</f>
        <v>Sullivan</v>
      </c>
      <c r="D61" s="499">
        <f>IF(LISTE!BO41="X",LISTE!D41,"")</f>
        <v>641086489</v>
      </c>
      <c r="E61" s="498" t="str">
        <f>IF(LISTE!BO41="X",LISTE!E41,"")</f>
        <v>sullitaton@hotmail.fr</v>
      </c>
      <c r="F61" s="504">
        <f>IF(LISTE!BO41="X",LISTE!BS41,"")</f>
        <v>0</v>
      </c>
      <c r="G61" s="502">
        <f t="shared" ca="1" si="0"/>
        <v>22</v>
      </c>
    </row>
    <row r="62" spans="1:7" s="215" customFormat="1" ht="14.4" thickBot="1" x14ac:dyDescent="0.3">
      <c r="A62" s="498">
        <f>IF(LISTE!BO42="X",LISTE!A42,"")</f>
        <v>34</v>
      </c>
      <c r="B62" s="498" t="str">
        <f>IF(LISTE!BO42="X",LISTE!B42,"")</f>
        <v>Dupeyron</v>
      </c>
      <c r="C62" s="498" t="str">
        <f>IF(LISTE!BO42="X",LISTE!C42,"")</f>
        <v>Marie-Claude</v>
      </c>
      <c r="D62" s="499">
        <f>IF(LISTE!BO42="X",LISTE!D42,"")</f>
        <v>689952055</v>
      </c>
      <c r="E62" s="498" t="str">
        <f>IF(LISTE!BO42="X",LISTE!E42,"")</f>
        <v>dupeyronch@wanadoo.fr</v>
      </c>
      <c r="F62" s="504">
        <f>IF(LISTE!BO42="X",LISTE!BS42,"")</f>
        <v>0</v>
      </c>
      <c r="G62" s="502">
        <f t="shared" ca="1" si="0"/>
        <v>22</v>
      </c>
    </row>
    <row r="63" spans="1:7" s="215" customFormat="1" ht="14.4" thickBot="1" x14ac:dyDescent="0.3">
      <c r="A63" s="498">
        <f>IF(LISTE!BO43="X",LISTE!A43,"")</f>
        <v>35</v>
      </c>
      <c r="B63" s="498" t="str">
        <f>IF(LISTE!BO43="X",LISTE!B43,"")</f>
        <v>Dupeyron</v>
      </c>
      <c r="C63" s="498" t="str">
        <f>IF(LISTE!BO43="X",LISTE!C43,"")</f>
        <v>Marie-Claude</v>
      </c>
      <c r="D63" s="499">
        <f>IF(LISTE!BO43="X",LISTE!D43,"")</f>
        <v>689952055</v>
      </c>
      <c r="E63" s="498" t="str">
        <f>IF(LISTE!BO43="X",LISTE!E43,"")</f>
        <v>dupeyronch@wanadoo.fr</v>
      </c>
      <c r="F63" s="504">
        <f>IF(LISTE!BO43="X",LISTE!BS43,"")</f>
        <v>0</v>
      </c>
      <c r="G63" s="502">
        <f t="shared" ca="1" si="0"/>
        <v>22</v>
      </c>
    </row>
    <row r="64" spans="1:7" s="215" customFormat="1" ht="14.4" thickBot="1" x14ac:dyDescent="0.3">
      <c r="A64" s="498">
        <f>IF(LISTE!BO47="X",LISTE!A47,"")</f>
        <v>39</v>
      </c>
      <c r="B64" s="498" t="str">
        <f>IF(LISTE!BO47="X",LISTE!B47,"")</f>
        <v>Dreyfus</v>
      </c>
      <c r="C64" s="498" t="str">
        <f>IF(LISTE!BO47="X",LISTE!C47,"")</f>
        <v>Niloufar</v>
      </c>
      <c r="D64" s="499" t="str">
        <f>IF(LISTE!BO47="X",LISTE!D47,"")</f>
        <v xml:space="preserve"> 06 10 90 58 76</v>
      </c>
      <c r="E64" s="498" t="str">
        <f>IF(LISTE!BO47="X",LISTE!E47,"")</f>
        <v>nilou90@hotmail.com</v>
      </c>
      <c r="F64" s="504">
        <f>IF(LISTE!BO47="X",LISTE!BS47,"")</f>
        <v>0</v>
      </c>
      <c r="G64" s="502">
        <f t="shared" ca="1" si="0"/>
        <v>22</v>
      </c>
    </row>
    <row r="65" spans="1:7" s="215" customFormat="1" ht="28.2" thickBot="1" x14ac:dyDescent="0.3">
      <c r="A65" s="498">
        <f>IF(LISTE!BO48="X",LISTE!A48,"")</f>
        <v>40</v>
      </c>
      <c r="B65" s="498" t="str">
        <f>IF(LISTE!BO48="X",LISTE!B48,"")</f>
        <v>Neiva da silva</v>
      </c>
      <c r="C65" s="498" t="str">
        <f>IF(LISTE!BO48="X",LISTE!C48,"")</f>
        <v>claudie</v>
      </c>
      <c r="D65" s="499">
        <f>IF(LISTE!BO48="X",LISTE!D48,"")</f>
        <v>611693281</v>
      </c>
      <c r="E65" s="498" t="str">
        <f>IF(LISTE!BO48="X",LISTE!E48,"")</f>
        <v>claudie.nevadasilva@sfr.fr</v>
      </c>
      <c r="F65" s="504" t="str">
        <f>IF(LISTE!BO48="X",LISTE!BS48,"")</f>
        <v>16 rue claude durand 79210 Mauzé sur le mignon</v>
      </c>
      <c r="G65" s="502">
        <f t="shared" ca="1" si="0"/>
        <v>22</v>
      </c>
    </row>
    <row r="66" spans="1:7" s="215" customFormat="1" ht="14.4" thickBot="1" x14ac:dyDescent="0.3">
      <c r="A66" s="498">
        <f>IF(LISTE!BO49="X",LISTE!A49,"")</f>
        <v>41</v>
      </c>
      <c r="B66" s="498" t="str">
        <f>IF(LISTE!BO49="X",LISTE!B49,"")</f>
        <v>Neiva da silva</v>
      </c>
      <c r="C66" s="498" t="str">
        <f>IF(LISTE!BO49="X",LISTE!C49,"")</f>
        <v>claudie</v>
      </c>
      <c r="D66" s="499">
        <f>IF(LISTE!BO49="X",LISTE!D49,"")</f>
        <v>611693281</v>
      </c>
      <c r="E66" s="498" t="str">
        <f>IF(LISTE!BO49="X",LISTE!E49,"")</f>
        <v>claudie.nevadasilva@sfr.fr</v>
      </c>
      <c r="F66" s="504">
        <f>IF(LISTE!BO49="X",LISTE!BS49,"")</f>
        <v>0</v>
      </c>
      <c r="G66" s="502">
        <f t="shared" ca="1" si="0"/>
        <v>22</v>
      </c>
    </row>
    <row r="67" spans="1:7" s="215" customFormat="1" ht="14.4" thickBot="1" x14ac:dyDescent="0.3">
      <c r="A67" s="498">
        <f>IF(LISTE!BO50="X",LISTE!A50,"")</f>
        <v>42</v>
      </c>
      <c r="B67" s="498" t="str">
        <f>IF(LISTE!BO50="X",LISTE!B50,"")</f>
        <v>Neiva da silva</v>
      </c>
      <c r="C67" s="498" t="str">
        <f>IF(LISTE!BO50="X",LISTE!C50,"")</f>
        <v>claudie</v>
      </c>
      <c r="D67" s="499">
        <f>IF(LISTE!BO50="X",LISTE!D50,"")</f>
        <v>611693281</v>
      </c>
      <c r="E67" s="498" t="str">
        <f>IF(LISTE!BO50="X",LISTE!E50,"")</f>
        <v>claudie.nevadasilva@sfr.fr</v>
      </c>
      <c r="F67" s="504">
        <f>IF(LISTE!BO50="X",LISTE!BS50,"")</f>
        <v>0</v>
      </c>
      <c r="G67" s="502">
        <f t="shared" ca="1" si="0"/>
        <v>22</v>
      </c>
    </row>
    <row r="68" spans="1:7" s="215" customFormat="1" ht="14.4" thickBot="1" x14ac:dyDescent="0.3">
      <c r="A68" s="498" t="str">
        <f>IF(LISTE!BO9="X",LISTE!A9,"")</f>
        <v/>
      </c>
      <c r="B68" s="498" t="str">
        <f>IF(LISTE!BO9="X",LISTE!B9,"")</f>
        <v/>
      </c>
      <c r="C68" s="498" t="str">
        <f>IF(LISTE!BO9="X",LISTE!C9,"")</f>
        <v/>
      </c>
      <c r="D68" s="499" t="str">
        <f>IF(LISTE!BO9="X",LISTE!D9,"")</f>
        <v/>
      </c>
      <c r="E68" s="498" t="str">
        <f>IF(LISTE!BO9="X",LISTE!E9,"")</f>
        <v/>
      </c>
      <c r="F68" s="504" t="str">
        <f>IF(LISTE!BO9="X",LISTE!BS9,"")</f>
        <v/>
      </c>
      <c r="G68" s="502">
        <v>22</v>
      </c>
    </row>
    <row r="69" spans="1:7" s="215" customFormat="1" ht="14.4" thickBot="1" x14ac:dyDescent="0.3">
      <c r="A69" s="498" t="str">
        <f>IF(LISTE!BO10="X",LISTE!A10,"")</f>
        <v/>
      </c>
      <c r="B69" s="498" t="str">
        <f>IF(LISTE!BO10="X",LISTE!B10,"")</f>
        <v/>
      </c>
      <c r="C69" s="498" t="str">
        <f>IF(LISTE!BO10="X",LISTE!C10,"")</f>
        <v/>
      </c>
      <c r="D69" s="499" t="str">
        <f>IF(LISTE!BO10="X",LISTE!D10,"")</f>
        <v/>
      </c>
      <c r="E69" s="498" t="str">
        <f>IF(LISTE!BO10="X",LISTE!E10,"")</f>
        <v/>
      </c>
      <c r="F69" s="504" t="str">
        <f>IF(LISTE!BO10="X",LISTE!BS10,"")</f>
        <v/>
      </c>
      <c r="G69" s="502">
        <v>22</v>
      </c>
    </row>
    <row r="70" spans="1:7" s="215" customFormat="1" ht="14.4" thickBot="1" x14ac:dyDescent="0.3">
      <c r="A70" s="498" t="str">
        <f>IF(LISTE!BO11="X",LISTE!A11,"")</f>
        <v/>
      </c>
      <c r="B70" s="498" t="str">
        <f>IF(LISTE!BO11="X",LISTE!B11,"")</f>
        <v/>
      </c>
      <c r="C70" s="498" t="str">
        <f>IF(LISTE!BO11="X",LISTE!C11,"")</f>
        <v/>
      </c>
      <c r="D70" s="499" t="str">
        <f>IF(LISTE!BO11="X",LISTE!D11,"")</f>
        <v/>
      </c>
      <c r="E70" s="498" t="str">
        <f>IF(LISTE!BO11="X",LISTE!E11,"")</f>
        <v/>
      </c>
      <c r="F70" s="504" t="str">
        <f>IF(LISTE!BO11="X",LISTE!BS11,"")</f>
        <v/>
      </c>
      <c r="G70" s="502">
        <v>22</v>
      </c>
    </row>
    <row r="71" spans="1:7" s="215" customFormat="1" ht="14.4" thickBot="1" x14ac:dyDescent="0.3">
      <c r="A71" s="498" t="str">
        <f>IF(LISTE!BO12="X",LISTE!A12,"")</f>
        <v/>
      </c>
      <c r="B71" s="498" t="str">
        <f>IF(LISTE!BO12="X",LISTE!B12,"")</f>
        <v/>
      </c>
      <c r="C71" s="498" t="str">
        <f>IF(LISTE!BO12="X",LISTE!C12,"")</f>
        <v/>
      </c>
      <c r="D71" s="499" t="str">
        <f>IF(LISTE!BO12="X",LISTE!D12,"")</f>
        <v/>
      </c>
      <c r="E71" s="498" t="str">
        <f>IF(LISTE!BO12="X",LISTE!E12,"")</f>
        <v/>
      </c>
      <c r="F71" s="504" t="str">
        <f>IF(LISTE!BO12="X",LISTE!BS12,"")</f>
        <v/>
      </c>
      <c r="G71" s="502">
        <v>22</v>
      </c>
    </row>
    <row r="72" spans="1:7" s="215" customFormat="1" ht="14.4" thickBot="1" x14ac:dyDescent="0.3">
      <c r="A72" s="498" t="str">
        <f>IF(LISTE!BO13="X",LISTE!A13,"")</f>
        <v/>
      </c>
      <c r="B72" s="498" t="str">
        <f>IF(LISTE!BO13="X",LISTE!B13,"")</f>
        <v/>
      </c>
      <c r="C72" s="498" t="str">
        <f>IF(LISTE!BO13="X",LISTE!C13,"")</f>
        <v/>
      </c>
      <c r="D72" s="499" t="str">
        <f>IF(LISTE!BO13="X",LISTE!D13,"")</f>
        <v/>
      </c>
      <c r="E72" s="498" t="str">
        <f>IF(LISTE!BO13="X",LISTE!E13,"")</f>
        <v/>
      </c>
      <c r="F72" s="504" t="str">
        <f>IF(LISTE!BO13="X",LISTE!BS13,"")</f>
        <v/>
      </c>
      <c r="G72" s="502">
        <v>22</v>
      </c>
    </row>
    <row r="73" spans="1:7" s="215" customFormat="1" ht="14.4" thickBot="1" x14ac:dyDescent="0.3">
      <c r="A73" s="498" t="str">
        <f>IF(LISTE!BO14="X",LISTE!A14,"")</f>
        <v/>
      </c>
      <c r="B73" s="498" t="str">
        <f>IF(LISTE!BO14="X",LISTE!B14,"")</f>
        <v/>
      </c>
      <c r="C73" s="498" t="str">
        <f>IF(LISTE!BO14="X",LISTE!C14,"")</f>
        <v/>
      </c>
      <c r="D73" s="499" t="str">
        <f>IF(LISTE!BO14="X",LISTE!D14,"")</f>
        <v/>
      </c>
      <c r="E73" s="498" t="str">
        <f>IF(LISTE!BO14="X",LISTE!E14,"")</f>
        <v/>
      </c>
      <c r="F73" s="504" t="str">
        <f>IF(LISTE!BO14="X",LISTE!BS14,"")</f>
        <v/>
      </c>
      <c r="G73" s="502">
        <v>22</v>
      </c>
    </row>
    <row r="74" spans="1:7" s="215" customFormat="1" ht="14.4" thickBot="1" x14ac:dyDescent="0.3">
      <c r="A74" s="498" t="str">
        <f>IF(LISTE!BO15="X",LISTE!A15,"")</f>
        <v/>
      </c>
      <c r="B74" s="498" t="str">
        <f>IF(LISTE!BO15="X",LISTE!B15,"")</f>
        <v/>
      </c>
      <c r="C74" s="498" t="str">
        <f>IF(LISTE!BO15="X",LISTE!C15,"")</f>
        <v/>
      </c>
      <c r="D74" s="499" t="str">
        <f>IF(LISTE!BO15="X",LISTE!D15,"")</f>
        <v/>
      </c>
      <c r="E74" s="498" t="str">
        <f>IF(LISTE!BO15="X",LISTE!E15,"")</f>
        <v/>
      </c>
      <c r="F74" s="504" t="str">
        <f>IF(LISTE!BO15="X",LISTE!BS15,"")</f>
        <v/>
      </c>
      <c r="G74" s="502">
        <v>22</v>
      </c>
    </row>
    <row r="75" spans="1:7" s="215" customFormat="1" ht="14.4" thickBot="1" x14ac:dyDescent="0.3">
      <c r="A75" s="498" t="str">
        <f>IF(LISTE!BO16="X",LISTE!A16,"")</f>
        <v/>
      </c>
      <c r="B75" s="498" t="str">
        <f>IF(LISTE!BO16="X",LISTE!B16,"")</f>
        <v/>
      </c>
      <c r="C75" s="498" t="str">
        <f>IF(LISTE!BO16="X",LISTE!C16,"")</f>
        <v/>
      </c>
      <c r="D75" s="499" t="str">
        <f>IF(LISTE!BO16="X",LISTE!D16,"")</f>
        <v/>
      </c>
      <c r="E75" s="498" t="str">
        <f>IF(LISTE!BO16="X",LISTE!E16,"")</f>
        <v/>
      </c>
      <c r="F75" s="504" t="str">
        <f>IF(LISTE!BO16="X",LISTE!BS16,"")</f>
        <v/>
      </c>
      <c r="G75" s="502">
        <v>22</v>
      </c>
    </row>
    <row r="76" spans="1:7" s="215" customFormat="1" ht="14.4" thickBot="1" x14ac:dyDescent="0.3">
      <c r="A76" s="498" t="str">
        <f>IF(LISTE!BO17="X",LISTE!A17,"")</f>
        <v/>
      </c>
      <c r="B76" s="498" t="str">
        <f>IF(LISTE!BO17="X",LISTE!B17,"")</f>
        <v/>
      </c>
      <c r="C76" s="498" t="str">
        <f>IF(LISTE!BO17="X",LISTE!C17,"")</f>
        <v/>
      </c>
      <c r="D76" s="499" t="str">
        <f>IF(LISTE!BO17="X",LISTE!D17,"")</f>
        <v/>
      </c>
      <c r="E76" s="498" t="str">
        <f>IF(LISTE!BO17="X",LISTE!E17,"")</f>
        <v/>
      </c>
      <c r="F76" s="504" t="str">
        <f>IF(LISTE!BO17="X",LISTE!BS17,"")</f>
        <v/>
      </c>
      <c r="G76" s="502">
        <v>22</v>
      </c>
    </row>
    <row r="77" spans="1:7" s="215" customFormat="1" ht="14.4" thickBot="1" x14ac:dyDescent="0.3">
      <c r="A77" s="498" t="str">
        <f>IF(LISTE!BO18="X",LISTE!A18,"")</f>
        <v/>
      </c>
      <c r="B77" s="498" t="str">
        <f>IF(LISTE!BO18="X",LISTE!B18,"")</f>
        <v/>
      </c>
      <c r="C77" s="498" t="str">
        <f>IF(LISTE!BO18="X",LISTE!C18,"")</f>
        <v/>
      </c>
      <c r="D77" s="499" t="str">
        <f>IF(LISTE!BO18="X",LISTE!D18,"")</f>
        <v/>
      </c>
      <c r="E77" s="498" t="str">
        <f>IF(LISTE!BO18="X",LISTE!E18,"")</f>
        <v/>
      </c>
      <c r="F77" s="504" t="str">
        <f>IF(LISTE!BO18="X",LISTE!BS18,"")</f>
        <v/>
      </c>
      <c r="G77" s="502">
        <f t="shared" ref="G77:G108" ca="1" si="1">$G$61</f>
        <v>22</v>
      </c>
    </row>
    <row r="78" spans="1:7" s="215" customFormat="1" ht="14.4" thickBot="1" x14ac:dyDescent="0.3">
      <c r="A78" s="498" t="str">
        <f>IF(LISTE!BO19="X",LISTE!A19,"")</f>
        <v/>
      </c>
      <c r="B78" s="498" t="str">
        <f>IF(LISTE!BO19="X",LISTE!B19,"")</f>
        <v/>
      </c>
      <c r="C78" s="498" t="str">
        <f>IF(LISTE!BO19="X",LISTE!C19,"")</f>
        <v/>
      </c>
      <c r="D78" s="499" t="str">
        <f>IF(LISTE!BO19="X",LISTE!D19,"")</f>
        <v/>
      </c>
      <c r="E78" s="498" t="str">
        <f>IF(LISTE!BO19="X",LISTE!E19,"")</f>
        <v/>
      </c>
      <c r="F78" s="504" t="str">
        <f>IF(LISTE!BO19="X",LISTE!BS19,"")</f>
        <v/>
      </c>
      <c r="G78" s="502">
        <f t="shared" ca="1" si="1"/>
        <v>22</v>
      </c>
    </row>
    <row r="79" spans="1:7" s="215" customFormat="1" ht="14.4" thickBot="1" x14ac:dyDescent="0.3">
      <c r="A79" s="498" t="str">
        <f>IF(LISTE!BO20="X",LISTE!A20,"")</f>
        <v/>
      </c>
      <c r="B79" s="498" t="str">
        <f>IF(LISTE!BO20="X",LISTE!B20,"")</f>
        <v/>
      </c>
      <c r="C79" s="498" t="str">
        <f>IF(LISTE!BO20="X",LISTE!C20,"")</f>
        <v/>
      </c>
      <c r="D79" s="499" t="str">
        <f>IF(LISTE!BO20="X",LISTE!D20,"")</f>
        <v/>
      </c>
      <c r="E79" s="498" t="str">
        <f>IF(LISTE!BO20="X",LISTE!E20,"")</f>
        <v/>
      </c>
      <c r="F79" s="504" t="str">
        <f>IF(LISTE!BO20="X",LISTE!BS20,"")</f>
        <v/>
      </c>
      <c r="G79" s="502">
        <f t="shared" ca="1" si="1"/>
        <v>22</v>
      </c>
    </row>
    <row r="80" spans="1:7" s="215" customFormat="1" ht="14.4" thickBot="1" x14ac:dyDescent="0.3">
      <c r="A80" s="498" t="str">
        <f>IF(LISTE!BO21="X",LISTE!A21,"")</f>
        <v/>
      </c>
      <c r="B80" s="498" t="str">
        <f>IF(LISTE!BO21="X",LISTE!B21,"")</f>
        <v/>
      </c>
      <c r="C80" s="498" t="str">
        <f>IF(LISTE!BO21="X",LISTE!C21,"")</f>
        <v/>
      </c>
      <c r="D80" s="499" t="str">
        <f>IF(LISTE!BO21="X",LISTE!D21,"")</f>
        <v/>
      </c>
      <c r="E80" s="498" t="str">
        <f>IF(LISTE!BO21="X",LISTE!E21,"")</f>
        <v/>
      </c>
      <c r="F80" s="504" t="str">
        <f>IF(LISTE!BO21="X",LISTE!BS21,"")</f>
        <v/>
      </c>
      <c r="G80" s="502">
        <f t="shared" ca="1" si="1"/>
        <v>22</v>
      </c>
    </row>
    <row r="81" spans="1:7" s="215" customFormat="1" ht="14.4" thickBot="1" x14ac:dyDescent="0.3">
      <c r="A81" s="498" t="str">
        <f>IF(LISTE!BO27="X",LISTE!A27,"")</f>
        <v/>
      </c>
      <c r="B81" s="498" t="str">
        <f>IF(LISTE!BO27="X",LISTE!B27,"")</f>
        <v/>
      </c>
      <c r="C81" s="498" t="str">
        <f>IF(LISTE!BO27="X",LISTE!C27,"")</f>
        <v/>
      </c>
      <c r="D81" s="499" t="str">
        <f>IF(LISTE!BO27="X",LISTE!D27,"")</f>
        <v/>
      </c>
      <c r="E81" s="498" t="str">
        <f>IF(LISTE!BO27="X",LISTE!E27,"")</f>
        <v/>
      </c>
      <c r="F81" s="504" t="str">
        <f>IF(LISTE!BO27="X",LISTE!BS27,"")</f>
        <v/>
      </c>
      <c r="G81" s="502">
        <f t="shared" ca="1" si="1"/>
        <v>22</v>
      </c>
    </row>
    <row r="82" spans="1:7" s="215" customFormat="1" ht="14.4" thickBot="1" x14ac:dyDescent="0.3">
      <c r="A82" s="498" t="str">
        <f>IF(LISTE!BO28="X",LISTE!A28,"")</f>
        <v/>
      </c>
      <c r="B82" s="498" t="str">
        <f>IF(LISTE!BO28="X",LISTE!B28,"")</f>
        <v/>
      </c>
      <c r="C82" s="498" t="str">
        <f>IF(LISTE!BO28="X",LISTE!C28,"")</f>
        <v/>
      </c>
      <c r="D82" s="499" t="str">
        <f>IF(LISTE!BO28="X",LISTE!D28,"")</f>
        <v/>
      </c>
      <c r="E82" s="498" t="str">
        <f>IF(LISTE!BO28="X",LISTE!E28,"")</f>
        <v/>
      </c>
      <c r="F82" s="504" t="str">
        <f>IF(LISTE!BO28="X",LISTE!BS28,"")</f>
        <v/>
      </c>
      <c r="G82" s="502">
        <f t="shared" ca="1" si="1"/>
        <v>22</v>
      </c>
    </row>
    <row r="83" spans="1:7" s="215" customFormat="1" ht="14.4" thickBot="1" x14ac:dyDescent="0.3">
      <c r="A83" s="498" t="str">
        <f>IF(LISTE!BO30="X",LISTE!A30,"")</f>
        <v/>
      </c>
      <c r="B83" s="498" t="str">
        <f>IF(LISTE!BO30="X",LISTE!B30,"")</f>
        <v/>
      </c>
      <c r="C83" s="498" t="str">
        <f>IF(LISTE!BO30="X",LISTE!C30,"")</f>
        <v/>
      </c>
      <c r="D83" s="499" t="str">
        <f>IF(LISTE!BO30="X",LISTE!D30,"")</f>
        <v/>
      </c>
      <c r="E83" s="498" t="str">
        <f>IF(LISTE!BO30="X",LISTE!E30,"")</f>
        <v/>
      </c>
      <c r="F83" s="504" t="str">
        <f>IF(LISTE!BO30="X",LISTE!BS30,"")</f>
        <v/>
      </c>
      <c r="G83" s="502">
        <f t="shared" ca="1" si="1"/>
        <v>22</v>
      </c>
    </row>
    <row r="84" spans="1:7" s="215" customFormat="1" ht="14.4" thickBot="1" x14ac:dyDescent="0.3">
      <c r="A84" s="498" t="str">
        <f>IF(LISTE!BO31="X",LISTE!A31,"")</f>
        <v/>
      </c>
      <c r="B84" s="498" t="str">
        <f>IF(LISTE!BO31="X",LISTE!B31,"")</f>
        <v/>
      </c>
      <c r="C84" s="498" t="str">
        <f>IF(LISTE!BO31="X",LISTE!C31,"")</f>
        <v/>
      </c>
      <c r="D84" s="499" t="str">
        <f>IF(LISTE!BO31="X",LISTE!D31,"")</f>
        <v/>
      </c>
      <c r="E84" s="498" t="str">
        <f>IF(LISTE!BO31="X",LISTE!E31,"")</f>
        <v/>
      </c>
      <c r="F84" s="504" t="str">
        <f>IF(LISTE!BO31="X",LISTE!BS31,"")</f>
        <v/>
      </c>
      <c r="G84" s="502">
        <f t="shared" ca="1" si="1"/>
        <v>22</v>
      </c>
    </row>
    <row r="85" spans="1:7" s="215" customFormat="1" ht="14.4" thickBot="1" x14ac:dyDescent="0.3">
      <c r="A85" s="498" t="str">
        <f>IF(LISTE!BO32="X",LISTE!A32,"")</f>
        <v/>
      </c>
      <c r="B85" s="498" t="str">
        <f>IF(LISTE!BO32="X",LISTE!B32,"")</f>
        <v/>
      </c>
      <c r="C85" s="498" t="str">
        <f>IF(LISTE!BO32="X",LISTE!C32,"")</f>
        <v/>
      </c>
      <c r="D85" s="499" t="str">
        <f>IF(LISTE!BO32="X",LISTE!D32,"")</f>
        <v/>
      </c>
      <c r="E85" s="498" t="str">
        <f>IF(LISTE!BO32="X",LISTE!E32,"")</f>
        <v/>
      </c>
      <c r="F85" s="504" t="str">
        <f>IF(LISTE!BO32="X",LISTE!BS32,"")</f>
        <v/>
      </c>
      <c r="G85" s="502">
        <f t="shared" ca="1" si="1"/>
        <v>22</v>
      </c>
    </row>
    <row r="86" spans="1:7" s="215" customFormat="1" ht="14.4" thickBot="1" x14ac:dyDescent="0.3">
      <c r="A86" s="498" t="str">
        <f>IF(LISTE!BO33="X",LISTE!A33,"")</f>
        <v/>
      </c>
      <c r="B86" s="498" t="str">
        <f>IF(LISTE!BO33="X",LISTE!B33,"")</f>
        <v/>
      </c>
      <c r="C86" s="498" t="str">
        <f>IF(LISTE!BO33="X",LISTE!C33,"")</f>
        <v/>
      </c>
      <c r="D86" s="499" t="str">
        <f>IF(LISTE!BO33="X",LISTE!D33,"")</f>
        <v/>
      </c>
      <c r="E86" s="498" t="str">
        <f>IF(LISTE!BO33="X",LISTE!E33,"")</f>
        <v/>
      </c>
      <c r="F86" s="504" t="str">
        <f>IF(LISTE!BO33="X",LISTE!BS33,"")</f>
        <v/>
      </c>
      <c r="G86" s="502">
        <f t="shared" ca="1" si="1"/>
        <v>22</v>
      </c>
    </row>
    <row r="87" spans="1:7" s="215" customFormat="1" ht="14.4" thickBot="1" x14ac:dyDescent="0.3">
      <c r="A87" s="498" t="str">
        <f>IF(LISTE!BO34="X",LISTE!A34,"")</f>
        <v/>
      </c>
      <c r="B87" s="498" t="str">
        <f>IF(LISTE!BO34="X",LISTE!B34,"")</f>
        <v/>
      </c>
      <c r="C87" s="498" t="str">
        <f>IF(LISTE!BO34="X",LISTE!C34,"")</f>
        <v/>
      </c>
      <c r="D87" s="499" t="str">
        <f>IF(LISTE!BO34="X",LISTE!D34,"")</f>
        <v/>
      </c>
      <c r="E87" s="498" t="str">
        <f>IF(LISTE!BO34="X",LISTE!E34,"")</f>
        <v/>
      </c>
      <c r="F87" s="504" t="str">
        <f>IF(LISTE!BO34="X",LISTE!BS34,"")</f>
        <v/>
      </c>
      <c r="G87" s="502">
        <f t="shared" ca="1" si="1"/>
        <v>22</v>
      </c>
    </row>
    <row r="88" spans="1:7" s="215" customFormat="1" ht="14.4" thickBot="1" x14ac:dyDescent="0.3">
      <c r="A88" s="498" t="str">
        <f>IF(LISTE!BO35="X",LISTE!A35,"")</f>
        <v/>
      </c>
      <c r="B88" s="498" t="str">
        <f>IF(LISTE!BO35="X",LISTE!B35,"")</f>
        <v/>
      </c>
      <c r="C88" s="498" t="str">
        <f>IF(LISTE!BO35="X",LISTE!C35,"")</f>
        <v/>
      </c>
      <c r="D88" s="499" t="str">
        <f>IF(LISTE!BO35="X",LISTE!D35,"")</f>
        <v/>
      </c>
      <c r="E88" s="498" t="str">
        <f>IF(LISTE!BO35="X",LISTE!E35,"")</f>
        <v/>
      </c>
      <c r="F88" s="504" t="str">
        <f>IF(LISTE!BO35="X",LISTE!BS35,"")</f>
        <v/>
      </c>
      <c r="G88" s="502">
        <f t="shared" ca="1" si="1"/>
        <v>22</v>
      </c>
    </row>
    <row r="89" spans="1:7" s="215" customFormat="1" ht="14.4" thickBot="1" x14ac:dyDescent="0.3">
      <c r="A89" s="498" t="str">
        <f>IF(LISTE!BO36="X",LISTE!A36,"")</f>
        <v/>
      </c>
      <c r="B89" s="498" t="str">
        <f>IF(LISTE!BO36="X",LISTE!B36,"")</f>
        <v/>
      </c>
      <c r="C89" s="498" t="str">
        <f>IF(LISTE!BO36="X",LISTE!C36,"")</f>
        <v/>
      </c>
      <c r="D89" s="499" t="str">
        <f>IF(LISTE!BO36="X",LISTE!D36,"")</f>
        <v/>
      </c>
      <c r="E89" s="498" t="str">
        <f>IF(LISTE!BO36="X",LISTE!E36,"")</f>
        <v/>
      </c>
      <c r="F89" s="504" t="str">
        <f>IF(LISTE!BO36="X",LISTE!BS36,"")</f>
        <v/>
      </c>
      <c r="G89" s="502">
        <f t="shared" ca="1" si="1"/>
        <v>22</v>
      </c>
    </row>
    <row r="90" spans="1:7" s="215" customFormat="1" ht="14.4" thickBot="1" x14ac:dyDescent="0.3">
      <c r="A90" s="498" t="str">
        <f>IF(LISTE!BO37="X",LISTE!A37,"")</f>
        <v/>
      </c>
      <c r="B90" s="498" t="str">
        <f>IF(LISTE!BO37="X",LISTE!B37,"")</f>
        <v/>
      </c>
      <c r="C90" s="498" t="str">
        <f>IF(LISTE!BO37="X",LISTE!C37,"")</f>
        <v/>
      </c>
      <c r="D90" s="499" t="str">
        <f>IF(LISTE!BO37="X",LISTE!D37,"")</f>
        <v/>
      </c>
      <c r="E90" s="498" t="str">
        <f>IF(LISTE!BO37="X",LISTE!E37,"")</f>
        <v/>
      </c>
      <c r="F90" s="504" t="str">
        <f>IF(LISTE!BO37="X",LISTE!BS37,"")</f>
        <v/>
      </c>
      <c r="G90" s="502">
        <f t="shared" ca="1" si="1"/>
        <v>22</v>
      </c>
    </row>
    <row r="91" spans="1:7" s="215" customFormat="1" ht="14.4" thickBot="1" x14ac:dyDescent="0.3">
      <c r="A91" s="498" t="str">
        <f>IF(LISTE!BO40="X",LISTE!A40,"")</f>
        <v/>
      </c>
      <c r="B91" s="498" t="str">
        <f>IF(LISTE!BO40="X",LISTE!B40,"")</f>
        <v/>
      </c>
      <c r="C91" s="498" t="str">
        <f>IF(LISTE!BO40="X",LISTE!C40,"")</f>
        <v/>
      </c>
      <c r="D91" s="499" t="str">
        <f>IF(LISTE!BO40="X",LISTE!D40,"")</f>
        <v/>
      </c>
      <c r="E91" s="498" t="str">
        <f>IF(LISTE!BO40="X",LISTE!E40,"")</f>
        <v/>
      </c>
      <c r="F91" s="504" t="str">
        <f>IF(LISTE!BO40="X",LISTE!BS40,"")</f>
        <v/>
      </c>
      <c r="G91" s="502">
        <f t="shared" ca="1" si="1"/>
        <v>22</v>
      </c>
    </row>
    <row r="92" spans="1:7" s="215" customFormat="1" ht="14.4" thickBot="1" x14ac:dyDescent="0.3">
      <c r="A92" s="498" t="str">
        <f>IF(LISTE!BO44="X",LISTE!A44,"")</f>
        <v/>
      </c>
      <c r="B92" s="498" t="str">
        <f>IF(LISTE!BO44="X",LISTE!B44,"")</f>
        <v/>
      </c>
      <c r="C92" s="498" t="str">
        <f>IF(LISTE!BO44="X",LISTE!C44,"")</f>
        <v/>
      </c>
      <c r="D92" s="499" t="str">
        <f>IF(LISTE!BO44="X",LISTE!D44,"")</f>
        <v/>
      </c>
      <c r="E92" s="498" t="str">
        <f>IF(LISTE!BO44="X",LISTE!E44,"")</f>
        <v/>
      </c>
      <c r="F92" s="504" t="str">
        <f>IF(LISTE!BO44="X",LISTE!BS44,"")</f>
        <v/>
      </c>
      <c r="G92" s="502">
        <f t="shared" ca="1" si="1"/>
        <v>22</v>
      </c>
    </row>
    <row r="93" spans="1:7" s="215" customFormat="1" ht="14.4" thickBot="1" x14ac:dyDescent="0.3">
      <c r="A93" s="498" t="str">
        <f>IF(LISTE!BO45="X",LISTE!A45,"")</f>
        <v/>
      </c>
      <c r="B93" s="498" t="str">
        <f>IF(LISTE!BO45="X",LISTE!B45,"")</f>
        <v/>
      </c>
      <c r="C93" s="498" t="str">
        <f>IF(LISTE!BO45="X",LISTE!C45,"")</f>
        <v/>
      </c>
      <c r="D93" s="499" t="str">
        <f>IF(LISTE!BO45="X",LISTE!D45,"")</f>
        <v/>
      </c>
      <c r="E93" s="498" t="str">
        <f>IF(LISTE!BO45="X",LISTE!E45,"")</f>
        <v/>
      </c>
      <c r="F93" s="504" t="str">
        <f>IF(LISTE!BO45="X",LISTE!BS45,"")</f>
        <v/>
      </c>
      <c r="G93" s="502">
        <f t="shared" ca="1" si="1"/>
        <v>22</v>
      </c>
    </row>
    <row r="94" spans="1:7" s="215" customFormat="1" ht="14.4" thickBot="1" x14ac:dyDescent="0.3">
      <c r="A94" s="498" t="str">
        <f>IF(LISTE!BO46="X",LISTE!A46,"")</f>
        <v/>
      </c>
      <c r="B94" s="498" t="str">
        <f>IF(LISTE!BO46="X",LISTE!B46,"")</f>
        <v/>
      </c>
      <c r="C94" s="498" t="str">
        <f>IF(LISTE!BO46="X",LISTE!C46,"")</f>
        <v/>
      </c>
      <c r="D94" s="499" t="str">
        <f>IF(LISTE!BO46="X",LISTE!D46,"")</f>
        <v/>
      </c>
      <c r="E94" s="498" t="str">
        <f>IF(LISTE!BO46="X",LISTE!E46,"")</f>
        <v/>
      </c>
      <c r="F94" s="504" t="str">
        <f>IF(LISTE!BO46="X",LISTE!BS46,"")</f>
        <v/>
      </c>
      <c r="G94" s="502">
        <f t="shared" ca="1" si="1"/>
        <v>22</v>
      </c>
    </row>
    <row r="95" spans="1:7" s="215" customFormat="1" ht="14.4" thickBot="1" x14ac:dyDescent="0.3">
      <c r="A95" s="498" t="str">
        <f>IF(LISTE!BO51="X",LISTE!A51,"")</f>
        <v/>
      </c>
      <c r="B95" s="498" t="str">
        <f>IF(LISTE!BO51="X",LISTE!B51,"")</f>
        <v/>
      </c>
      <c r="C95" s="498" t="str">
        <f>IF(LISTE!BO51="X",LISTE!C51,"")</f>
        <v/>
      </c>
      <c r="D95" s="499" t="str">
        <f>IF(LISTE!BO51="X",LISTE!D51,"")</f>
        <v/>
      </c>
      <c r="E95" s="498" t="str">
        <f>IF(LISTE!BO51="X",LISTE!E51,"")</f>
        <v/>
      </c>
      <c r="F95" s="504" t="str">
        <f>IF(LISTE!BO51="X",LISTE!BS51,"")</f>
        <v/>
      </c>
      <c r="G95" s="502">
        <f t="shared" ca="1" si="1"/>
        <v>22</v>
      </c>
    </row>
    <row r="96" spans="1:7" s="215" customFormat="1" ht="14.4" thickBot="1" x14ac:dyDescent="0.3">
      <c r="A96" s="498">
        <f>IF(LISTE!BO52="X",LISTE!A52,"")</f>
        <v>44</v>
      </c>
      <c r="B96" s="498" t="str">
        <f>IF(LISTE!BO52="X",LISTE!B52,"")</f>
        <v>Galmiche</v>
      </c>
      <c r="C96" s="498" t="str">
        <f>IF(LISTE!BO52="X",LISTE!C52,"")</f>
        <v>Barbara</v>
      </c>
      <c r="D96" s="499" t="str">
        <f>IF(LISTE!BO52="X",LISTE!D52,"")</f>
        <v>06 08 17 22 93</v>
      </c>
      <c r="E96" s="498" t="str">
        <f>IF(LISTE!BO52="X",LISTE!E52,"")</f>
        <v>fournier.barbara@gmail.com</v>
      </c>
      <c r="F96" s="504">
        <f>IF(LISTE!BO52="X",LISTE!BS52,"")</f>
        <v>0</v>
      </c>
      <c r="G96" s="502">
        <f t="shared" ca="1" si="1"/>
        <v>22</v>
      </c>
    </row>
    <row r="97" spans="1:7" s="215" customFormat="1" ht="14.4" thickBot="1" x14ac:dyDescent="0.3">
      <c r="A97" s="498">
        <f>IF(LISTE!BO53="X",LISTE!A53,"")</f>
        <v>45</v>
      </c>
      <c r="B97" s="498" t="str">
        <f>IF(LISTE!BO53="X",LISTE!B53,"")</f>
        <v>Bidoggia</v>
      </c>
      <c r="C97" s="498" t="str">
        <f>IF(LISTE!BO53="X",LISTE!C53,"")</f>
        <v>Sandra</v>
      </c>
      <c r="D97" s="499">
        <f>IF(LISTE!BO53="X",LISTE!D53,"")</f>
        <v>0</v>
      </c>
      <c r="E97" s="498" t="str">
        <f>IF(LISTE!BO53="X",LISTE!E53,"")</f>
        <v>sandra.bidoggia@gmail.com</v>
      </c>
      <c r="F97" s="504">
        <f>IF(LISTE!BO53="X",LISTE!BS53,"")</f>
        <v>0</v>
      </c>
      <c r="G97" s="502">
        <f t="shared" ca="1" si="1"/>
        <v>22</v>
      </c>
    </row>
    <row r="98" spans="1:7" s="215" customFormat="1" ht="14.4" thickBot="1" x14ac:dyDescent="0.3">
      <c r="A98" s="498">
        <f>IF(LISTE!BO54="X",LISTE!A54,"")</f>
        <v>46</v>
      </c>
      <c r="B98" s="498" t="str">
        <f>IF(LISTE!BO54="X",LISTE!B54,"")</f>
        <v>Bidoggia</v>
      </c>
      <c r="C98" s="498" t="str">
        <f>IF(LISTE!BO54="X",LISTE!C54,"")</f>
        <v>Sandra</v>
      </c>
      <c r="D98" s="499">
        <f>IF(LISTE!BO54="X",LISTE!D54,"")</f>
        <v>0</v>
      </c>
      <c r="E98" s="498" t="str">
        <f>IF(LISTE!BO54="X",LISTE!E54,"")</f>
        <v>sandra.bidoggia@gmail.com</v>
      </c>
      <c r="F98" s="504">
        <f>IF(LISTE!BO54="X",LISTE!BS54,"")</f>
        <v>0</v>
      </c>
      <c r="G98" s="502">
        <f t="shared" ca="1" si="1"/>
        <v>22</v>
      </c>
    </row>
    <row r="99" spans="1:7" s="215" customFormat="1" ht="28.2" thickBot="1" x14ac:dyDescent="0.3">
      <c r="A99" s="498">
        <f>IF(LISTE!BO55="X",LISTE!A55,"")</f>
        <v>47</v>
      </c>
      <c r="B99" s="498" t="str">
        <f>IF(LISTE!BO55="X",LISTE!B55,"")</f>
        <v>Aumont</v>
      </c>
      <c r="C99" s="498" t="str">
        <f>IF(LISTE!BO55="X",LISTE!C55,"")</f>
        <v>Andrée</v>
      </c>
      <c r="D99" s="499">
        <f>IF(LISTE!BO55="X",LISTE!D55,"")</f>
        <v>615018774</v>
      </c>
      <c r="E99" s="498" t="str">
        <f>IF(LISTE!BO55="X",LISTE!E55,"")</f>
        <v>aumontandree21@gmail.com</v>
      </c>
      <c r="F99" s="504" t="str">
        <f>IF(LISTE!BO55="X",LISTE!BS55,"")</f>
        <v>312 le panorama des vannaux 83340 cadasse</v>
      </c>
      <c r="G99" s="502">
        <f t="shared" ca="1" si="1"/>
        <v>22</v>
      </c>
    </row>
    <row r="100" spans="1:7" s="215" customFormat="1" ht="14.4" thickBot="1" x14ac:dyDescent="0.3">
      <c r="A100" s="498">
        <f>IF(LISTE!BO56="X",LISTE!A56,"")</f>
        <v>48</v>
      </c>
      <c r="B100" s="498" t="str">
        <f>IF(LISTE!BO56="X",LISTE!B56,"")</f>
        <v>Zuercher</v>
      </c>
      <c r="C100" s="498" t="str">
        <f>IF(LISTE!BO56="X",LISTE!C56,"")</f>
        <v>Josiane</v>
      </c>
      <c r="D100" s="499">
        <f>IF(LISTE!BO56="X",LISTE!D56,"")</f>
        <v>41797218237</v>
      </c>
      <c r="E100" s="498" t="str">
        <f>IF(LISTE!BO56="X",LISTE!E56,"")</f>
        <v>zuercherdjo@hotmail.com</v>
      </c>
      <c r="F100" s="504">
        <f>IF(LISTE!BO56="X",LISTE!BS56,"")</f>
        <v>0</v>
      </c>
      <c r="G100" s="502">
        <f t="shared" ca="1" si="1"/>
        <v>22</v>
      </c>
    </row>
    <row r="101" spans="1:7" s="215" customFormat="1" ht="14.4" thickBot="1" x14ac:dyDescent="0.3">
      <c r="A101" s="498">
        <f>IF(LISTE!BO57="X",LISTE!A57,"")</f>
        <v>49</v>
      </c>
      <c r="B101" s="498" t="str">
        <f>IF(LISTE!BO57="X",LISTE!B57,"")</f>
        <v>Zuercher</v>
      </c>
      <c r="C101" s="498" t="str">
        <f>IF(LISTE!BO57="X",LISTE!C57,"")</f>
        <v>Josiane</v>
      </c>
      <c r="D101" s="499">
        <f>IF(LISTE!BO57="X",LISTE!D57,"")</f>
        <v>41797218237</v>
      </c>
      <c r="E101" s="498" t="str">
        <f>IF(LISTE!BO57="X",LISTE!E57,"")</f>
        <v>zuercherdjo@hotmail.com</v>
      </c>
      <c r="F101" s="504">
        <f>IF(LISTE!BO57="X",LISTE!BS57,"")</f>
        <v>0</v>
      </c>
      <c r="G101" s="502">
        <f t="shared" ca="1" si="1"/>
        <v>22</v>
      </c>
    </row>
    <row r="102" spans="1:7" s="215" customFormat="1" ht="14.4" thickBot="1" x14ac:dyDescent="0.3">
      <c r="A102" s="498">
        <f>IF(LISTE!BO58="X",LISTE!A58,"")</f>
        <v>50</v>
      </c>
      <c r="B102" s="498" t="str">
        <f>IF(LISTE!BO58="X",LISTE!B58,"")</f>
        <v>Zuercher</v>
      </c>
      <c r="C102" s="498" t="str">
        <f>IF(LISTE!BO58="X",LISTE!C58,"")</f>
        <v>Josiane</v>
      </c>
      <c r="D102" s="499">
        <f>IF(LISTE!BO58="X",LISTE!D58,"")</f>
        <v>41797218237</v>
      </c>
      <c r="E102" s="498" t="str">
        <f>IF(LISTE!BO58="X",LISTE!E58,"")</f>
        <v>zuercherdjo@hotmail.com</v>
      </c>
      <c r="F102" s="504">
        <f>IF(LISTE!BO58="X",LISTE!BS58,"")</f>
        <v>0</v>
      </c>
      <c r="G102" s="502">
        <f t="shared" ca="1" si="1"/>
        <v>22</v>
      </c>
    </row>
    <row r="103" spans="1:7" s="215" customFormat="1" ht="14.4" thickBot="1" x14ac:dyDescent="0.3">
      <c r="A103" s="498">
        <f>IF(LISTE!BO59="X",LISTE!A59,"")</f>
        <v>51</v>
      </c>
      <c r="B103" s="498" t="str">
        <f>IF(LISTE!BO59="X",LISTE!B59,"")</f>
        <v>Zuercher</v>
      </c>
      <c r="C103" s="498" t="str">
        <f>IF(LISTE!BO59="X",LISTE!C59,"")</f>
        <v>Josiane</v>
      </c>
      <c r="D103" s="499">
        <f>IF(LISTE!BO59="X",LISTE!D59,"")</f>
        <v>41797218237</v>
      </c>
      <c r="E103" s="498" t="str">
        <f>IF(LISTE!BO59="X",LISTE!E59,"")</f>
        <v>zuercherdjo@hotmail.com</v>
      </c>
      <c r="F103" s="504">
        <f>IF(LISTE!BO59="X",LISTE!BS59,"")</f>
        <v>0</v>
      </c>
      <c r="G103" s="502">
        <f t="shared" ca="1" si="1"/>
        <v>22</v>
      </c>
    </row>
    <row r="104" spans="1:7" s="215" customFormat="1" ht="14.4" thickBot="1" x14ac:dyDescent="0.3">
      <c r="A104" s="498">
        <f>IF(LISTE!BO60="X",LISTE!A60,"")</f>
        <v>52</v>
      </c>
      <c r="B104" s="498" t="str">
        <f>IF(LISTE!BO60="X",LISTE!B60,"")</f>
        <v>Zuercher</v>
      </c>
      <c r="C104" s="498" t="str">
        <f>IF(LISTE!BO60="X",LISTE!C60,"")</f>
        <v>Josiane</v>
      </c>
      <c r="D104" s="499">
        <f>IF(LISTE!BO60="X",LISTE!D60,"")</f>
        <v>41797218237</v>
      </c>
      <c r="E104" s="498" t="str">
        <f>IF(LISTE!BO60="X",LISTE!E60,"")</f>
        <v>zuercherdjo@hotmail.com</v>
      </c>
      <c r="F104" s="504">
        <f>IF(LISTE!BO60="X",LISTE!BS60,"")</f>
        <v>0</v>
      </c>
      <c r="G104" s="502">
        <f t="shared" ca="1" si="1"/>
        <v>22</v>
      </c>
    </row>
    <row r="105" spans="1:7" s="215" customFormat="1" ht="14.4" thickBot="1" x14ac:dyDescent="0.3">
      <c r="A105" s="498">
        <f>IF(LISTE!BO61="X",LISTE!A61,"")</f>
        <v>53</v>
      </c>
      <c r="B105" s="498" t="str">
        <f>IF(LISTE!BO61="X",LISTE!B61,"")</f>
        <v>Zuercher</v>
      </c>
      <c r="C105" s="498" t="str">
        <f>IF(LISTE!BO61="X",LISTE!C61,"")</f>
        <v>Josiane</v>
      </c>
      <c r="D105" s="499">
        <f>IF(LISTE!BO61="X",LISTE!D61,"")</f>
        <v>41797218237</v>
      </c>
      <c r="E105" s="498" t="str">
        <f>IF(LISTE!BO61="X",LISTE!E61,"")</f>
        <v>zuercherdjo@hotmail.com</v>
      </c>
      <c r="F105" s="504">
        <f>IF(LISTE!BO61="X",LISTE!BS61,"")</f>
        <v>0</v>
      </c>
      <c r="G105" s="502">
        <f t="shared" ca="1" si="1"/>
        <v>22</v>
      </c>
    </row>
    <row r="106" spans="1:7" s="215" customFormat="1" ht="14.4" thickBot="1" x14ac:dyDescent="0.3">
      <c r="A106" s="498" t="str">
        <f>IF(LISTE!BO62="X",LISTE!A62,"")</f>
        <v/>
      </c>
      <c r="B106" s="498" t="str">
        <f>IF(LISTE!BO62="X",LISTE!B62,"")</f>
        <v/>
      </c>
      <c r="C106" s="498" t="str">
        <f>IF(LISTE!BO62="X",LISTE!C62,"")</f>
        <v/>
      </c>
      <c r="D106" s="499" t="str">
        <f>IF(LISTE!BO62="X",LISTE!D62,"")</f>
        <v/>
      </c>
      <c r="E106" s="498" t="str">
        <f>IF(LISTE!BO62="X",LISTE!E62,"")</f>
        <v/>
      </c>
      <c r="F106" s="504" t="str">
        <f>IF(LISTE!BO62="X",LISTE!BS62,"")</f>
        <v/>
      </c>
      <c r="G106" s="502">
        <f t="shared" ca="1" si="1"/>
        <v>22</v>
      </c>
    </row>
    <row r="107" spans="1:7" s="215" customFormat="1" ht="14.4" thickBot="1" x14ac:dyDescent="0.3">
      <c r="A107" s="498" t="str">
        <f>IF(LISTE!BO63="X",LISTE!A63,"")</f>
        <v/>
      </c>
      <c r="B107" s="498" t="str">
        <f>IF(LISTE!BO63="X",LISTE!B63,"")</f>
        <v/>
      </c>
      <c r="C107" s="498" t="str">
        <f>IF(LISTE!BO63="X",LISTE!C63,"")</f>
        <v/>
      </c>
      <c r="D107" s="499" t="str">
        <f>IF(LISTE!BO63="X",LISTE!D63,"")</f>
        <v/>
      </c>
      <c r="E107" s="498" t="str">
        <f>IF(LISTE!BO63="X",LISTE!E63,"")</f>
        <v/>
      </c>
      <c r="F107" s="504" t="str">
        <f>IF(LISTE!BO63="X",LISTE!BS63,"")</f>
        <v/>
      </c>
      <c r="G107" s="502">
        <f t="shared" ca="1" si="1"/>
        <v>22</v>
      </c>
    </row>
    <row r="108" spans="1:7" s="215" customFormat="1" ht="14.4" thickBot="1" x14ac:dyDescent="0.3">
      <c r="A108" s="498">
        <f>IF(LISTE!BO64="X",LISTE!A64,"")</f>
        <v>56</v>
      </c>
      <c r="B108" s="498" t="str">
        <f>IF(LISTE!BO64="X",LISTE!B64,"")</f>
        <v>Morin</v>
      </c>
      <c r="C108" s="498" t="str">
        <f>IF(LISTE!BO64="X",LISTE!C64,"")</f>
        <v>Marik</v>
      </c>
      <c r="D108" s="499">
        <f>IF(LISTE!BO64="X",LISTE!D64,"")</f>
        <v>769839139</v>
      </c>
      <c r="E108" s="498" t="str">
        <f>IF(LISTE!BO64="X",LISTE!E64,"")</f>
        <v>marjo_368@hotmail.fr</v>
      </c>
      <c r="F108" s="504">
        <f>IF(LISTE!BO64="X",LISTE!BS64,"")</f>
        <v>0</v>
      </c>
      <c r="G108" s="502">
        <f t="shared" ca="1" si="1"/>
        <v>22</v>
      </c>
    </row>
    <row r="109" spans="1:7" s="215" customFormat="1" ht="14.4" thickBot="1" x14ac:dyDescent="0.3">
      <c r="A109" s="498">
        <f>IF(LISTE!BO65="X",LISTE!A65,"")</f>
        <v>57</v>
      </c>
      <c r="B109" s="498" t="str">
        <f>IF(LISTE!BO65="X",LISTE!B65,"")</f>
        <v>Morin</v>
      </c>
      <c r="C109" s="498" t="str">
        <f>IF(LISTE!BO65="X",LISTE!C65,"")</f>
        <v xml:space="preserve"> Marik</v>
      </c>
      <c r="D109" s="499">
        <f>IF(LISTE!BO65="X",LISTE!D65,"")</f>
        <v>769839139</v>
      </c>
      <c r="E109" s="498" t="str">
        <f>IF(LISTE!BO65="X",LISTE!E65,"")</f>
        <v>marjo_368@hotmail.fr</v>
      </c>
      <c r="F109" s="504">
        <f>IF(LISTE!BO65="X",LISTE!BS65,"")</f>
        <v>0</v>
      </c>
      <c r="G109" s="502">
        <f t="shared" ref="G109:G126" ca="1" si="2">$G$61</f>
        <v>22</v>
      </c>
    </row>
    <row r="110" spans="1:7" s="215" customFormat="1" ht="14.4" thickBot="1" x14ac:dyDescent="0.3">
      <c r="A110" s="498" t="str">
        <f>IF(LISTE!BO66="X",LISTE!A66,"")</f>
        <v/>
      </c>
      <c r="B110" s="498" t="str">
        <f>IF(LISTE!BO66="X",LISTE!B66,"")</f>
        <v/>
      </c>
      <c r="C110" s="498" t="str">
        <f>IF(LISTE!BO66="X",LISTE!C66,"")</f>
        <v/>
      </c>
      <c r="D110" s="499" t="str">
        <f>IF(LISTE!BO66="X",LISTE!D66,"")</f>
        <v/>
      </c>
      <c r="E110" s="498" t="str">
        <f>IF(LISTE!BO66="X",LISTE!E66,"")</f>
        <v/>
      </c>
      <c r="F110" s="504" t="str">
        <f>IF(LISTE!BO66="X",LISTE!BS66,"")</f>
        <v/>
      </c>
      <c r="G110" s="502">
        <f t="shared" ca="1" si="2"/>
        <v>22</v>
      </c>
    </row>
    <row r="111" spans="1:7" s="215" customFormat="1" ht="14.4" thickBot="1" x14ac:dyDescent="0.3">
      <c r="A111" s="498">
        <f>IF(LISTE!BO67="X",LISTE!A67,"")</f>
        <v>59</v>
      </c>
      <c r="B111" s="498" t="str">
        <f>IF(LISTE!BO67="X",LISTE!B67,"")</f>
        <v>Salzet</v>
      </c>
      <c r="C111" s="498" t="str">
        <f>IF(LISTE!BO67="X",LISTE!C67,"")</f>
        <v>Adeline</v>
      </c>
      <c r="D111" s="499" t="str">
        <f>IF(LISTE!BO67="X",LISTE!D67,"")</f>
        <v>06 85 44 32 22</v>
      </c>
      <c r="E111" s="498" t="str">
        <f>IF(LISTE!BO67="X",LISTE!E67,"")</f>
        <v>adeline.salzet@wanadoo.fr</v>
      </c>
      <c r="F111" s="504">
        <f>IF(LISTE!BO67="X",LISTE!BS67,"")</f>
        <v>0</v>
      </c>
      <c r="G111" s="502">
        <f t="shared" ca="1" si="2"/>
        <v>22</v>
      </c>
    </row>
    <row r="112" spans="1:7" s="215" customFormat="1" ht="14.4" thickBot="1" x14ac:dyDescent="0.3">
      <c r="A112" s="498" t="str">
        <f>IF(LISTE!BO68="X",LISTE!A68,"")</f>
        <v/>
      </c>
      <c r="B112" s="498" t="str">
        <f>IF(LISTE!BO68="X",LISTE!B68,"")</f>
        <v/>
      </c>
      <c r="C112" s="498" t="str">
        <f>IF(LISTE!BO68="X",LISTE!C68,"")</f>
        <v/>
      </c>
      <c r="D112" s="499" t="str">
        <f>IF(LISTE!BO68="X",LISTE!D68,"")</f>
        <v/>
      </c>
      <c r="E112" s="498" t="str">
        <f>IF(LISTE!BO68="X",LISTE!E68,"")</f>
        <v/>
      </c>
      <c r="F112" s="504" t="str">
        <f>IF(LISTE!BO68="X",LISTE!BS68,"")</f>
        <v/>
      </c>
      <c r="G112" s="502">
        <f t="shared" ca="1" si="2"/>
        <v>22</v>
      </c>
    </row>
    <row r="113" spans="1:7" s="215" customFormat="1" ht="14.4" thickBot="1" x14ac:dyDescent="0.3">
      <c r="A113" s="498" t="str">
        <f>IF(LISTE!BO69="X",LISTE!A69,"")</f>
        <v/>
      </c>
      <c r="B113" s="498" t="str">
        <f>IF(LISTE!BO69="X",LISTE!B69,"")</f>
        <v/>
      </c>
      <c r="C113" s="498" t="str">
        <f>IF(LISTE!BO69="X",LISTE!C69,"")</f>
        <v/>
      </c>
      <c r="D113" s="499" t="str">
        <f>IF(LISTE!BO69="X",LISTE!D69,"")</f>
        <v/>
      </c>
      <c r="E113" s="498" t="str">
        <f>IF(LISTE!BO69="X",LISTE!E69,"")</f>
        <v/>
      </c>
      <c r="F113" s="504" t="str">
        <f>IF(LISTE!BO69="X",LISTE!BS69,"")</f>
        <v/>
      </c>
      <c r="G113" s="502">
        <f t="shared" ca="1" si="2"/>
        <v>22</v>
      </c>
    </row>
    <row r="114" spans="1:7" s="215" customFormat="1" ht="14.4" thickBot="1" x14ac:dyDescent="0.3">
      <c r="A114" s="498" t="str">
        <f>IF(LISTE!BO70="X",LISTE!A70,"")</f>
        <v/>
      </c>
      <c r="B114" s="498" t="str">
        <f>IF(LISTE!BO70="X",LISTE!B70,"")</f>
        <v/>
      </c>
      <c r="C114" s="498" t="str">
        <f>IF(LISTE!BO70="X",LISTE!C70,"")</f>
        <v/>
      </c>
      <c r="D114" s="499" t="str">
        <f>IF(LISTE!BO70="X",LISTE!D70,"")</f>
        <v/>
      </c>
      <c r="E114" s="498" t="str">
        <f>IF(LISTE!BO70="X",LISTE!E70,"")</f>
        <v/>
      </c>
      <c r="F114" s="504" t="str">
        <f>IF(LISTE!BO70="X",LISTE!BS70,"")</f>
        <v/>
      </c>
      <c r="G114" s="502">
        <f t="shared" ca="1" si="2"/>
        <v>22</v>
      </c>
    </row>
    <row r="115" spans="1:7" s="215" customFormat="1" ht="14.4" thickBot="1" x14ac:dyDescent="0.3">
      <c r="A115" s="498">
        <f>IF(LISTE!BO71="X",LISTE!A71,"")</f>
        <v>63</v>
      </c>
      <c r="B115" s="498" t="str">
        <f>IF(LISTE!BO71="X",LISTE!B71,"")</f>
        <v>Mikem</v>
      </c>
      <c r="C115" s="498" t="str">
        <f>IF(LISTE!BO71="X",LISTE!C71,"")</f>
        <v>Debi</v>
      </c>
      <c r="D115" s="499">
        <f>IF(LISTE!BO71="X",LISTE!D71,"")</f>
        <v>608979842</v>
      </c>
      <c r="E115" s="498" t="str">
        <f>IF(LISTE!BO71="X",LISTE!E71,"")</f>
        <v>terfloriange13@gmail.com</v>
      </c>
      <c r="F115" s="504">
        <f>IF(LISTE!BO71="X",LISTE!BS71,"")</f>
        <v>0</v>
      </c>
      <c r="G115" s="502">
        <f t="shared" ca="1" si="2"/>
        <v>22</v>
      </c>
    </row>
    <row r="116" spans="1:7" s="215" customFormat="1" ht="14.4" thickBot="1" x14ac:dyDescent="0.3">
      <c r="A116" s="498" t="str">
        <f>IF(LISTE!BO72="X",LISTE!A72,"")</f>
        <v/>
      </c>
      <c r="B116" s="498" t="str">
        <f>IF(LISTE!BO72="X",LISTE!B72,"")</f>
        <v/>
      </c>
      <c r="C116" s="498" t="str">
        <f>IF(LISTE!BO72="X",LISTE!C72,"")</f>
        <v/>
      </c>
      <c r="D116" s="499" t="str">
        <f>IF(LISTE!BO72="X",LISTE!D72,"")</f>
        <v/>
      </c>
      <c r="E116" s="498" t="str">
        <f>IF(LISTE!BO72="X",LISTE!E72,"")</f>
        <v/>
      </c>
      <c r="F116" s="504" t="str">
        <f>IF(LISTE!BO72="X",LISTE!BS72,"")</f>
        <v/>
      </c>
      <c r="G116" s="502">
        <f t="shared" ca="1" si="2"/>
        <v>22</v>
      </c>
    </row>
    <row r="117" spans="1:7" s="215" customFormat="1" ht="14.4" thickBot="1" x14ac:dyDescent="0.3">
      <c r="A117" s="498">
        <f>IF(LISTE!BO73="X",LISTE!A73,"")</f>
        <v>65</v>
      </c>
      <c r="B117" s="498" t="str">
        <f>IF(LISTE!BO73="X",LISTE!B73,"")</f>
        <v>Jimenez</v>
      </c>
      <c r="C117" s="498" t="str">
        <f>IF(LISTE!BO73="X",LISTE!C73,"")</f>
        <v>Laurence</v>
      </c>
      <c r="D117" s="499" t="str">
        <f>IF(LISTE!BO73="X",LISTE!D73,"")</f>
        <v>06 75 13 58 79</v>
      </c>
      <c r="E117" s="498" t="str">
        <f>IF(LISTE!BO73="X",LISTE!E73,"")</f>
        <v>laurence.jimenez@hotmail.fr</v>
      </c>
      <c r="F117" s="504">
        <f>IF(LISTE!BO73="X",LISTE!BS73,"")</f>
        <v>0</v>
      </c>
      <c r="G117" s="502">
        <f t="shared" ca="1" si="2"/>
        <v>22</v>
      </c>
    </row>
    <row r="118" spans="1:7" s="215" customFormat="1" ht="14.4" thickBot="1" x14ac:dyDescent="0.3">
      <c r="A118" s="498">
        <f>IF(LISTE!BO74="X",LISTE!A74,"")</f>
        <v>66</v>
      </c>
      <c r="B118" s="498" t="str">
        <f>IF(LISTE!BO74="X",LISTE!B74,"")</f>
        <v>Jimenez</v>
      </c>
      <c r="C118" s="498" t="str">
        <f>IF(LISTE!BO74="X",LISTE!C74,"")</f>
        <v>Laurence</v>
      </c>
      <c r="D118" s="499" t="str">
        <f>IF(LISTE!BO74="X",LISTE!D74,"")</f>
        <v>06 75 13 58 79</v>
      </c>
      <c r="E118" s="498" t="str">
        <f>IF(LISTE!BO74="X",LISTE!E74,"")</f>
        <v>laurence.jimenez@hotmail.fr</v>
      </c>
      <c r="F118" s="504">
        <f>IF(LISTE!BO74="X",LISTE!BS74,"")</f>
        <v>0</v>
      </c>
      <c r="G118" s="502">
        <f t="shared" ca="1" si="2"/>
        <v>22</v>
      </c>
    </row>
    <row r="119" spans="1:7" s="215" customFormat="1" ht="14.4" thickBot="1" x14ac:dyDescent="0.3">
      <c r="A119" s="498">
        <f>IF(LISTE!BO75="X",LISTE!A75,"")</f>
        <v>67</v>
      </c>
      <c r="B119" s="498" t="str">
        <f>IF(LISTE!BO75="X",LISTE!B75,"")</f>
        <v>Morin</v>
      </c>
      <c r="C119" s="498" t="str">
        <f>IF(LISTE!BO75="X",LISTE!C75,"")</f>
        <v>Marik</v>
      </c>
      <c r="D119" s="499">
        <f>IF(LISTE!BO75="X",LISTE!D75,"")</f>
        <v>769839139</v>
      </c>
      <c r="E119" s="498" t="str">
        <f>IF(LISTE!BO75="X",LISTE!E75,"")</f>
        <v>marjo_368@hotmail.fr</v>
      </c>
      <c r="F119" s="504">
        <f>IF(LISTE!BO75="X",LISTE!BS75,"")</f>
        <v>0</v>
      </c>
      <c r="G119" s="502">
        <f t="shared" ca="1" si="2"/>
        <v>22</v>
      </c>
    </row>
    <row r="120" spans="1:7" s="215" customFormat="1" ht="14.4" thickBot="1" x14ac:dyDescent="0.3">
      <c r="A120" s="498">
        <f>IF(LISTE!BO76="X",LISTE!A76,"")</f>
        <v>68</v>
      </c>
      <c r="B120" s="498" t="str">
        <f>IF(LISTE!BO76="X",LISTE!B76,"")</f>
        <v>Bernardet</v>
      </c>
      <c r="C120" s="498" t="str">
        <f>IF(LISTE!BO76="X",LISTE!C76,"")</f>
        <v>Fabienne</v>
      </c>
      <c r="D120" s="499">
        <f>IF(LISTE!BO76="X",LISTE!D76,"")</f>
        <v>646111436</v>
      </c>
      <c r="E120" s="498" t="str">
        <f>IF(LISTE!BO76="X",LISTE!E76,"")</f>
        <v>fabienne.bernadet40500@gmail.com</v>
      </c>
      <c r="F120" s="504">
        <f>IF(LISTE!BO76="X",LISTE!BS76,"")</f>
        <v>0</v>
      </c>
      <c r="G120" s="502">
        <f t="shared" ca="1" si="2"/>
        <v>22</v>
      </c>
    </row>
    <row r="121" spans="1:7" s="215" customFormat="1" ht="14.4" thickBot="1" x14ac:dyDescent="0.3">
      <c r="A121" s="498">
        <f>IF(LISTE!BO77="X",LISTE!A77,"")</f>
        <v>69</v>
      </c>
      <c r="B121" s="498" t="str">
        <f>IF(LISTE!BO77="X",LISTE!B77,"")</f>
        <v>Doucher</v>
      </c>
      <c r="C121" s="498" t="str">
        <f>IF(LISTE!BO77="X",LISTE!C77,"")</f>
        <v>Sophie</v>
      </c>
      <c r="D121" s="499" t="str">
        <f>IF(LISTE!BO77="X",LISTE!D77,"")</f>
        <v>06 37 02 62 92</v>
      </c>
      <c r="E121" s="498" t="str">
        <f>IF(LISTE!BO77="X",LISTE!E77,"")</f>
        <v>sophiedoucher@gmail.com</v>
      </c>
      <c r="F121" s="504">
        <f>IF(LISTE!BO77="X",LISTE!BS77,"")</f>
        <v>0</v>
      </c>
      <c r="G121" s="502">
        <f t="shared" ca="1" si="2"/>
        <v>22</v>
      </c>
    </row>
    <row r="122" spans="1:7" s="215" customFormat="1" ht="14.4" thickBot="1" x14ac:dyDescent="0.3">
      <c r="A122" s="498" t="str">
        <f>IF(LISTE!BO78="X",LISTE!A78,"")</f>
        <v/>
      </c>
      <c r="B122" s="498" t="str">
        <f>IF(LISTE!BO78="X",LISTE!B78,"")</f>
        <v/>
      </c>
      <c r="C122" s="498" t="str">
        <f>IF(LISTE!BO78="X",LISTE!C78,"")</f>
        <v/>
      </c>
      <c r="D122" s="499" t="str">
        <f>IF(LISTE!BO78="X",LISTE!D78,"")</f>
        <v/>
      </c>
      <c r="E122" s="498" t="str">
        <f>IF(LISTE!BO78="X",LISTE!E78,"")</f>
        <v/>
      </c>
      <c r="F122" s="504" t="str">
        <f>IF(LISTE!BO78="X",LISTE!BS78,"")</f>
        <v/>
      </c>
      <c r="G122" s="502">
        <f t="shared" ca="1" si="2"/>
        <v>22</v>
      </c>
    </row>
    <row r="123" spans="1:7" s="215" customFormat="1" ht="14.4" thickBot="1" x14ac:dyDescent="0.3">
      <c r="A123" s="498" t="str">
        <f>IF(LISTE!BO79="X",LISTE!A79,"")</f>
        <v/>
      </c>
      <c r="B123" s="498" t="str">
        <f>IF(LISTE!BO79="X",LISTE!B79,"")</f>
        <v/>
      </c>
      <c r="C123" s="498" t="str">
        <f>IF(LISTE!BO79="X",LISTE!C79,"")</f>
        <v/>
      </c>
      <c r="D123" s="499" t="str">
        <f>IF(LISTE!BO79="X",LISTE!D79,"")</f>
        <v/>
      </c>
      <c r="E123" s="498" t="str">
        <f>IF(LISTE!BO79="X",LISTE!E79,"")</f>
        <v/>
      </c>
      <c r="F123" s="504" t="str">
        <f>IF(LISTE!BO79="X",LISTE!BS79,"")</f>
        <v/>
      </c>
      <c r="G123" s="502">
        <f t="shared" ca="1" si="2"/>
        <v>22</v>
      </c>
    </row>
    <row r="124" spans="1:7" s="215" customFormat="1" ht="14.4" thickBot="1" x14ac:dyDescent="0.3">
      <c r="A124" s="498" t="str">
        <f>IF(LISTE!BO80="X",LISTE!A80,"")</f>
        <v/>
      </c>
      <c r="B124" s="498" t="str">
        <f>IF(LISTE!BO80="X",LISTE!B80,"")</f>
        <v/>
      </c>
      <c r="C124" s="498" t="str">
        <f>IF(LISTE!BO80="X",LISTE!C80,"")</f>
        <v/>
      </c>
      <c r="D124" s="499" t="str">
        <f>IF(LISTE!BO80="X",LISTE!D80,"")</f>
        <v/>
      </c>
      <c r="E124" s="498" t="str">
        <f>IF(LISTE!BO80="X",LISTE!E80,"")</f>
        <v/>
      </c>
      <c r="F124" s="504" t="str">
        <f>IF(LISTE!BO80="X",LISTE!BS80,"")</f>
        <v/>
      </c>
      <c r="G124" s="502">
        <f t="shared" ca="1" si="2"/>
        <v>22</v>
      </c>
    </row>
    <row r="125" spans="1:7" s="215" customFormat="1" ht="14.4" thickBot="1" x14ac:dyDescent="0.3">
      <c r="A125" s="498" t="str">
        <f>IF(LISTE!BO81="X",LISTE!A81,"")</f>
        <v/>
      </c>
      <c r="B125" s="498" t="str">
        <f>IF(LISTE!BO81="X",LISTE!B81,"")</f>
        <v/>
      </c>
      <c r="C125" s="498" t="str">
        <f>IF(LISTE!BO81="X",LISTE!C81,"")</f>
        <v/>
      </c>
      <c r="D125" s="499" t="str">
        <f>IF(LISTE!BO81="X",LISTE!D81,"")</f>
        <v/>
      </c>
      <c r="E125" s="498" t="str">
        <f>IF(LISTE!BO81="X",LISTE!E81,"")</f>
        <v/>
      </c>
      <c r="F125" s="504" t="str">
        <f>IF(LISTE!BO81="X",LISTE!BS81,"")</f>
        <v/>
      </c>
      <c r="G125" s="502">
        <f t="shared" ca="1" si="2"/>
        <v>22</v>
      </c>
    </row>
    <row r="126" spans="1:7" s="215" customFormat="1" ht="14.4" thickBot="1" x14ac:dyDescent="0.3">
      <c r="A126" s="498" t="str">
        <f>IF(LISTE!BO82="X",LISTE!A82,"")</f>
        <v/>
      </c>
      <c r="B126" s="498" t="str">
        <f>IF(LISTE!BO82="X",LISTE!B82,"")</f>
        <v/>
      </c>
      <c r="C126" s="498" t="str">
        <f>IF(LISTE!BO82="X",LISTE!C82,"")</f>
        <v/>
      </c>
      <c r="D126" s="499" t="str">
        <f>IF(LISTE!BO82="X",LISTE!D82,"")</f>
        <v/>
      </c>
      <c r="E126" s="498" t="str">
        <f>IF(LISTE!BO82="X",LISTE!E82,"")</f>
        <v/>
      </c>
      <c r="F126" s="504" t="str">
        <f>IF(LISTE!BO82="X",LISTE!BS82,"")</f>
        <v/>
      </c>
      <c r="G126" s="502">
        <f t="shared" ca="1" si="2"/>
        <v>22</v>
      </c>
    </row>
    <row r="127" spans="1:7" s="215" customFormat="1" x14ac:dyDescent="0.25">
      <c r="A127" s="261" t="str">
        <f>IF(LISTE!BO219="X",LISTE!A219,"")</f>
        <v/>
      </c>
      <c r="B127" s="262" t="str">
        <f>IF(LISTE!BO219="X",LISTE!B219,"")</f>
        <v/>
      </c>
      <c r="C127" s="262" t="str">
        <f>IF(LISTE!BO219="X",LISTE!C219,"")</f>
        <v/>
      </c>
      <c r="D127" s="263" t="str">
        <f>IF(LISTE!BO219="X",LISTE!D219,"")</f>
        <v/>
      </c>
      <c r="E127" s="262" t="str">
        <f>IF(LISTE!BO219="X",LISTE!E219,"")</f>
        <v/>
      </c>
      <c r="F127" s="264" t="str">
        <f>IF(LISTE!BO219="X",LISTE!BS219,"")</f>
        <v/>
      </c>
      <c r="G127" s="502"/>
    </row>
  </sheetData>
  <sortState xmlns:xlrd2="http://schemas.microsoft.com/office/spreadsheetml/2017/richdata2" ref="A4:G126">
    <sortCondition ref="G4:G126"/>
    <sortCondition ref="A4:A126"/>
  </sortState>
  <mergeCells count="1">
    <mergeCell ref="A1:F1"/>
  </mergeCells>
  <pageMargins left="0.25" right="0.25"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2B555-0B0D-450D-9637-89DE10C57DDD}">
  <dimension ref="A1:I30"/>
  <sheetViews>
    <sheetView workbookViewId="0">
      <selection activeCell="AE26" sqref="AE26"/>
    </sheetView>
  </sheetViews>
  <sheetFormatPr baseColWidth="10" defaultColWidth="11.296875" defaultRowHeight="13.8" x14ac:dyDescent="0.25"/>
  <cols>
    <col min="9" max="9" width="19.8984375" customWidth="1"/>
  </cols>
  <sheetData>
    <row r="1" spans="1:9" s="15" customFormat="1" x14ac:dyDescent="0.25">
      <c r="B1" s="15" t="s">
        <v>408</v>
      </c>
      <c r="C1" s="15" t="s">
        <v>409</v>
      </c>
      <c r="D1" s="15" t="s">
        <v>410</v>
      </c>
      <c r="E1" s="15" t="s">
        <v>411</v>
      </c>
      <c r="F1" s="15" t="s">
        <v>412</v>
      </c>
      <c r="G1" s="15" t="s">
        <v>413</v>
      </c>
      <c r="H1" s="292" t="s">
        <v>414</v>
      </c>
    </row>
    <row r="2" spans="1:9" x14ac:dyDescent="0.25">
      <c r="H2" s="291"/>
    </row>
    <row r="3" spans="1:9" x14ac:dyDescent="0.25">
      <c r="A3" s="290">
        <v>44211</v>
      </c>
      <c r="B3" s="291">
        <v>429.55</v>
      </c>
      <c r="C3" s="291">
        <v>578.02</v>
      </c>
      <c r="D3" s="291">
        <v>4798.7</v>
      </c>
      <c r="E3" s="291">
        <v>2528.61</v>
      </c>
      <c r="F3" s="291">
        <v>17797.47</v>
      </c>
      <c r="G3" s="291">
        <v>0</v>
      </c>
      <c r="H3" s="291">
        <f>SUM(B3+C3+D3+E3+F3+G3)</f>
        <v>26132.35</v>
      </c>
      <c r="I3" s="293"/>
    </row>
    <row r="4" spans="1:9" x14ac:dyDescent="0.25">
      <c r="A4" s="290">
        <v>44242</v>
      </c>
      <c r="B4" s="291">
        <v>421.48</v>
      </c>
      <c r="C4" s="291">
        <v>12580.02</v>
      </c>
      <c r="D4" s="291">
        <v>4798.7</v>
      </c>
      <c r="E4" s="291">
        <v>2528.61</v>
      </c>
      <c r="F4" s="291">
        <v>4588.72</v>
      </c>
      <c r="G4" s="291">
        <v>0</v>
      </c>
      <c r="H4" s="291">
        <f t="shared" ref="H4:H22" si="0">SUM(B4+C4+D4+E4+F4+G4)</f>
        <v>24917.530000000002</v>
      </c>
      <c r="I4" s="293"/>
    </row>
    <row r="5" spans="1:9" x14ac:dyDescent="0.25">
      <c r="A5" s="290">
        <v>44270</v>
      </c>
      <c r="B5" s="291">
        <v>1000.51</v>
      </c>
      <c r="C5" s="291">
        <v>2855.02</v>
      </c>
      <c r="D5" s="291">
        <v>4798.7</v>
      </c>
      <c r="E5" s="291">
        <v>9028.61</v>
      </c>
      <c r="F5" s="291">
        <v>1289.08</v>
      </c>
      <c r="G5" s="291">
        <v>0</v>
      </c>
      <c r="H5" s="291">
        <f t="shared" si="0"/>
        <v>18971.919999999998</v>
      </c>
      <c r="I5" s="293"/>
    </row>
    <row r="6" spans="1:9" x14ac:dyDescent="0.25">
      <c r="A6" s="290">
        <v>44301</v>
      </c>
      <c r="B6" s="291">
        <v>676.53</v>
      </c>
      <c r="C6" s="291">
        <v>778.83</v>
      </c>
      <c r="D6" s="291">
        <v>4648.7</v>
      </c>
      <c r="E6" s="291">
        <v>9428.61</v>
      </c>
      <c r="F6" s="291">
        <v>1765.83</v>
      </c>
      <c r="G6" s="291">
        <v>0</v>
      </c>
      <c r="H6" s="291">
        <f t="shared" si="0"/>
        <v>17298.5</v>
      </c>
      <c r="I6" s="293"/>
    </row>
    <row r="7" spans="1:9" x14ac:dyDescent="0.25">
      <c r="A7" s="290">
        <v>44331</v>
      </c>
      <c r="B7" s="291">
        <v>125.92</v>
      </c>
      <c r="C7" s="291">
        <v>818.16</v>
      </c>
      <c r="D7" s="291">
        <v>4948.7</v>
      </c>
      <c r="E7" s="291">
        <v>9428.61</v>
      </c>
      <c r="F7" s="291">
        <v>1731.83</v>
      </c>
      <c r="G7" s="291">
        <v>0</v>
      </c>
      <c r="H7" s="291">
        <f t="shared" si="0"/>
        <v>17053.22</v>
      </c>
      <c r="I7" s="293"/>
    </row>
    <row r="8" spans="1:9" x14ac:dyDescent="0.25">
      <c r="A8" s="290">
        <v>44362</v>
      </c>
      <c r="B8" s="291">
        <v>57.36</v>
      </c>
      <c r="C8" s="291">
        <v>716.46</v>
      </c>
      <c r="D8" s="291">
        <v>4048.7</v>
      </c>
      <c r="E8" s="291">
        <v>9428.61</v>
      </c>
      <c r="F8" s="291">
        <v>1751.83</v>
      </c>
      <c r="G8" s="291">
        <v>0</v>
      </c>
      <c r="H8" s="291">
        <f t="shared" si="0"/>
        <v>16002.960000000001</v>
      </c>
      <c r="I8" s="293"/>
    </row>
    <row r="9" spans="1:9" x14ac:dyDescent="0.25">
      <c r="A9" s="290">
        <v>44392</v>
      </c>
      <c r="B9" s="291">
        <v>166.94</v>
      </c>
      <c r="C9" s="291">
        <v>634.35</v>
      </c>
      <c r="D9" s="291">
        <v>2848.7</v>
      </c>
      <c r="E9" s="291">
        <v>9428.61</v>
      </c>
      <c r="F9" s="291">
        <v>1751.83</v>
      </c>
      <c r="G9" s="291">
        <v>25.61</v>
      </c>
      <c r="H9" s="291">
        <f t="shared" si="0"/>
        <v>14856.04</v>
      </c>
      <c r="I9" s="293"/>
    </row>
    <row r="10" spans="1:9" x14ac:dyDescent="0.25">
      <c r="A10" s="290">
        <v>44423</v>
      </c>
      <c r="B10" s="291">
        <v>393.79</v>
      </c>
      <c r="C10" s="291">
        <v>601.13</v>
      </c>
      <c r="D10" s="291">
        <v>548.71</v>
      </c>
      <c r="E10" s="291">
        <v>9428.61</v>
      </c>
      <c r="F10" s="291">
        <v>1736.83</v>
      </c>
      <c r="G10" s="291">
        <v>20.48</v>
      </c>
      <c r="H10" s="291">
        <f t="shared" si="0"/>
        <v>12729.550000000001</v>
      </c>
      <c r="I10" s="293"/>
    </row>
    <row r="11" spans="1:9" x14ac:dyDescent="0.25">
      <c r="A11" s="290">
        <v>44454</v>
      </c>
      <c r="B11" s="291">
        <v>207.68</v>
      </c>
      <c r="C11" s="291">
        <v>220.82</v>
      </c>
      <c r="D11" s="291">
        <v>98.7</v>
      </c>
      <c r="E11" s="291">
        <v>9128.61</v>
      </c>
      <c r="F11" s="291">
        <v>1731.83</v>
      </c>
      <c r="G11" s="291">
        <v>13.83</v>
      </c>
      <c r="H11" s="291">
        <f t="shared" si="0"/>
        <v>11401.470000000001</v>
      </c>
      <c r="I11" s="293" t="s">
        <v>415</v>
      </c>
    </row>
    <row r="12" spans="1:9" x14ac:dyDescent="0.25">
      <c r="A12" s="290">
        <v>44484</v>
      </c>
      <c r="B12" s="291">
        <v>1252.27</v>
      </c>
      <c r="C12" s="291">
        <v>123.76</v>
      </c>
      <c r="D12" s="291">
        <v>98.7</v>
      </c>
      <c r="E12" s="291">
        <v>7018.61</v>
      </c>
      <c r="F12" s="291">
        <v>1421.83</v>
      </c>
      <c r="G12" s="291">
        <v>1.3900000000000001</v>
      </c>
      <c r="H12" s="291">
        <f t="shared" si="0"/>
        <v>9916.56</v>
      </c>
      <c r="I12" s="293"/>
    </row>
    <row r="13" spans="1:9" x14ac:dyDescent="0.25">
      <c r="A13" s="290">
        <v>44515</v>
      </c>
      <c r="B13" s="291">
        <v>323.31</v>
      </c>
      <c r="C13" s="291">
        <v>486.46</v>
      </c>
      <c r="D13" s="291">
        <v>898.7</v>
      </c>
      <c r="E13" s="291">
        <v>6168.61</v>
      </c>
      <c r="F13" s="291">
        <v>1364.35</v>
      </c>
      <c r="G13" s="291">
        <v>1.3900000000000001</v>
      </c>
      <c r="H13" s="291">
        <f t="shared" si="0"/>
        <v>9242.82</v>
      </c>
      <c r="I13" s="293" t="s">
        <v>416</v>
      </c>
    </row>
    <row r="14" spans="1:9" x14ac:dyDescent="0.25">
      <c r="A14" s="294">
        <v>44545</v>
      </c>
      <c r="B14" s="295">
        <v>2027.32</v>
      </c>
      <c r="C14" s="295">
        <v>149.01</v>
      </c>
      <c r="D14" s="295">
        <v>1398.7</v>
      </c>
      <c r="E14" s="295">
        <v>6168.61</v>
      </c>
      <c r="F14" s="295">
        <v>1364.35</v>
      </c>
      <c r="G14" s="295">
        <v>1.3900000000000001</v>
      </c>
      <c r="H14" s="295">
        <f t="shared" si="0"/>
        <v>11109.38</v>
      </c>
      <c r="I14" s="293" t="s">
        <v>419</v>
      </c>
    </row>
    <row r="15" spans="1:9" x14ac:dyDescent="0.25">
      <c r="A15" s="290">
        <v>44576</v>
      </c>
      <c r="B15" s="291"/>
      <c r="C15" s="291"/>
      <c r="D15" s="291"/>
      <c r="E15" s="291"/>
      <c r="F15" s="291"/>
      <c r="G15" s="291"/>
      <c r="H15" s="291">
        <f t="shared" si="0"/>
        <v>0</v>
      </c>
    </row>
    <row r="16" spans="1:9" x14ac:dyDescent="0.25">
      <c r="A16" s="290">
        <v>44607</v>
      </c>
      <c r="B16" s="291"/>
      <c r="C16" s="291"/>
      <c r="D16" s="291"/>
      <c r="E16" s="291"/>
      <c r="F16" s="291"/>
      <c r="G16" s="291"/>
      <c r="H16" s="291">
        <f t="shared" si="0"/>
        <v>0</v>
      </c>
    </row>
    <row r="17" spans="1:8" x14ac:dyDescent="0.25">
      <c r="A17" s="290">
        <v>44635</v>
      </c>
      <c r="B17" s="291"/>
      <c r="C17" s="291"/>
      <c r="D17" s="291"/>
      <c r="E17" s="291"/>
      <c r="F17" s="291"/>
      <c r="G17" s="291"/>
      <c r="H17" s="291">
        <f t="shared" si="0"/>
        <v>0</v>
      </c>
    </row>
    <row r="18" spans="1:8" x14ac:dyDescent="0.25">
      <c r="A18" s="290">
        <v>44666</v>
      </c>
      <c r="B18" s="291"/>
      <c r="C18" s="291"/>
      <c r="D18" s="291"/>
      <c r="E18" s="291"/>
      <c r="F18" s="291"/>
      <c r="G18" s="291"/>
      <c r="H18" s="291">
        <f t="shared" si="0"/>
        <v>0</v>
      </c>
    </row>
    <row r="19" spans="1:8" x14ac:dyDescent="0.25">
      <c r="A19" s="290">
        <v>44696</v>
      </c>
      <c r="B19" s="291"/>
      <c r="C19" s="291"/>
      <c r="D19" s="291"/>
      <c r="E19" s="291"/>
      <c r="F19" s="291"/>
      <c r="G19" s="291"/>
      <c r="H19" s="291">
        <f t="shared" si="0"/>
        <v>0</v>
      </c>
    </row>
    <row r="20" spans="1:8" x14ac:dyDescent="0.25">
      <c r="A20" s="290">
        <v>44727</v>
      </c>
      <c r="B20" s="291"/>
      <c r="C20" s="291"/>
      <c r="D20" s="291"/>
      <c r="E20" s="291"/>
      <c r="F20" s="291"/>
      <c r="G20" s="291"/>
      <c r="H20" s="291">
        <f t="shared" si="0"/>
        <v>0</v>
      </c>
    </row>
    <row r="21" spans="1:8" x14ac:dyDescent="0.25">
      <c r="A21" s="290">
        <v>44757</v>
      </c>
      <c r="B21" s="291"/>
      <c r="C21" s="291"/>
      <c r="D21" s="291"/>
      <c r="E21" s="291"/>
      <c r="F21" s="291"/>
      <c r="G21" s="291"/>
      <c r="H21" s="291">
        <f t="shared" si="0"/>
        <v>0</v>
      </c>
    </row>
    <row r="22" spans="1:8" x14ac:dyDescent="0.25">
      <c r="A22" s="290">
        <v>44788</v>
      </c>
      <c r="B22" s="291"/>
      <c r="C22" s="291"/>
      <c r="D22" s="291"/>
      <c r="E22" s="291"/>
      <c r="F22" s="291"/>
      <c r="G22" s="291"/>
      <c r="H22" s="291">
        <f t="shared" si="0"/>
        <v>0</v>
      </c>
    </row>
    <row r="23" spans="1:8" x14ac:dyDescent="0.25">
      <c r="B23" s="291"/>
      <c r="C23" s="291"/>
      <c r="D23" s="291"/>
      <c r="E23" s="291"/>
      <c r="F23" s="291"/>
      <c r="G23" s="291"/>
    </row>
    <row r="24" spans="1:8" x14ac:dyDescent="0.25">
      <c r="B24" s="291"/>
      <c r="C24" s="291"/>
      <c r="D24" s="291"/>
      <c r="E24" s="291"/>
      <c r="F24" s="291"/>
      <c r="G24" s="291"/>
    </row>
    <row r="25" spans="1:8" x14ac:dyDescent="0.25">
      <c r="B25" s="291"/>
      <c r="C25" s="291"/>
      <c r="D25" s="291"/>
      <c r="E25" s="291"/>
      <c r="F25" s="291"/>
      <c r="G25" s="291"/>
    </row>
    <row r="26" spans="1:8" x14ac:dyDescent="0.25">
      <c r="B26" s="291"/>
      <c r="C26" s="291"/>
      <c r="D26" s="291"/>
      <c r="E26" s="291"/>
      <c r="F26" s="291"/>
      <c r="G26" s="291"/>
    </row>
    <row r="27" spans="1:8" x14ac:dyDescent="0.25">
      <c r="B27" s="291"/>
      <c r="C27" s="291"/>
      <c r="D27" s="291"/>
      <c r="E27" s="291"/>
      <c r="F27" s="291"/>
      <c r="G27" s="291"/>
    </row>
    <row r="28" spans="1:8" x14ac:dyDescent="0.25">
      <c r="B28" s="291"/>
      <c r="C28" s="291"/>
      <c r="D28" s="291"/>
      <c r="E28" s="291"/>
      <c r="F28" s="291"/>
      <c r="G28" s="291"/>
    </row>
    <row r="29" spans="1:8" x14ac:dyDescent="0.25">
      <c r="B29" s="291"/>
      <c r="C29" s="291"/>
      <c r="D29" s="291"/>
      <c r="E29" s="291"/>
      <c r="F29" s="291"/>
      <c r="G29" s="291"/>
    </row>
    <row r="30" spans="1:8" x14ac:dyDescent="0.25">
      <c r="B30" s="291"/>
      <c r="C30" s="291"/>
      <c r="D30" s="291"/>
      <c r="E30" s="291"/>
      <c r="F30" s="291"/>
      <c r="G30" s="291"/>
    </row>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7DAC3-0B13-417F-8D4B-6C8D89EFC628}">
  <dimension ref="A1:B4"/>
  <sheetViews>
    <sheetView workbookViewId="0">
      <selection activeCell="AE26" sqref="AE26"/>
    </sheetView>
  </sheetViews>
  <sheetFormatPr baseColWidth="10" defaultColWidth="11.296875" defaultRowHeight="13.8" x14ac:dyDescent="0.25"/>
  <cols>
    <col min="1" max="1" width="33.8984375" customWidth="1"/>
    <col min="2" max="2" width="2.5" style="15" customWidth="1"/>
  </cols>
  <sheetData>
    <row r="1" spans="1:2" x14ac:dyDescent="0.25">
      <c r="A1" t="s">
        <v>417</v>
      </c>
    </row>
    <row r="4" spans="1:2" x14ac:dyDescent="0.25">
      <c r="A4" s="124" t="s">
        <v>418</v>
      </c>
      <c r="B4" s="15" t="s">
        <v>123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84BC4-0DA1-4003-80FA-F486F3246B17}">
  <dimension ref="A1:CK201"/>
  <sheetViews>
    <sheetView tabSelected="1" zoomScale="70" zoomScaleNormal="70" workbookViewId="0">
      <pane xSplit="1" ySplit="8" topLeftCell="B108" activePane="bottomRight" state="frozen"/>
      <selection activeCell="AE26" sqref="AE26"/>
      <selection pane="topRight" activeCell="AE26" sqref="AE26"/>
      <selection pane="bottomLeft" activeCell="AE26" sqref="AE26"/>
      <selection pane="bottomRight" activeCell="AA117" sqref="AA117"/>
    </sheetView>
  </sheetViews>
  <sheetFormatPr baseColWidth="10" defaultColWidth="11" defaultRowHeight="17.399999999999999" x14ac:dyDescent="0.3"/>
  <cols>
    <col min="1" max="1" width="6.5" style="49" customWidth="1"/>
    <col min="2" max="2" width="21.09765625" style="50" customWidth="1"/>
    <col min="3" max="3" width="16.3984375" style="50" customWidth="1"/>
    <col min="4" max="4" width="27.8984375" style="49" customWidth="1"/>
    <col min="5" max="5" width="48" style="47" customWidth="1"/>
    <col min="6" max="6" width="12.5" style="47" customWidth="1"/>
    <col min="7" max="7" width="14.59765625" style="50" customWidth="1"/>
    <col min="8" max="8" width="9.59765625" style="50" customWidth="1"/>
    <col min="9" max="9" width="5.8984375" style="50" customWidth="1"/>
    <col min="10" max="10" width="14.19921875" style="47" customWidth="1"/>
    <col min="11" max="11" width="12.69921875" style="47" customWidth="1"/>
    <col min="12" max="12" width="13" style="47" customWidth="1"/>
    <col min="13" max="16" width="11.09765625" style="47" bestFit="1" customWidth="1"/>
    <col min="17" max="17" width="13.5" style="49" customWidth="1"/>
    <col min="18" max="18" width="11.09765625" style="49" bestFit="1" customWidth="1"/>
    <col min="19" max="19" width="14.19921875" style="49" customWidth="1"/>
    <col min="20" max="20" width="14" style="49" customWidth="1"/>
    <col min="21" max="21" width="16.5" style="49" customWidth="1"/>
    <col min="22" max="22" width="13.5" style="49" customWidth="1"/>
    <col min="23" max="23" width="11.09765625" style="49" bestFit="1" customWidth="1"/>
    <col min="24" max="24" width="14" style="49" customWidth="1"/>
    <col min="25" max="25" width="12.59765625" style="49" bestFit="1" customWidth="1"/>
    <col min="26" max="26" width="12.3984375" style="49" customWidth="1"/>
    <col min="27" max="27" width="14.69921875" style="49" customWidth="1"/>
    <col min="28" max="28" width="14.59765625" style="49" customWidth="1"/>
    <col min="29" max="29" width="17.19921875" style="50" customWidth="1"/>
    <col min="30" max="30" width="7.5" style="50" customWidth="1"/>
    <col min="31" max="31" width="14.69921875" style="49" customWidth="1"/>
    <col min="32" max="33" width="13.69921875" style="49" customWidth="1"/>
    <col min="34" max="35" width="8.69921875" style="49" customWidth="1"/>
    <col min="36" max="36" width="12.59765625" style="49" customWidth="1"/>
    <col min="37" max="37" width="8.8984375" style="49" customWidth="1"/>
    <col min="38" max="38" width="8.69921875" style="49" customWidth="1"/>
    <col min="39" max="39" width="9.09765625" style="49" customWidth="1"/>
    <col min="40" max="43" width="11.09765625" style="49" bestFit="1" customWidth="1"/>
    <col min="44" max="47" width="11.09765625" style="49" customWidth="1"/>
    <col min="48" max="48" width="14.69921875" style="49" customWidth="1"/>
    <col min="49" max="50" width="11.09765625" style="49" bestFit="1" customWidth="1"/>
    <col min="51" max="51" width="11.09765625" style="50" bestFit="1" customWidth="1"/>
    <col min="52" max="54" width="11.09765625" style="49" bestFit="1" customWidth="1"/>
    <col min="55" max="55" width="13" style="49" customWidth="1"/>
    <col min="56" max="56" width="12.09765625" style="49" bestFit="1" customWidth="1"/>
    <col min="57" max="57" width="14.69921875" style="49" customWidth="1"/>
    <col min="58" max="58" width="6.09765625" style="49" customWidth="1"/>
    <col min="59" max="59" width="7" style="50" customWidth="1"/>
    <col min="60" max="60" width="3.5" style="50" customWidth="1"/>
    <col min="61" max="61" width="3.59765625" style="50" customWidth="1"/>
    <col min="62" max="62" width="9.8984375" style="50" customWidth="1"/>
    <col min="63" max="63" width="21.09765625" style="50" customWidth="1"/>
    <col min="64" max="64" width="5" style="49" customWidth="1"/>
    <col min="65" max="65" width="4.8984375" style="49" customWidth="1"/>
    <col min="66" max="66" width="12.69921875" style="49" customWidth="1"/>
    <col min="67" max="67" width="7.69921875" style="50" customWidth="1"/>
    <col min="68" max="68" width="7.59765625" style="50" customWidth="1"/>
    <col min="69" max="69" width="12" style="50" customWidth="1"/>
    <col min="70" max="70" width="7.69921875" style="50" customWidth="1"/>
    <col min="71" max="71" width="32.8984375" style="49" customWidth="1"/>
    <col min="72" max="16384" width="11" style="49"/>
  </cols>
  <sheetData>
    <row r="1" spans="1:89" s="17" customFormat="1" ht="16.2" thickBot="1" x14ac:dyDescent="0.3">
      <c r="B1" s="658" t="s">
        <v>153</v>
      </c>
      <c r="C1" s="85" t="s">
        <v>251</v>
      </c>
      <c r="E1" s="74" t="s">
        <v>184</v>
      </c>
      <c r="F1" s="75" t="s">
        <v>182</v>
      </c>
      <c r="G1" s="185" t="s">
        <v>183</v>
      </c>
      <c r="H1" s="771" t="s">
        <v>352</v>
      </c>
      <c r="I1" s="772"/>
      <c r="J1" s="781"/>
      <c r="K1" s="74" t="s">
        <v>184</v>
      </c>
      <c r="L1" s="75" t="s">
        <v>182</v>
      </c>
      <c r="M1" s="185" t="s">
        <v>183</v>
      </c>
      <c r="N1" s="771" t="s">
        <v>352</v>
      </c>
      <c r="O1" s="772"/>
      <c r="P1" s="74" t="s">
        <v>184</v>
      </c>
      <c r="Q1" s="75" t="s">
        <v>182</v>
      </c>
      <c r="R1" s="185" t="s">
        <v>183</v>
      </c>
      <c r="S1" s="771" t="s">
        <v>352</v>
      </c>
      <c r="T1" s="772"/>
      <c r="U1" s="74" t="s">
        <v>184</v>
      </c>
      <c r="V1" s="75" t="s">
        <v>182</v>
      </c>
      <c r="W1" s="185" t="s">
        <v>183</v>
      </c>
      <c r="X1" s="771" t="s">
        <v>352</v>
      </c>
      <c r="Y1" s="772"/>
      <c r="Z1" s="74" t="s">
        <v>184</v>
      </c>
      <c r="AA1" s="75" t="s">
        <v>182</v>
      </c>
      <c r="AB1" s="185" t="s">
        <v>183</v>
      </c>
      <c r="AC1" s="771" t="s">
        <v>352</v>
      </c>
      <c r="AD1" s="772"/>
      <c r="AE1" s="74" t="s">
        <v>184</v>
      </c>
      <c r="AF1" s="75" t="s">
        <v>182</v>
      </c>
      <c r="AG1" s="185" t="s">
        <v>183</v>
      </c>
      <c r="AH1" s="782" t="s">
        <v>902</v>
      </c>
      <c r="AI1" s="783"/>
      <c r="AJ1" s="783"/>
      <c r="AK1" s="783"/>
      <c r="AL1" s="783"/>
      <c r="AM1" s="783"/>
      <c r="AN1" s="783"/>
      <c r="AY1" s="48"/>
      <c r="BH1" s="48"/>
      <c r="BI1" s="48"/>
      <c r="BJ1" s="48"/>
      <c r="BK1" s="48"/>
      <c r="BL1" s="48"/>
      <c r="BM1" s="48"/>
      <c r="BO1" s="48"/>
      <c r="BP1" s="48"/>
      <c r="BQ1" s="48"/>
      <c r="BR1" s="48"/>
    </row>
    <row r="2" spans="1:89" s="17" customFormat="1" ht="18" thickBot="1" x14ac:dyDescent="0.3">
      <c r="B2" s="59" t="s">
        <v>216</v>
      </c>
      <c r="C2" s="86" t="s">
        <v>252</v>
      </c>
      <c r="D2" s="84" t="s">
        <v>6</v>
      </c>
      <c r="E2" s="231" t="s">
        <v>627</v>
      </c>
      <c r="F2" s="186" t="s">
        <v>625</v>
      </c>
      <c r="G2" s="186" t="s">
        <v>625</v>
      </c>
      <c r="H2" s="775" t="s">
        <v>627</v>
      </c>
      <c r="I2" s="775"/>
      <c r="J2" s="776"/>
      <c r="K2" s="186" t="s">
        <v>625</v>
      </c>
      <c r="L2" s="186" t="s">
        <v>625</v>
      </c>
      <c r="M2" s="186" t="s">
        <v>625</v>
      </c>
      <c r="N2" s="765">
        <v>65</v>
      </c>
      <c r="O2" s="766"/>
      <c r="P2" s="186" t="s">
        <v>625</v>
      </c>
      <c r="Q2" s="186" t="s">
        <v>625</v>
      </c>
      <c r="R2" s="186" t="s">
        <v>625</v>
      </c>
      <c r="S2" s="765">
        <v>65</v>
      </c>
      <c r="T2" s="766"/>
      <c r="U2" s="186" t="s">
        <v>625</v>
      </c>
      <c r="V2" s="186" t="s">
        <v>625</v>
      </c>
      <c r="W2" s="186" t="s">
        <v>625</v>
      </c>
      <c r="X2" s="765" t="s">
        <v>627</v>
      </c>
      <c r="Y2" s="766"/>
      <c r="Z2" s="186" t="s">
        <v>625</v>
      </c>
      <c r="AA2" s="186" t="s">
        <v>625</v>
      </c>
      <c r="AB2" s="186" t="s">
        <v>625</v>
      </c>
      <c r="AC2" s="765" t="s">
        <v>627</v>
      </c>
      <c r="AD2" s="766"/>
      <c r="AE2" s="186" t="s">
        <v>625</v>
      </c>
      <c r="AF2" s="186" t="s">
        <v>625</v>
      </c>
      <c r="AG2" s="186" t="s">
        <v>625</v>
      </c>
      <c r="AH2" s="782"/>
      <c r="AI2" s="783"/>
      <c r="AJ2" s="783"/>
      <c r="AK2" s="783"/>
      <c r="AL2" s="783"/>
      <c r="AM2" s="783"/>
      <c r="AN2" s="783"/>
      <c r="AO2" s="60"/>
      <c r="AP2" s="662">
        <f>BD101</f>
        <v>0</v>
      </c>
      <c r="AR2" s="662">
        <f>BD101</f>
        <v>0</v>
      </c>
      <c r="AU2" s="17">
        <f>MONTH(G96)</f>
        <v>8</v>
      </c>
      <c r="AV2" s="60" t="str">
        <f>IF(AND(I96="O",MONTH(G96)=8),"O","N")</f>
        <v>N</v>
      </c>
      <c r="AW2" s="60"/>
      <c r="AY2" s="48" t="s">
        <v>405</v>
      </c>
      <c r="AZ2" s="17">
        <v>1200</v>
      </c>
      <c r="BE2" s="288"/>
      <c r="BF2" s="288"/>
      <c r="BG2" s="48"/>
      <c r="BH2" s="48"/>
      <c r="BI2" s="48"/>
      <c r="BJ2" s="48"/>
      <c r="BK2" s="48"/>
      <c r="BL2" s="48"/>
      <c r="BN2" s="48"/>
      <c r="BO2" s="48"/>
      <c r="BP2" s="48"/>
      <c r="BQ2" s="48"/>
    </row>
    <row r="3" spans="1:89" s="17" customFormat="1" ht="18" thickBot="1" x14ac:dyDescent="0.3">
      <c r="B3" s="61" t="s">
        <v>75</v>
      </c>
      <c r="C3" s="87" t="s">
        <v>253</v>
      </c>
      <c r="D3" s="84" t="s">
        <v>10</v>
      </c>
      <c r="E3" s="214" t="s">
        <v>627</v>
      </c>
      <c r="F3" s="76" t="s">
        <v>625</v>
      </c>
      <c r="G3" s="76" t="s">
        <v>625</v>
      </c>
      <c r="H3" s="777" t="s">
        <v>627</v>
      </c>
      <c r="I3" s="777"/>
      <c r="J3" s="778"/>
      <c r="K3" s="76" t="s">
        <v>625</v>
      </c>
      <c r="L3" s="76" t="s">
        <v>625</v>
      </c>
      <c r="M3" s="76" t="s">
        <v>625</v>
      </c>
      <c r="N3" s="767">
        <v>65</v>
      </c>
      <c r="O3" s="768"/>
      <c r="P3" s="76" t="s">
        <v>625</v>
      </c>
      <c r="Q3" s="76" t="s">
        <v>625</v>
      </c>
      <c r="R3" s="76" t="s">
        <v>625</v>
      </c>
      <c r="S3" s="767">
        <v>65</v>
      </c>
      <c r="T3" s="768"/>
      <c r="U3" s="76" t="s">
        <v>625</v>
      </c>
      <c r="V3" s="76" t="s">
        <v>625</v>
      </c>
      <c r="W3" s="76" t="s">
        <v>625</v>
      </c>
      <c r="X3" s="767" t="s">
        <v>627</v>
      </c>
      <c r="Y3" s="768"/>
      <c r="Z3" s="76" t="s">
        <v>625</v>
      </c>
      <c r="AA3" s="76" t="s">
        <v>625</v>
      </c>
      <c r="AB3" s="76" t="s">
        <v>625</v>
      </c>
      <c r="AC3" s="767" t="s">
        <v>627</v>
      </c>
      <c r="AD3" s="768"/>
      <c r="AE3" s="76" t="s">
        <v>625</v>
      </c>
      <c r="AF3" s="76" t="s">
        <v>625</v>
      </c>
      <c r="AG3" s="76" t="s">
        <v>625</v>
      </c>
      <c r="AH3" s="782"/>
      <c r="AI3" s="783"/>
      <c r="AJ3" s="783"/>
      <c r="AK3" s="783"/>
      <c r="AL3" s="783"/>
      <c r="AM3" s="783"/>
      <c r="AN3" s="783"/>
      <c r="AU3" s="60">
        <f>(Q96+R96+S96+T96)*6/100</f>
        <v>8.4</v>
      </c>
      <c r="AY3" s="48"/>
      <c r="BE3" s="288"/>
      <c r="BF3" s="288"/>
      <c r="BG3" s="48"/>
      <c r="BH3" s="48"/>
      <c r="BI3" s="48"/>
      <c r="BJ3" s="48"/>
      <c r="BK3" s="48"/>
      <c r="BL3" s="48"/>
      <c r="BN3" s="48"/>
      <c r="BO3" s="48"/>
      <c r="BP3" s="48"/>
      <c r="BQ3" s="48"/>
    </row>
    <row r="4" spans="1:89" s="17" customFormat="1" ht="18" thickBot="1" x14ac:dyDescent="0.3">
      <c r="B4" s="585" t="s">
        <v>71</v>
      </c>
      <c r="C4" s="88" t="s">
        <v>256</v>
      </c>
      <c r="D4" s="84" t="s">
        <v>11</v>
      </c>
      <c r="E4" s="214" t="s">
        <v>628</v>
      </c>
      <c r="F4" s="76" t="s">
        <v>626</v>
      </c>
      <c r="G4" s="76" t="s">
        <v>626</v>
      </c>
      <c r="H4" s="777" t="s">
        <v>628</v>
      </c>
      <c r="I4" s="777"/>
      <c r="J4" s="778"/>
      <c r="K4" s="76" t="s">
        <v>626</v>
      </c>
      <c r="L4" s="76" t="s">
        <v>626</v>
      </c>
      <c r="M4" s="76" t="s">
        <v>626</v>
      </c>
      <c r="N4" s="767">
        <v>85</v>
      </c>
      <c r="O4" s="768"/>
      <c r="P4" s="76" t="s">
        <v>626</v>
      </c>
      <c r="Q4" s="76" t="s">
        <v>626</v>
      </c>
      <c r="R4" s="76" t="s">
        <v>626</v>
      </c>
      <c r="S4" s="767">
        <v>85</v>
      </c>
      <c r="T4" s="768"/>
      <c r="U4" s="76" t="s">
        <v>626</v>
      </c>
      <c r="V4" s="76" t="s">
        <v>626</v>
      </c>
      <c r="W4" s="76" t="s">
        <v>626</v>
      </c>
      <c r="X4" s="767" t="s">
        <v>628</v>
      </c>
      <c r="Y4" s="768"/>
      <c r="Z4" s="76" t="s">
        <v>626</v>
      </c>
      <c r="AA4" s="76" t="s">
        <v>626</v>
      </c>
      <c r="AB4" s="76" t="s">
        <v>626</v>
      </c>
      <c r="AC4" s="767" t="s">
        <v>628</v>
      </c>
      <c r="AD4" s="768"/>
      <c r="AE4" s="76" t="s">
        <v>626</v>
      </c>
      <c r="AF4" s="76" t="s">
        <v>626</v>
      </c>
      <c r="AG4" s="76" t="s">
        <v>626</v>
      </c>
      <c r="AH4" s="782"/>
      <c r="AI4" s="783"/>
      <c r="AJ4" s="783"/>
      <c r="AK4" s="783"/>
      <c r="AL4" s="783"/>
      <c r="AM4" s="783"/>
      <c r="AN4" s="783"/>
      <c r="AY4" s="48"/>
      <c r="BF4" s="288"/>
      <c r="BG4" s="48"/>
      <c r="BH4" s="48"/>
      <c r="BI4" s="48"/>
      <c r="BJ4" s="48"/>
      <c r="BK4" s="48"/>
      <c r="BL4" s="48"/>
      <c r="BN4" s="48"/>
      <c r="BO4" s="48"/>
      <c r="BP4" s="48"/>
      <c r="BQ4" s="48"/>
    </row>
    <row r="5" spans="1:89" s="17" customFormat="1" x14ac:dyDescent="0.25">
      <c r="B5" s="602" t="s">
        <v>930</v>
      </c>
      <c r="C5" s="298"/>
      <c r="D5" s="84" t="s">
        <v>7</v>
      </c>
      <c r="E5" s="505" t="s">
        <v>627</v>
      </c>
      <c r="F5" s="187" t="s">
        <v>625</v>
      </c>
      <c r="G5" s="187" t="s">
        <v>625</v>
      </c>
      <c r="H5" s="779" t="s">
        <v>628</v>
      </c>
      <c r="I5" s="779"/>
      <c r="J5" s="780"/>
      <c r="K5" s="187" t="s">
        <v>625</v>
      </c>
      <c r="L5" s="187" t="s">
        <v>625</v>
      </c>
      <c r="M5" s="187" t="s">
        <v>625</v>
      </c>
      <c r="N5" s="769">
        <v>65</v>
      </c>
      <c r="O5" s="770"/>
      <c r="P5" s="187" t="s">
        <v>625</v>
      </c>
      <c r="Q5" s="187" t="s">
        <v>625</v>
      </c>
      <c r="R5" s="187" t="s">
        <v>625</v>
      </c>
      <c r="S5" s="769">
        <v>65</v>
      </c>
      <c r="T5" s="770"/>
      <c r="U5" s="187" t="s">
        <v>625</v>
      </c>
      <c r="V5" s="187" t="s">
        <v>625</v>
      </c>
      <c r="W5" s="187" t="s">
        <v>625</v>
      </c>
      <c r="X5" s="769" t="s">
        <v>627</v>
      </c>
      <c r="Y5" s="770"/>
      <c r="Z5" s="187" t="s">
        <v>625</v>
      </c>
      <c r="AA5" s="187" t="s">
        <v>625</v>
      </c>
      <c r="AB5" s="187" t="s">
        <v>625</v>
      </c>
      <c r="AC5" s="769" t="s">
        <v>627</v>
      </c>
      <c r="AD5" s="770"/>
      <c r="AE5" s="187" t="s">
        <v>625</v>
      </c>
      <c r="AF5" s="187" t="s">
        <v>625</v>
      </c>
      <c r="AG5" s="187" t="s">
        <v>625</v>
      </c>
      <c r="AH5" s="782"/>
      <c r="AI5" s="783"/>
      <c r="AJ5" s="783"/>
      <c r="AK5" s="783"/>
      <c r="AL5" s="783"/>
      <c r="AM5" s="783"/>
      <c r="AN5" s="783"/>
      <c r="AY5" s="48"/>
      <c r="BF5" s="288"/>
      <c r="BG5" s="48"/>
      <c r="BH5" s="48"/>
      <c r="BI5" s="48"/>
      <c r="BJ5" s="48"/>
      <c r="BK5" s="48"/>
      <c r="BL5" s="48"/>
      <c r="BN5" s="48"/>
      <c r="BO5" s="48"/>
      <c r="BP5" s="48"/>
      <c r="BQ5" s="48"/>
    </row>
    <row r="6" spans="1:89" s="17" customFormat="1" ht="18" thickBot="1" x14ac:dyDescent="0.35">
      <c r="B6" s="103"/>
      <c r="C6" s="48"/>
      <c r="D6" s="84" t="s">
        <v>106</v>
      </c>
      <c r="E6" s="506">
        <v>15</v>
      </c>
      <c r="F6" s="77">
        <v>15</v>
      </c>
      <c r="G6" s="77">
        <v>15</v>
      </c>
      <c r="H6" s="773">
        <v>15</v>
      </c>
      <c r="I6" s="773"/>
      <c r="J6" s="774"/>
      <c r="K6" s="77">
        <v>15</v>
      </c>
      <c r="L6" s="77">
        <v>15</v>
      </c>
      <c r="M6" s="77">
        <v>15</v>
      </c>
      <c r="N6" s="763">
        <v>15</v>
      </c>
      <c r="O6" s="764"/>
      <c r="P6" s="77">
        <v>15</v>
      </c>
      <c r="Q6" s="77">
        <v>15</v>
      </c>
      <c r="R6" s="77">
        <v>15</v>
      </c>
      <c r="S6" s="763">
        <v>15</v>
      </c>
      <c r="T6" s="764"/>
      <c r="U6" s="77">
        <v>15</v>
      </c>
      <c r="V6" s="77">
        <v>15</v>
      </c>
      <c r="W6" s="77">
        <v>15</v>
      </c>
      <c r="X6" s="763">
        <v>15</v>
      </c>
      <c r="Y6" s="764"/>
      <c r="Z6" s="77">
        <v>15</v>
      </c>
      <c r="AA6" s="77">
        <v>15</v>
      </c>
      <c r="AB6" s="77">
        <v>15</v>
      </c>
      <c r="AC6" s="763">
        <v>15</v>
      </c>
      <c r="AD6" s="764"/>
      <c r="AE6" s="77">
        <v>15</v>
      </c>
      <c r="AF6" s="77">
        <v>15</v>
      </c>
      <c r="AG6" s="77">
        <v>15</v>
      </c>
      <c r="AH6" s="784"/>
      <c r="AI6" s="785"/>
      <c r="AJ6" s="785"/>
      <c r="AK6" s="785"/>
      <c r="AL6" s="785"/>
      <c r="AM6" s="785"/>
      <c r="AN6" s="785"/>
      <c r="AO6" s="73"/>
      <c r="AP6" s="73"/>
      <c r="AQ6" s="73"/>
      <c r="AR6" s="73"/>
      <c r="AS6" s="73"/>
      <c r="AT6" s="73"/>
      <c r="AU6" s="73"/>
      <c r="AV6" s="73"/>
      <c r="AW6" s="73"/>
      <c r="AX6" s="73"/>
      <c r="AY6" s="278"/>
      <c r="AZ6" s="73"/>
      <c r="BA6" s="73"/>
      <c r="BB6" s="73"/>
      <c r="BC6" s="73"/>
      <c r="BG6" s="48"/>
      <c r="BH6" s="48"/>
      <c r="BI6" s="48"/>
      <c r="BJ6" s="48"/>
      <c r="BK6" s="48"/>
      <c r="BL6" s="48"/>
      <c r="BN6" s="48"/>
      <c r="BO6" s="48"/>
      <c r="BP6" s="48"/>
      <c r="BQ6" s="48"/>
    </row>
    <row r="7" spans="1:89" s="52" customFormat="1" ht="156.75" customHeight="1" thickTop="1" thickBot="1" x14ac:dyDescent="0.3">
      <c r="A7" s="51"/>
      <c r="B7" s="303" t="s">
        <v>0</v>
      </c>
      <c r="C7" s="304" t="s">
        <v>1</v>
      </c>
      <c r="D7" s="304" t="s">
        <v>2</v>
      </c>
      <c r="E7" s="304" t="s">
        <v>3</v>
      </c>
      <c r="F7" s="304" t="s">
        <v>76</v>
      </c>
      <c r="G7" s="304" t="s">
        <v>87</v>
      </c>
      <c r="H7" s="304" t="s">
        <v>17</v>
      </c>
      <c r="I7" s="304" t="s">
        <v>122</v>
      </c>
      <c r="J7" s="304" t="s">
        <v>4</v>
      </c>
      <c r="K7" s="304" t="s">
        <v>5</v>
      </c>
      <c r="L7" s="305" t="s">
        <v>124</v>
      </c>
      <c r="M7" s="304" t="s">
        <v>13</v>
      </c>
      <c r="N7" s="304" t="s">
        <v>14</v>
      </c>
      <c r="O7" s="304" t="s">
        <v>16</v>
      </c>
      <c r="P7" s="304" t="s">
        <v>15</v>
      </c>
      <c r="Q7" s="305" t="s">
        <v>8</v>
      </c>
      <c r="R7" s="305" t="s">
        <v>159</v>
      </c>
      <c r="S7" s="305" t="s">
        <v>160</v>
      </c>
      <c r="T7" s="305" t="s">
        <v>9</v>
      </c>
      <c r="U7" s="306" t="s">
        <v>12</v>
      </c>
      <c r="V7" s="307" t="s">
        <v>34</v>
      </c>
      <c r="W7" s="306" t="s">
        <v>69</v>
      </c>
      <c r="X7" s="306" t="s">
        <v>39</v>
      </c>
      <c r="Y7" s="306" t="s">
        <v>69</v>
      </c>
      <c r="Z7" s="306" t="s">
        <v>172</v>
      </c>
      <c r="AA7" s="308" t="s">
        <v>42</v>
      </c>
      <c r="AB7" s="306" t="s">
        <v>40</v>
      </c>
      <c r="AC7" s="306" t="s">
        <v>41</v>
      </c>
      <c r="AD7" s="309" t="s">
        <v>102</v>
      </c>
      <c r="AE7" s="309" t="s">
        <v>121</v>
      </c>
      <c r="AF7" s="310" t="s">
        <v>268</v>
      </c>
      <c r="AG7" s="310" t="s">
        <v>269</v>
      </c>
      <c r="AH7" s="310" t="s">
        <v>270</v>
      </c>
      <c r="AI7" s="310" t="s">
        <v>267</v>
      </c>
      <c r="AJ7" s="311" t="s">
        <v>266</v>
      </c>
      <c r="AK7" s="310" t="s">
        <v>108</v>
      </c>
      <c r="AL7" s="306" t="s">
        <v>109</v>
      </c>
      <c r="AM7" s="306" t="s">
        <v>107</v>
      </c>
      <c r="AN7" s="306" t="s">
        <v>110</v>
      </c>
      <c r="AO7" s="306" t="s">
        <v>111</v>
      </c>
      <c r="AP7" s="306" t="s">
        <v>112</v>
      </c>
      <c r="AQ7" s="307" t="s">
        <v>113</v>
      </c>
      <c r="AR7" s="306" t="s">
        <v>279</v>
      </c>
      <c r="AS7" s="306" t="s">
        <v>280</v>
      </c>
      <c r="AT7" s="306" t="s">
        <v>281</v>
      </c>
      <c r="AU7" s="306" t="s">
        <v>282</v>
      </c>
      <c r="AV7" s="306" t="s">
        <v>283</v>
      </c>
      <c r="AW7" s="306" t="s">
        <v>114</v>
      </c>
      <c r="AX7" s="306" t="s">
        <v>115</v>
      </c>
      <c r="AY7" s="306" t="s">
        <v>116</v>
      </c>
      <c r="AZ7" s="306" t="s">
        <v>117</v>
      </c>
      <c r="BA7" s="306" t="s">
        <v>118</v>
      </c>
      <c r="BB7" s="306" t="s">
        <v>119</v>
      </c>
      <c r="BC7" s="306" t="s">
        <v>120</v>
      </c>
      <c r="BD7" s="308" t="s">
        <v>143</v>
      </c>
      <c r="BE7" s="312" t="s">
        <v>149</v>
      </c>
      <c r="BF7" s="313" t="s">
        <v>167</v>
      </c>
      <c r="BG7" s="314" t="s">
        <v>196</v>
      </c>
      <c r="BH7" s="314" t="s">
        <v>194</v>
      </c>
      <c r="BI7" s="314" t="s">
        <v>195</v>
      </c>
      <c r="BJ7" s="314" t="s">
        <v>197</v>
      </c>
      <c r="BK7" s="592" t="s">
        <v>255</v>
      </c>
      <c r="BL7" s="315" t="s">
        <v>186</v>
      </c>
      <c r="BM7" s="315" t="s">
        <v>185</v>
      </c>
      <c r="BN7" s="316" t="s">
        <v>388</v>
      </c>
      <c r="BO7" s="317" t="s">
        <v>222</v>
      </c>
      <c r="BP7" s="562" t="s">
        <v>373</v>
      </c>
      <c r="BQ7" s="318" t="s">
        <v>223</v>
      </c>
      <c r="BR7" s="318" t="s">
        <v>225</v>
      </c>
      <c r="BS7" s="319" t="s">
        <v>220</v>
      </c>
      <c r="BT7" s="320" t="s">
        <v>312</v>
      </c>
      <c r="BU7" s="320" t="s">
        <v>313</v>
      </c>
      <c r="BV7" s="320" t="s">
        <v>314</v>
      </c>
      <c r="BW7" s="320" t="s">
        <v>315</v>
      </c>
      <c r="BX7" s="320" t="s">
        <v>316</v>
      </c>
      <c r="BY7" s="320" t="s">
        <v>317</v>
      </c>
      <c r="BZ7" s="320" t="s">
        <v>318</v>
      </c>
      <c r="CA7" s="320" t="s">
        <v>319</v>
      </c>
      <c r="CB7" s="320" t="s">
        <v>320</v>
      </c>
      <c r="CC7" s="320" t="s">
        <v>321</v>
      </c>
      <c r="CD7" s="320" t="s">
        <v>322</v>
      </c>
      <c r="CE7" s="320" t="s">
        <v>323</v>
      </c>
      <c r="CK7" s="547"/>
    </row>
    <row r="8" spans="1:89" s="52" customFormat="1" ht="18.600000000000001" thickTop="1" thickBot="1" x14ac:dyDescent="0.35">
      <c r="A8" s="51"/>
      <c r="B8" s="321">
        <v>2</v>
      </c>
      <c r="C8" s="322">
        <v>3</v>
      </c>
      <c r="D8" s="323">
        <v>4</v>
      </c>
      <c r="E8" s="323">
        <v>5</v>
      </c>
      <c r="F8" s="322">
        <v>6</v>
      </c>
      <c r="G8" s="322">
        <v>7</v>
      </c>
      <c r="H8" s="323">
        <v>8</v>
      </c>
      <c r="I8" s="323">
        <v>9</v>
      </c>
      <c r="J8" s="322">
        <v>10</v>
      </c>
      <c r="K8" s="322">
        <v>11</v>
      </c>
      <c r="L8" s="323">
        <v>12</v>
      </c>
      <c r="M8" s="323">
        <v>13</v>
      </c>
      <c r="N8" s="322">
        <v>14</v>
      </c>
      <c r="O8" s="322">
        <v>15</v>
      </c>
      <c r="P8" s="323">
        <v>16</v>
      </c>
      <c r="Q8" s="323">
        <v>17</v>
      </c>
      <c r="R8" s="322">
        <v>18</v>
      </c>
      <c r="S8" s="323">
        <v>19</v>
      </c>
      <c r="T8" s="323">
        <v>20</v>
      </c>
      <c r="U8" s="322">
        <v>21</v>
      </c>
      <c r="V8" s="323">
        <v>22</v>
      </c>
      <c r="W8" s="323">
        <v>23</v>
      </c>
      <c r="X8" s="322">
        <v>24</v>
      </c>
      <c r="Y8" s="323">
        <v>25</v>
      </c>
      <c r="Z8" s="323">
        <v>26</v>
      </c>
      <c r="AA8" s="322">
        <v>27</v>
      </c>
      <c r="AB8" s="323">
        <v>28</v>
      </c>
      <c r="AC8" s="323">
        <v>29</v>
      </c>
      <c r="AD8" s="322">
        <v>30</v>
      </c>
      <c r="AE8" s="324">
        <v>31</v>
      </c>
      <c r="AF8" s="323">
        <v>32</v>
      </c>
      <c r="AG8" s="322">
        <v>33</v>
      </c>
      <c r="AH8" s="324">
        <v>34</v>
      </c>
      <c r="AI8" s="323">
        <v>35</v>
      </c>
      <c r="AJ8" s="322">
        <v>36</v>
      </c>
      <c r="AK8" s="324">
        <v>37</v>
      </c>
      <c r="AL8" s="323">
        <v>38</v>
      </c>
      <c r="AM8" s="322">
        <v>39</v>
      </c>
      <c r="AN8" s="324">
        <v>40</v>
      </c>
      <c r="AO8" s="323">
        <v>41</v>
      </c>
      <c r="AP8" s="322">
        <v>42</v>
      </c>
      <c r="AQ8" s="324">
        <v>43</v>
      </c>
      <c r="AR8" s="324">
        <v>44</v>
      </c>
      <c r="AS8" s="323">
        <v>45</v>
      </c>
      <c r="AT8" s="322">
        <v>46</v>
      </c>
      <c r="AU8" s="324">
        <v>47</v>
      </c>
      <c r="AV8" s="323">
        <v>48</v>
      </c>
      <c r="AW8" s="322">
        <v>49</v>
      </c>
      <c r="AX8" s="324">
        <v>50</v>
      </c>
      <c r="AY8" s="322">
        <v>51</v>
      </c>
      <c r="AZ8" s="322">
        <v>52</v>
      </c>
      <c r="BA8" s="324">
        <v>53</v>
      </c>
      <c r="BB8" s="324">
        <v>54</v>
      </c>
      <c r="BC8" s="323">
        <v>55</v>
      </c>
      <c r="BD8" s="322">
        <v>56</v>
      </c>
      <c r="BE8" s="324">
        <v>57</v>
      </c>
      <c r="BF8" s="323">
        <v>58</v>
      </c>
      <c r="BG8" s="322">
        <v>59</v>
      </c>
      <c r="BH8" s="324">
        <v>60</v>
      </c>
      <c r="BI8" s="323">
        <v>61</v>
      </c>
      <c r="BJ8" s="322">
        <v>62</v>
      </c>
      <c r="BK8" s="324">
        <v>63</v>
      </c>
      <c r="BL8" s="324">
        <v>64</v>
      </c>
      <c r="BM8" s="323">
        <v>65</v>
      </c>
      <c r="BN8" s="322">
        <v>66</v>
      </c>
      <c r="BO8" s="325">
        <v>67</v>
      </c>
      <c r="BP8" s="563">
        <v>68</v>
      </c>
      <c r="BQ8" s="322">
        <v>69</v>
      </c>
      <c r="BR8" s="324">
        <v>70</v>
      </c>
      <c r="BS8" s="324">
        <v>71</v>
      </c>
      <c r="BT8" s="326">
        <v>72</v>
      </c>
      <c r="BU8" s="327">
        <v>73</v>
      </c>
      <c r="BV8" s="327">
        <v>74</v>
      </c>
      <c r="BW8" s="327">
        <v>75</v>
      </c>
      <c r="BX8" s="326">
        <v>76</v>
      </c>
      <c r="BY8" s="327">
        <v>77</v>
      </c>
      <c r="BZ8" s="327">
        <v>78</v>
      </c>
      <c r="CA8" s="326">
        <v>79</v>
      </c>
      <c r="CB8" s="327">
        <v>80</v>
      </c>
      <c r="CC8" s="327">
        <v>81</v>
      </c>
      <c r="CD8" s="326">
        <v>82</v>
      </c>
      <c r="CE8" s="328">
        <v>83</v>
      </c>
    </row>
    <row r="9" spans="1:89" s="549" customFormat="1" ht="18.600000000000001" thickTop="1" thickBot="1" x14ac:dyDescent="0.35">
      <c r="A9" s="548">
        <v>1</v>
      </c>
      <c r="B9" s="443" t="s">
        <v>612</v>
      </c>
      <c r="C9" s="433" t="s">
        <v>613</v>
      </c>
      <c r="D9" s="432">
        <v>660602373</v>
      </c>
      <c r="E9" s="433" t="s">
        <v>617</v>
      </c>
      <c r="F9" s="434" t="s">
        <v>422</v>
      </c>
      <c r="G9" s="444">
        <v>44620</v>
      </c>
      <c r="H9" s="433">
        <v>2</v>
      </c>
      <c r="I9" s="433" t="s">
        <v>643</v>
      </c>
      <c r="J9" s="445">
        <v>44620</v>
      </c>
      <c r="K9" s="445">
        <v>44625</v>
      </c>
      <c r="L9" s="434">
        <f t="shared" ref="L9:L40" si="0">K9-J9</f>
        <v>5</v>
      </c>
      <c r="M9" s="435">
        <v>0</v>
      </c>
      <c r="N9" s="436">
        <v>65</v>
      </c>
      <c r="O9" s="436">
        <v>0</v>
      </c>
      <c r="P9" s="436">
        <v>0</v>
      </c>
      <c r="Q9" s="446">
        <f>M9*L9</f>
        <v>0</v>
      </c>
      <c r="R9" s="440">
        <f>O9*L9</f>
        <v>0</v>
      </c>
      <c r="S9" s="440">
        <f>N9*L9</f>
        <v>325</v>
      </c>
      <c r="T9" s="440">
        <f>P9*L9</f>
        <v>0</v>
      </c>
      <c r="U9" s="440">
        <f t="shared" ref="U9:U24" si="1">(Q9+R9+S9+T9)-(Q9+R9+S9+T9)*BD9/100</f>
        <v>0</v>
      </c>
      <c r="V9" s="440">
        <f t="shared" ref="V9:V53" si="2">U9*30%</f>
        <v>0</v>
      </c>
      <c r="W9" s="436">
        <v>0</v>
      </c>
      <c r="X9" s="440">
        <f t="shared" ref="X9:X24" si="3">IF(W9=0,U9-W9,U9-W9)</f>
        <v>0</v>
      </c>
      <c r="Y9" s="436">
        <v>0</v>
      </c>
      <c r="Z9" s="447">
        <f t="shared" ref="Z9:Z24" si="4">H9*L9</f>
        <v>10</v>
      </c>
      <c r="AA9" s="444">
        <v>44589</v>
      </c>
      <c r="AB9" s="448">
        <f>IF(AA9="","",AA9+7)</f>
        <v>44596</v>
      </c>
      <c r="AC9" s="448">
        <f>IF(AA9="","",J9-5)</f>
        <v>44615</v>
      </c>
      <c r="AD9" s="438">
        <v>0</v>
      </c>
      <c r="AE9" s="439" t="str">
        <f t="shared" ref="AE9:AE23" si="5">IF(AND(L9&gt;2,BD9&lt;65,OR(I9="O",I9="A")),"1 coffret cadeau souvenir - un apéritif en soirée avec explications sur le bassin d'Arcachon si vous le souhaitez","")</f>
        <v/>
      </c>
      <c r="AF9" s="440">
        <f t="shared" ref="AF9:AF40" si="6">IF(U9=0,0,IF(I9="O",IF(MONTH(G9)=1,(H9*L9)*ts,0),0))</f>
        <v>0</v>
      </c>
      <c r="AG9" s="440">
        <f t="shared" ref="AG9:AG40" si="7">IF(U9=0,0,IF(I9="O",IF(MONTH(G9)=2,(H9*L9)*ts,0),0))</f>
        <v>0</v>
      </c>
      <c r="AH9" s="440">
        <f t="shared" ref="AH9:AH40" si="8">IF(U9=0,0,IF(I9="O",IF(MONTH(G9)=3,(H9*L9)*ts,0),0))</f>
        <v>0</v>
      </c>
      <c r="AI9" s="440">
        <f t="shared" ref="AI9:AI40" si="9">IF(U9=0,0,IF(I9="O",IF(MONTH(G9)=4,(H9*L9)*ts,0),0))</f>
        <v>0</v>
      </c>
      <c r="AJ9" s="440">
        <f>IF(U9=0,0,IF(I9="O",IF(MONTH(G9)=5,(H9*L9)*ts,0),0))</f>
        <v>0</v>
      </c>
      <c r="AK9" s="446">
        <f t="shared" ref="AK9:AK40" si="10">IF(U9=0,0,IF(I9="O",IF(MONTH(G9)=6,(H9*L9)*ts,0),0))</f>
        <v>0</v>
      </c>
      <c r="AL9" s="440">
        <f>IF(U9=0,0,IF(I9="O",IF(MONTH(G9)=7,(H8*L9)*ts,0),0))</f>
        <v>0</v>
      </c>
      <c r="AM9" s="440">
        <f t="shared" ref="AM9:AM40" si="11">IF(U9=0,0,IF(I9="O",IF(MONTH(G9)=8,(H9*L9)*ts,0),0))</f>
        <v>0</v>
      </c>
      <c r="AN9" s="440">
        <f t="shared" ref="AN9:AN40" si="12">IF(U9=0,0,IF(I9="O",IF(MONTH(G9)=9,(H8*L9)*ts,0),0))</f>
        <v>0</v>
      </c>
      <c r="AO9" s="440">
        <f t="shared" ref="AO9:AO40" si="13">IF(U9=0,0,IF(I9="O",IF(MONTH(G9)=10,(H8*L9)*ts,0),0))</f>
        <v>0</v>
      </c>
      <c r="AP9" s="440">
        <f t="shared" ref="AP9:AP40" si="14">IF(U9=0,0,IF(I9="O",IF(MONTH(G9)=11,(H8*L9)*ts,0),0))</f>
        <v>0</v>
      </c>
      <c r="AQ9" s="441">
        <f t="shared" ref="AQ9:AQ40" si="15">IF(U9=0,0,IF(I9="O",IF(MONTH(G9)=12,(H8*L9)*ts,0),0))</f>
        <v>0</v>
      </c>
      <c r="AR9" s="437">
        <f>IF(I9="O",IF(AND(MONTH(G9)=1,BD9&lt;100),(Q9+R9+S9+T9)*8/100,0),0)</f>
        <v>0</v>
      </c>
      <c r="AS9" s="437">
        <f>IF(I9="O",IF(AND(MONTH(G9)=2,BD9&lt;100)*MONTH(G9)=2,(Q9+R9+S9+T9)*8/100,0),0)</f>
        <v>0</v>
      </c>
      <c r="AT9" s="437">
        <f>IF(I9="O",IF(AND(MONTH(G9)=3,BD9&lt;100)*MONTH(G9)=3,(Q9+R9+S9+T9)*8/100,0),0)</f>
        <v>0</v>
      </c>
      <c r="AU9" s="437">
        <f>IF(I9="O",IF(AND(MONTH(G9)=4,BD9&lt;100)*MONTH(G9)=4,(Q9+R9+S9+T9)*8/100,0),0)</f>
        <v>0</v>
      </c>
      <c r="AV9" s="437">
        <f>IF(I9="O",IF(AND(MONTH(G9)=5,BD9&lt;100)*MONTH(G9)=5,(Q9+R9+S9+T9)*8/100,0),0)</f>
        <v>0</v>
      </c>
      <c r="AW9" s="437">
        <f>IF(I9="O",IF(AND(MONTH(G9)=6,BD9&lt;100)*MONTH(G9)=6,U9*8/100,0),0)</f>
        <v>0</v>
      </c>
      <c r="AX9" s="437">
        <f>IF(I9="O",IF(AND(MONTH(G9)=7,BD9&lt;100)*MONTH(G9)=7,(Q9+R9+S9+T9)*6/100,0),0)</f>
        <v>0</v>
      </c>
      <c r="AY9" s="437">
        <f>IF(I9="O",IF(AND(MONTH(G9)=8,BD9&lt;100)*MONTH(G9)=8,(Q9+R9+S9+T9)*6/100,0),0)</f>
        <v>0</v>
      </c>
      <c r="AZ9" s="437">
        <f>IF(I9="O",IF(AND(MONTH(G9)=9,BD9&lt;100)*MONTH(G9)=9,(Q9+R9+S9+T9)*8/100,0),0)</f>
        <v>0</v>
      </c>
      <c r="BA9" s="437">
        <f>IF(I9="O",IF(AND(MONTH(G9)=10,BD9&lt;100)*MONTH(G9)=10,(Q9+R9+S9+T9)*8/100,0),0)</f>
        <v>0</v>
      </c>
      <c r="BB9" s="437">
        <f>IF(I9="O",IF(AND(MONTH(G9)=11,BD9&lt;100)*MONTH(G9)=11,(Q9+R9+S9+T9)*8/100,0),0)</f>
        <v>0</v>
      </c>
      <c r="BC9" s="437">
        <f>IF(I9="O",IF(AND(MONTH(G9)=12,BD9&lt;100)*MONTH(G9)=12,(Q9+R9+S9+T9)*8/100,0),0)</f>
        <v>0</v>
      </c>
      <c r="BD9" s="449">
        <v>100</v>
      </c>
      <c r="BE9" s="441">
        <f t="shared" ref="BE9:BE24" si="16">W9+Y9</f>
        <v>0</v>
      </c>
      <c r="BF9" s="436"/>
      <c r="BG9" s="450">
        <f t="shared" ref="BG9:BG24" si="17">IF(I9="O",1,0)</f>
        <v>1</v>
      </c>
      <c r="BH9" s="450">
        <f t="shared" ref="BH9:BH24" si="18">IF(I9="X",1,0)</f>
        <v>0</v>
      </c>
      <c r="BI9" s="450">
        <f t="shared" ref="BI9:BI24" si="19">IF(I9="S",1,0)</f>
        <v>0</v>
      </c>
      <c r="BJ9" s="450">
        <f>IF(OR(I9="S",I9="O"),U9,0)</f>
        <v>0</v>
      </c>
      <c r="BK9" s="442">
        <f>IF(AND(I9="O",BD9&lt;100),H9*L9,0)</f>
        <v>0</v>
      </c>
      <c r="BL9" s="433"/>
      <c r="BM9" s="433"/>
      <c r="BN9" s="451">
        <f>IF(I9="O",IF(BL9="X",(W9+Y9)*0.9825,IF(BM9="X",W9+(X9*0.9825),(W9+Y9))),0)</f>
        <v>0</v>
      </c>
      <c r="BO9" s="452"/>
      <c r="BP9" s="450">
        <f>IF(OR(I9="A",I9="O"),U9,0)</f>
        <v>0</v>
      </c>
      <c r="BQ9" s="452"/>
      <c r="BR9" s="452"/>
      <c r="BS9" s="453"/>
      <c r="BT9" s="454">
        <f>IF(MONTH(J9)=1,AD9*15*80%,0)</f>
        <v>0</v>
      </c>
      <c r="BU9" s="454">
        <f>IF(MONTH(J9)=2,AD9*15*80%,0)</f>
        <v>0</v>
      </c>
      <c r="BV9" s="454">
        <f>IF(MONTH(J9)=3,AD9*15*80%,0)</f>
        <v>0</v>
      </c>
      <c r="BW9" s="454">
        <f>IF(MONTH(J9)=4,AD9*15*75%,0)</f>
        <v>0</v>
      </c>
      <c r="BX9" s="454">
        <f>IF(MONTH(J9)=5,AD9*75%,0)</f>
        <v>0</v>
      </c>
      <c r="BY9" s="454">
        <f>IF(MONTH(J9)=6,AD9*15*75%,0)</f>
        <v>0</v>
      </c>
      <c r="BZ9" s="454">
        <f>IF(MONTH(J9)=7,AD9*15*75%,0)</f>
        <v>0</v>
      </c>
      <c r="CA9" s="454">
        <f>IF(MONTH(J9)=8,AD9*15*785%,0)</f>
        <v>0</v>
      </c>
      <c r="CB9" s="454">
        <f>IF(MONTH(J9)=9,AD9*15*785%,0)</f>
        <v>0</v>
      </c>
      <c r="CC9" s="454">
        <f>IF(MONTH(J9)=10,AD9*15*75%,0)</f>
        <v>0</v>
      </c>
      <c r="CD9" s="454">
        <f>IF(MONTH(J9)=11,AD9*15*75%,0)</f>
        <v>0</v>
      </c>
      <c r="CE9" s="455">
        <f>IF(MONTH(J9)=12,AD9*15*75%,0)</f>
        <v>0</v>
      </c>
    </row>
    <row r="10" spans="1:89" s="549" customFormat="1" ht="18" thickBot="1" x14ac:dyDescent="0.35">
      <c r="A10" s="548">
        <v>2</v>
      </c>
      <c r="B10" s="443" t="s">
        <v>612</v>
      </c>
      <c r="C10" s="433" t="s">
        <v>613</v>
      </c>
      <c r="D10" s="432">
        <v>660602373</v>
      </c>
      <c r="E10" s="433" t="s">
        <v>617</v>
      </c>
      <c r="F10" s="434" t="s">
        <v>423</v>
      </c>
      <c r="G10" s="444">
        <v>44625</v>
      </c>
      <c r="H10" s="433">
        <v>2</v>
      </c>
      <c r="I10" s="433" t="s">
        <v>643</v>
      </c>
      <c r="J10" s="445">
        <v>44620</v>
      </c>
      <c r="K10" s="445">
        <v>44625</v>
      </c>
      <c r="L10" s="434">
        <f t="shared" si="0"/>
        <v>5</v>
      </c>
      <c r="M10" s="435">
        <v>0</v>
      </c>
      <c r="N10" s="436">
        <v>65</v>
      </c>
      <c r="O10" s="436">
        <v>0</v>
      </c>
      <c r="P10" s="436">
        <v>0</v>
      </c>
      <c r="Q10" s="446">
        <f t="shared" ref="Q10:Q15" si="20">M10*L10</f>
        <v>0</v>
      </c>
      <c r="R10" s="440">
        <f t="shared" ref="R10:R53" si="21">O10*L10</f>
        <v>0</v>
      </c>
      <c r="S10" s="440">
        <f t="shared" ref="S10:S53" si="22">N10*L10</f>
        <v>325</v>
      </c>
      <c r="T10" s="440">
        <f t="shared" ref="T10:T15" si="23">P10*L10</f>
        <v>0</v>
      </c>
      <c r="U10" s="440">
        <f t="shared" si="1"/>
        <v>0</v>
      </c>
      <c r="V10" s="440">
        <f t="shared" ref="V10:V15" si="24">U10*30%</f>
        <v>0</v>
      </c>
      <c r="W10" s="436">
        <v>0</v>
      </c>
      <c r="X10" s="440">
        <f t="shared" si="3"/>
        <v>0</v>
      </c>
      <c r="Y10" s="436">
        <v>0</v>
      </c>
      <c r="Z10" s="447">
        <f t="shared" ref="Z10:Z15" si="25">H10*L10</f>
        <v>10</v>
      </c>
      <c r="AA10" s="444">
        <v>44589</v>
      </c>
      <c r="AB10" s="448">
        <f>IF(AA10="","",AA10+7)</f>
        <v>44596</v>
      </c>
      <c r="AC10" s="448">
        <f>IF(AA10="","",J10-5)</f>
        <v>44615</v>
      </c>
      <c r="AD10" s="438">
        <v>0</v>
      </c>
      <c r="AE10" s="439" t="str">
        <f t="shared" si="5"/>
        <v/>
      </c>
      <c r="AF10" s="440">
        <f t="shared" si="6"/>
        <v>0</v>
      </c>
      <c r="AG10" s="440">
        <f t="shared" si="7"/>
        <v>0</v>
      </c>
      <c r="AH10" s="440">
        <f t="shared" si="8"/>
        <v>0</v>
      </c>
      <c r="AI10" s="440">
        <f t="shared" si="9"/>
        <v>0</v>
      </c>
      <c r="AJ10" s="440">
        <f>IF(U10=0,0,IF(I10="O",IF(MONTH(G10)=5,(H10*L10)*#REF!,0),0))</f>
        <v>0</v>
      </c>
      <c r="AK10" s="446">
        <f t="shared" si="10"/>
        <v>0</v>
      </c>
      <c r="AL10" s="440">
        <f t="shared" ref="AL10:AL41" si="26">IF(U10=0,0,IF(I10="O",IF(MONTH(G10)=7,(H10*L10)*ts,0),0))</f>
        <v>0</v>
      </c>
      <c r="AM10" s="440">
        <f t="shared" si="11"/>
        <v>0</v>
      </c>
      <c r="AN10" s="440">
        <f t="shared" si="12"/>
        <v>0</v>
      </c>
      <c r="AO10" s="440">
        <f t="shared" si="13"/>
        <v>0</v>
      </c>
      <c r="AP10" s="440">
        <f t="shared" si="14"/>
        <v>0</v>
      </c>
      <c r="AQ10" s="441">
        <f t="shared" si="15"/>
        <v>0</v>
      </c>
      <c r="AR10" s="437">
        <f t="shared" ref="AR10:AR21" si="27">IF(I10="O",IF(AND(MONTH(G10)=1,BD10&lt;100),(Q10+R10+S10+T10)*8/100,0),0)</f>
        <v>0</v>
      </c>
      <c r="AS10" s="437">
        <f t="shared" ref="AS10:AS21" si="28">IF(I10="O",IF(AND(MONTH(G10)=2,BD10&lt;100)*MONTH(G10)=2,(Q10+R10+S10+T10)*8/100,0),0)</f>
        <v>0</v>
      </c>
      <c r="AT10" s="437">
        <f t="shared" ref="AT10:AT21" si="29">IF(I10="O",IF(AND(MONTH(G10)=3,BD10&lt;100)*MONTH(G10)=3,(Q10+R10+S10+T10)*8/100,0),0)</f>
        <v>0</v>
      </c>
      <c r="AU10" s="437">
        <f t="shared" ref="AU10:AU21" si="30">IF(I10="O",IF(AND(MONTH(G10)=4,BD10&lt;100)*MONTH(G10)=4,(Q10+R10+S10+T10)*8/100,0),0)</f>
        <v>0</v>
      </c>
      <c r="AV10" s="437">
        <f t="shared" ref="AV10:AV21" si="31">IF(I10="O",IF(AND(MONTH(G10)=5,BD10&lt;100)*MONTH(G10)=5,(Q10+R10+S10+T10)*8/100,0),0)</f>
        <v>0</v>
      </c>
      <c r="AW10" s="437">
        <f t="shared" ref="AW10:AW21" si="32">IF(I10="O",IF(AND(MONTH(G10)=6,BD10&lt;100)*MONTH(G10)=6,U10*8/100,0),0)</f>
        <v>0</v>
      </c>
      <c r="AX10" s="437">
        <f t="shared" ref="AX10:AX21" si="33">IF(I10="O",IF(AND(MONTH(G10)=7,BD10&lt;100)*MONTH(G10)=7,(Q10+R10+S10+T10)*6/100,0),0)</f>
        <v>0</v>
      </c>
      <c r="AY10" s="437">
        <f t="shared" ref="AY10:AY21" si="34">IF(I10="O",IF(AND(MONTH(G10)=8,BD10&lt;100)*MONTH(G10)=8,(Q10+R10+S10+T10)*6/100,0),0)</f>
        <v>0</v>
      </c>
      <c r="AZ10" s="437">
        <f t="shared" ref="AZ10:AZ21" si="35">IF(I10="O",IF(AND(MONTH(G10)=9,BD10&lt;100)*MONTH(G10)=9,(Q10+R10+S10+T10)*8/100,0),0)</f>
        <v>0</v>
      </c>
      <c r="BA10" s="437">
        <f t="shared" ref="BA10:BA21" si="36">IF(I10="O",IF(AND(MONTH(G10)=10,BD10&lt;100)*MONTH(G10)=10,(Q10+R10+S10+T10)*8/100,0),0)</f>
        <v>0</v>
      </c>
      <c r="BB10" s="437">
        <f t="shared" ref="BB10:BB21" si="37">IF(I10="O",IF(AND(MONTH(G10)=11,BD10&lt;100)*MONTH(G10)=11,(Q10+R10+S10+T10)*8/100,0),0)</f>
        <v>0</v>
      </c>
      <c r="BC10" s="437">
        <f t="shared" ref="BC10:BC21" si="38">IF(I10="O",IF(AND(MONTH(G10)=12,BD10&lt;100)*MONTH(G10)=12,(Q10+R10+S10+T10)*8/100,0),0)</f>
        <v>0</v>
      </c>
      <c r="BD10" s="449">
        <v>100</v>
      </c>
      <c r="BE10" s="441">
        <f t="shared" si="16"/>
        <v>0</v>
      </c>
      <c r="BF10" s="436"/>
      <c r="BG10" s="450">
        <f t="shared" si="17"/>
        <v>1</v>
      </c>
      <c r="BH10" s="450">
        <f t="shared" si="18"/>
        <v>0</v>
      </c>
      <c r="BI10" s="450">
        <f t="shared" si="19"/>
        <v>0</v>
      </c>
      <c r="BJ10" s="450">
        <f t="shared" ref="BJ10:BJ24" si="39">IF(OR(I10="S",I10="O"),U10,0)</f>
        <v>0</v>
      </c>
      <c r="BK10" s="442">
        <f>IF(AND(I10="O",BD10&lt;100),H10*L10,0)</f>
        <v>0</v>
      </c>
      <c r="BL10" s="433"/>
      <c r="BM10" s="433"/>
      <c r="BN10" s="451">
        <f t="shared" ref="BN10:BN37" si="40">IF(I10="O",IF(BL10="X",BJ10-(BJ10*1.752%),IF(BM10="X",W10+(X10-(X10*1.752%)),(W10+Y10))),0)</f>
        <v>0</v>
      </c>
      <c r="BO10" s="452"/>
      <c r="BP10" s="450">
        <f t="shared" ref="BP10:BP52" si="41">IF(OR(I10="A",I10="O"),U10,0)</f>
        <v>0</v>
      </c>
      <c r="BQ10" s="452"/>
      <c r="BR10" s="452"/>
      <c r="BS10" s="453"/>
      <c r="BT10" s="454">
        <f t="shared" ref="BT10:BT11" si="42">IF(MONTH(J10)=1,AD10*15*80%,0)</f>
        <v>0</v>
      </c>
      <c r="BU10" s="454">
        <f t="shared" ref="BU10:BU11" si="43">IF(MONTH(J10)=2,AD10*15*80%,0)</f>
        <v>0</v>
      </c>
      <c r="BV10" s="454">
        <f t="shared" ref="BV10:BV11" si="44">IF(MONTH(J10)=3,AD10*15*80%,0)</f>
        <v>0</v>
      </c>
      <c r="BW10" s="454">
        <f t="shared" ref="BW10:BW51" si="45">IF(MONTH(J10)=4,AD10*15*75%,0)</f>
        <v>0</v>
      </c>
      <c r="BX10" s="454">
        <f t="shared" ref="BX10:BX51" si="46">IF(MONTH(J10)=5,AD10*75%,0)</f>
        <v>0</v>
      </c>
      <c r="BY10" s="454">
        <f t="shared" ref="BY10:BY51" si="47">IF(MONTH(J10)=6,AD10*15*75%,0)</f>
        <v>0</v>
      </c>
      <c r="BZ10" s="454">
        <f t="shared" ref="BZ10:BZ51" si="48">IF(MONTH(J10)=7,AD10*15*75%,0)</f>
        <v>0</v>
      </c>
      <c r="CA10" s="454">
        <f t="shared" ref="CA10:CA51" si="49">IF(MONTH(J10)=8,AD10*15*785%,0)</f>
        <v>0</v>
      </c>
      <c r="CB10" s="454">
        <f t="shared" ref="CB10:CB51" si="50">IF(MONTH(J10)=9,AD10*15*785%,0)</f>
        <v>0</v>
      </c>
      <c r="CC10" s="454">
        <f t="shared" ref="CC10:CC51" si="51">IF(MONTH(J10)=10,AD10*15*75%,0)</f>
        <v>0</v>
      </c>
      <c r="CD10" s="454">
        <f t="shared" ref="CD10:CD51" si="52">IF(MONTH(J10)=11,AD10*15*75%,0)</f>
        <v>0</v>
      </c>
      <c r="CE10" s="455">
        <f t="shared" ref="CE10:CE51" si="53">IF(MONTH(J10)=12,AD10*15*75%,0)</f>
        <v>0</v>
      </c>
    </row>
    <row r="11" spans="1:89" s="549" customFormat="1" ht="18" thickBot="1" x14ac:dyDescent="0.35">
      <c r="A11" s="548">
        <v>3</v>
      </c>
      <c r="B11" s="443" t="s">
        <v>612</v>
      </c>
      <c r="C11" s="433" t="s">
        <v>616</v>
      </c>
      <c r="D11" s="432">
        <v>660602373</v>
      </c>
      <c r="E11" s="433" t="s">
        <v>617</v>
      </c>
      <c r="F11" s="434" t="s">
        <v>424</v>
      </c>
      <c r="G11" s="444">
        <v>44594</v>
      </c>
      <c r="H11" s="433">
        <v>1</v>
      </c>
      <c r="I11" s="433" t="s">
        <v>643</v>
      </c>
      <c r="J11" s="445">
        <v>44593</v>
      </c>
      <c r="K11" s="445">
        <v>44620</v>
      </c>
      <c r="L11" s="434">
        <f t="shared" si="0"/>
        <v>27</v>
      </c>
      <c r="M11" s="435">
        <v>0</v>
      </c>
      <c r="N11" s="436">
        <v>0</v>
      </c>
      <c r="O11" s="436">
        <v>0</v>
      </c>
      <c r="P11" s="436">
        <v>65</v>
      </c>
      <c r="Q11" s="446">
        <f t="shared" si="20"/>
        <v>0</v>
      </c>
      <c r="R11" s="440">
        <f t="shared" si="21"/>
        <v>0</v>
      </c>
      <c r="S11" s="440">
        <f t="shared" si="22"/>
        <v>0</v>
      </c>
      <c r="T11" s="440">
        <f t="shared" si="23"/>
        <v>1755</v>
      </c>
      <c r="U11" s="440">
        <f t="shared" si="1"/>
        <v>0</v>
      </c>
      <c r="V11" s="440">
        <f t="shared" si="24"/>
        <v>0</v>
      </c>
      <c r="W11" s="436">
        <v>0</v>
      </c>
      <c r="X11" s="440">
        <f t="shared" si="3"/>
        <v>0</v>
      </c>
      <c r="Y11" s="436">
        <v>0</v>
      </c>
      <c r="Z11" s="447">
        <f t="shared" si="25"/>
        <v>27</v>
      </c>
      <c r="AA11" s="444">
        <v>44590</v>
      </c>
      <c r="AB11" s="448">
        <f>IF(AA11="","",AA11+7)</f>
        <v>44597</v>
      </c>
      <c r="AC11" s="448">
        <f>IF(AA11="","",J11-1)</f>
        <v>44592</v>
      </c>
      <c r="AD11" s="438">
        <v>0</v>
      </c>
      <c r="AE11" s="439" t="str">
        <f t="shared" si="5"/>
        <v/>
      </c>
      <c r="AF11" s="440">
        <f t="shared" si="6"/>
        <v>0</v>
      </c>
      <c r="AG11" s="440">
        <f t="shared" si="7"/>
        <v>0</v>
      </c>
      <c r="AH11" s="440">
        <f t="shared" si="8"/>
        <v>0</v>
      </c>
      <c r="AI11" s="440">
        <f t="shared" si="9"/>
        <v>0</v>
      </c>
      <c r="AJ11" s="440">
        <f>IF(U11=0,0,IF(I11="O",IF(MONTH(G11)=5,(H11*L11)*#REF!,0),0))</f>
        <v>0</v>
      </c>
      <c r="AK11" s="446">
        <f t="shared" si="10"/>
        <v>0</v>
      </c>
      <c r="AL11" s="440">
        <f t="shared" si="26"/>
        <v>0</v>
      </c>
      <c r="AM11" s="440">
        <f t="shared" si="11"/>
        <v>0</v>
      </c>
      <c r="AN11" s="440">
        <f t="shared" si="12"/>
        <v>0</v>
      </c>
      <c r="AO11" s="440">
        <f t="shared" si="13"/>
        <v>0</v>
      </c>
      <c r="AP11" s="440">
        <f t="shared" si="14"/>
        <v>0</v>
      </c>
      <c r="AQ11" s="441">
        <f t="shared" si="15"/>
        <v>0</v>
      </c>
      <c r="AR11" s="437">
        <f t="shared" si="27"/>
        <v>0</v>
      </c>
      <c r="AS11" s="437">
        <f t="shared" si="28"/>
        <v>0</v>
      </c>
      <c r="AT11" s="437">
        <f t="shared" si="29"/>
        <v>0</v>
      </c>
      <c r="AU11" s="437">
        <f t="shared" si="30"/>
        <v>0</v>
      </c>
      <c r="AV11" s="437">
        <f t="shared" si="31"/>
        <v>0</v>
      </c>
      <c r="AW11" s="437">
        <f t="shared" si="32"/>
        <v>0</v>
      </c>
      <c r="AX11" s="437">
        <f t="shared" si="33"/>
        <v>0</v>
      </c>
      <c r="AY11" s="437">
        <f t="shared" si="34"/>
        <v>0</v>
      </c>
      <c r="AZ11" s="437">
        <f t="shared" si="35"/>
        <v>0</v>
      </c>
      <c r="BA11" s="437">
        <f t="shared" si="36"/>
        <v>0</v>
      </c>
      <c r="BB11" s="437">
        <f t="shared" si="37"/>
        <v>0</v>
      </c>
      <c r="BC11" s="437">
        <f t="shared" si="38"/>
        <v>0</v>
      </c>
      <c r="BD11" s="449">
        <v>100</v>
      </c>
      <c r="BE11" s="441">
        <f t="shared" si="16"/>
        <v>0</v>
      </c>
      <c r="BF11" s="436"/>
      <c r="BG11" s="450">
        <f t="shared" si="17"/>
        <v>1</v>
      </c>
      <c r="BH11" s="450">
        <f t="shared" si="18"/>
        <v>0</v>
      </c>
      <c r="BI11" s="450">
        <f t="shared" si="19"/>
        <v>0</v>
      </c>
      <c r="BJ11" s="450">
        <f t="shared" si="39"/>
        <v>0</v>
      </c>
      <c r="BK11" s="442">
        <f t="shared" ref="BK11:BK74" si="54">IF(AND(I11="O",BD11&lt;100),H11*L11,0)</f>
        <v>0</v>
      </c>
      <c r="BL11" s="433"/>
      <c r="BM11" s="433"/>
      <c r="BN11" s="451">
        <f t="shared" si="40"/>
        <v>0</v>
      </c>
      <c r="BO11" s="452"/>
      <c r="BP11" s="450">
        <f t="shared" si="41"/>
        <v>0</v>
      </c>
      <c r="BQ11" s="452"/>
      <c r="BR11" s="452"/>
      <c r="BS11" s="453"/>
      <c r="BT11" s="454">
        <f t="shared" si="42"/>
        <v>0</v>
      </c>
      <c r="BU11" s="454">
        <f t="shared" si="43"/>
        <v>0</v>
      </c>
      <c r="BV11" s="454">
        <f t="shared" si="44"/>
        <v>0</v>
      </c>
      <c r="BW11" s="454">
        <f t="shared" si="45"/>
        <v>0</v>
      </c>
      <c r="BX11" s="454">
        <f t="shared" si="46"/>
        <v>0</v>
      </c>
      <c r="BY11" s="454">
        <f t="shared" si="47"/>
        <v>0</v>
      </c>
      <c r="BZ11" s="454">
        <f t="shared" si="48"/>
        <v>0</v>
      </c>
      <c r="CA11" s="454">
        <f t="shared" si="49"/>
        <v>0</v>
      </c>
      <c r="CB11" s="454">
        <f t="shared" si="50"/>
        <v>0</v>
      </c>
      <c r="CC11" s="454">
        <f t="shared" si="51"/>
        <v>0</v>
      </c>
      <c r="CD11" s="454">
        <f t="shared" si="52"/>
        <v>0</v>
      </c>
      <c r="CE11" s="455">
        <f t="shared" si="53"/>
        <v>0</v>
      </c>
    </row>
    <row r="12" spans="1:89" s="549" customFormat="1" ht="18" thickBot="1" x14ac:dyDescent="0.35">
      <c r="A12" s="548">
        <v>4</v>
      </c>
      <c r="B12" s="443" t="s">
        <v>612</v>
      </c>
      <c r="C12" s="433" t="s">
        <v>616</v>
      </c>
      <c r="D12" s="432">
        <v>660602373</v>
      </c>
      <c r="E12" s="433" t="s">
        <v>617</v>
      </c>
      <c r="F12" s="434" t="s">
        <v>425</v>
      </c>
      <c r="G12" s="444">
        <v>44622</v>
      </c>
      <c r="H12" s="433">
        <v>1</v>
      </c>
      <c r="I12" s="433" t="s">
        <v>643</v>
      </c>
      <c r="J12" s="445">
        <v>44621</v>
      </c>
      <c r="K12" s="445">
        <v>44651</v>
      </c>
      <c r="L12" s="434">
        <f t="shared" si="0"/>
        <v>30</v>
      </c>
      <c r="M12" s="435">
        <v>0</v>
      </c>
      <c r="N12" s="436">
        <v>0</v>
      </c>
      <c r="O12" s="436">
        <v>0</v>
      </c>
      <c r="P12" s="436">
        <v>65</v>
      </c>
      <c r="Q12" s="446">
        <f t="shared" si="20"/>
        <v>0</v>
      </c>
      <c r="R12" s="440">
        <f t="shared" si="21"/>
        <v>0</v>
      </c>
      <c r="S12" s="440">
        <f t="shared" si="22"/>
        <v>0</v>
      </c>
      <c r="T12" s="440">
        <f t="shared" si="23"/>
        <v>1950</v>
      </c>
      <c r="U12" s="440">
        <f t="shared" si="1"/>
        <v>0</v>
      </c>
      <c r="V12" s="440">
        <f t="shared" si="24"/>
        <v>0</v>
      </c>
      <c r="W12" s="436">
        <v>0</v>
      </c>
      <c r="X12" s="440">
        <f t="shared" si="3"/>
        <v>0</v>
      </c>
      <c r="Y12" s="436">
        <v>0</v>
      </c>
      <c r="Z12" s="447">
        <f t="shared" si="25"/>
        <v>30</v>
      </c>
      <c r="AA12" s="444">
        <v>44591</v>
      </c>
      <c r="AB12" s="448">
        <f>IF(AA12="","",AA12+7)</f>
        <v>44598</v>
      </c>
      <c r="AC12" s="448">
        <f>IF(AA12="","",J12-5)</f>
        <v>44616</v>
      </c>
      <c r="AD12" s="438">
        <v>0</v>
      </c>
      <c r="AE12" s="439" t="str">
        <f t="shared" si="5"/>
        <v/>
      </c>
      <c r="AF12" s="440">
        <f t="shared" si="6"/>
        <v>0</v>
      </c>
      <c r="AG12" s="440">
        <f t="shared" si="7"/>
        <v>0</v>
      </c>
      <c r="AH12" s="440">
        <f t="shared" si="8"/>
        <v>0</v>
      </c>
      <c r="AI12" s="440">
        <f t="shared" si="9"/>
        <v>0</v>
      </c>
      <c r="AJ12" s="440">
        <f>IF(U12=0,0,IF(I12="O",IF(MONTH(G12)=5,(H12*L12)*ts,0),0))</f>
        <v>0</v>
      </c>
      <c r="AK12" s="446">
        <f t="shared" si="10"/>
        <v>0</v>
      </c>
      <c r="AL12" s="440">
        <f t="shared" si="26"/>
        <v>0</v>
      </c>
      <c r="AM12" s="440">
        <f t="shared" si="11"/>
        <v>0</v>
      </c>
      <c r="AN12" s="440">
        <f t="shared" si="12"/>
        <v>0</v>
      </c>
      <c r="AO12" s="440">
        <f t="shared" si="13"/>
        <v>0</v>
      </c>
      <c r="AP12" s="440">
        <f t="shared" si="14"/>
        <v>0</v>
      </c>
      <c r="AQ12" s="441">
        <f t="shared" si="15"/>
        <v>0</v>
      </c>
      <c r="AR12" s="437">
        <f t="shared" si="27"/>
        <v>0</v>
      </c>
      <c r="AS12" s="437">
        <f t="shared" si="28"/>
        <v>0</v>
      </c>
      <c r="AT12" s="437">
        <f t="shared" si="29"/>
        <v>0</v>
      </c>
      <c r="AU12" s="437">
        <f t="shared" si="30"/>
        <v>0</v>
      </c>
      <c r="AV12" s="437">
        <f t="shared" si="31"/>
        <v>0</v>
      </c>
      <c r="AW12" s="437">
        <f t="shared" si="32"/>
        <v>0</v>
      </c>
      <c r="AX12" s="437">
        <f t="shared" si="33"/>
        <v>0</v>
      </c>
      <c r="AY12" s="437">
        <f t="shared" si="34"/>
        <v>0</v>
      </c>
      <c r="AZ12" s="437">
        <f t="shared" si="35"/>
        <v>0</v>
      </c>
      <c r="BA12" s="437">
        <f t="shared" si="36"/>
        <v>0</v>
      </c>
      <c r="BB12" s="437">
        <f t="shared" si="37"/>
        <v>0</v>
      </c>
      <c r="BC12" s="437">
        <f t="shared" si="38"/>
        <v>0</v>
      </c>
      <c r="BD12" s="449">
        <v>100</v>
      </c>
      <c r="BE12" s="441">
        <f t="shared" si="16"/>
        <v>0</v>
      </c>
      <c r="BF12" s="436"/>
      <c r="BG12" s="450">
        <f t="shared" si="17"/>
        <v>1</v>
      </c>
      <c r="BH12" s="450">
        <f t="shared" si="18"/>
        <v>0</v>
      </c>
      <c r="BI12" s="450">
        <f t="shared" si="19"/>
        <v>0</v>
      </c>
      <c r="BJ12" s="450">
        <f t="shared" si="39"/>
        <v>0</v>
      </c>
      <c r="BK12" s="442">
        <f t="shared" si="54"/>
        <v>0</v>
      </c>
      <c r="BL12" s="433"/>
      <c r="BM12" s="433"/>
      <c r="BN12" s="451">
        <f t="shared" si="40"/>
        <v>0</v>
      </c>
      <c r="BO12" s="452"/>
      <c r="BP12" s="450">
        <f t="shared" si="41"/>
        <v>0</v>
      </c>
      <c r="BQ12" s="452"/>
      <c r="BR12" s="452"/>
      <c r="BS12" s="453"/>
      <c r="BT12" s="454">
        <f t="shared" ref="BT12:BT51" si="55">IF(MONTH(J12)=1,AD12*15*75%,0)</f>
        <v>0</v>
      </c>
      <c r="BU12" s="454">
        <f t="shared" ref="BU12:BU51" si="56">IF(MONTH(J12)=2,AD12*15*75%,0)</f>
        <v>0</v>
      </c>
      <c r="BV12" s="454">
        <f t="shared" ref="BV12:BV51" si="57">IF(MONTH(J12)=3,AD12*15*75%,0)</f>
        <v>0</v>
      </c>
      <c r="BW12" s="454">
        <f t="shared" si="45"/>
        <v>0</v>
      </c>
      <c r="BX12" s="454">
        <f t="shared" si="46"/>
        <v>0</v>
      </c>
      <c r="BY12" s="454">
        <f t="shared" si="47"/>
        <v>0</v>
      </c>
      <c r="BZ12" s="454">
        <f t="shared" si="48"/>
        <v>0</v>
      </c>
      <c r="CA12" s="454">
        <f t="shared" si="49"/>
        <v>0</v>
      </c>
      <c r="CB12" s="454">
        <f t="shared" si="50"/>
        <v>0</v>
      </c>
      <c r="CC12" s="454">
        <f t="shared" si="51"/>
        <v>0</v>
      </c>
      <c r="CD12" s="454">
        <f t="shared" si="52"/>
        <v>0</v>
      </c>
      <c r="CE12" s="455">
        <f t="shared" si="53"/>
        <v>0</v>
      </c>
    </row>
    <row r="13" spans="1:89" s="549" customFormat="1" ht="18" thickBot="1" x14ac:dyDescent="0.35">
      <c r="A13" s="548">
        <v>5</v>
      </c>
      <c r="B13" s="443" t="s">
        <v>612</v>
      </c>
      <c r="C13" s="433" t="s">
        <v>616</v>
      </c>
      <c r="D13" s="432">
        <v>660602373</v>
      </c>
      <c r="E13" s="433" t="s">
        <v>617</v>
      </c>
      <c r="F13" s="434" t="s">
        <v>426</v>
      </c>
      <c r="G13" s="444">
        <v>44653</v>
      </c>
      <c r="H13" s="433">
        <v>1</v>
      </c>
      <c r="I13" s="433" t="s">
        <v>643</v>
      </c>
      <c r="J13" s="445">
        <v>44652</v>
      </c>
      <c r="K13" s="445">
        <v>44681</v>
      </c>
      <c r="L13" s="434">
        <f t="shared" si="0"/>
        <v>29</v>
      </c>
      <c r="M13" s="435">
        <v>0</v>
      </c>
      <c r="N13" s="436">
        <v>0</v>
      </c>
      <c r="O13" s="436">
        <v>0</v>
      </c>
      <c r="P13" s="436">
        <v>65</v>
      </c>
      <c r="Q13" s="446">
        <f t="shared" si="20"/>
        <v>0</v>
      </c>
      <c r="R13" s="440">
        <f t="shared" si="21"/>
        <v>0</v>
      </c>
      <c r="S13" s="440">
        <f t="shared" si="22"/>
        <v>0</v>
      </c>
      <c r="T13" s="440">
        <f t="shared" si="23"/>
        <v>1885</v>
      </c>
      <c r="U13" s="440">
        <f t="shared" si="1"/>
        <v>0</v>
      </c>
      <c r="V13" s="440">
        <f t="shared" si="24"/>
        <v>0</v>
      </c>
      <c r="W13" s="436">
        <v>0</v>
      </c>
      <c r="X13" s="440">
        <f t="shared" si="3"/>
        <v>0</v>
      </c>
      <c r="Y13" s="436">
        <v>0</v>
      </c>
      <c r="Z13" s="447">
        <f t="shared" si="25"/>
        <v>29</v>
      </c>
      <c r="AA13" s="444">
        <v>44592</v>
      </c>
      <c r="AB13" s="448">
        <f t="shared" ref="AB13:AB29" si="58">IF(AA13="","",AA13+15)</f>
        <v>44607</v>
      </c>
      <c r="AC13" s="448">
        <f t="shared" ref="AC13:AC29" si="59">IF(AA13="","",J13-21)</f>
        <v>44631</v>
      </c>
      <c r="AD13" s="438">
        <v>0</v>
      </c>
      <c r="AE13" s="439" t="str">
        <f t="shared" si="5"/>
        <v/>
      </c>
      <c r="AF13" s="440">
        <f t="shared" si="6"/>
        <v>0</v>
      </c>
      <c r="AG13" s="440">
        <f t="shared" si="7"/>
        <v>0</v>
      </c>
      <c r="AH13" s="440">
        <v>9.9</v>
      </c>
      <c r="AI13" s="440">
        <f t="shared" si="9"/>
        <v>0</v>
      </c>
      <c r="AJ13" s="440">
        <f>IF(U13=0,0,IF(I13="O",IF(MONTH(G13)=5,(H13*L13)*ts,0),0))</f>
        <v>0</v>
      </c>
      <c r="AK13" s="446">
        <f t="shared" si="10"/>
        <v>0</v>
      </c>
      <c r="AL13" s="440">
        <f t="shared" si="26"/>
        <v>0</v>
      </c>
      <c r="AM13" s="440">
        <f t="shared" si="11"/>
        <v>0</v>
      </c>
      <c r="AN13" s="440">
        <f t="shared" si="12"/>
        <v>0</v>
      </c>
      <c r="AO13" s="440">
        <f t="shared" si="13"/>
        <v>0</v>
      </c>
      <c r="AP13" s="440">
        <f t="shared" si="14"/>
        <v>0</v>
      </c>
      <c r="AQ13" s="441">
        <f t="shared" si="15"/>
        <v>0</v>
      </c>
      <c r="AR13" s="437">
        <f t="shared" si="27"/>
        <v>0</v>
      </c>
      <c r="AS13" s="437">
        <f t="shared" si="28"/>
        <v>0</v>
      </c>
      <c r="AT13" s="437">
        <f t="shared" si="29"/>
        <v>0</v>
      </c>
      <c r="AU13" s="437">
        <f t="shared" si="30"/>
        <v>0</v>
      </c>
      <c r="AV13" s="437">
        <f t="shared" si="31"/>
        <v>0</v>
      </c>
      <c r="AW13" s="437">
        <f t="shared" si="32"/>
        <v>0</v>
      </c>
      <c r="AX13" s="437">
        <f t="shared" si="33"/>
        <v>0</v>
      </c>
      <c r="AY13" s="437">
        <f t="shared" si="34"/>
        <v>0</v>
      </c>
      <c r="AZ13" s="437">
        <f t="shared" si="35"/>
        <v>0</v>
      </c>
      <c r="BA13" s="437">
        <f t="shared" si="36"/>
        <v>0</v>
      </c>
      <c r="BB13" s="437">
        <f t="shared" si="37"/>
        <v>0</v>
      </c>
      <c r="BC13" s="437">
        <f t="shared" si="38"/>
        <v>0</v>
      </c>
      <c r="BD13" s="449">
        <v>100</v>
      </c>
      <c r="BE13" s="441">
        <f t="shared" si="16"/>
        <v>0</v>
      </c>
      <c r="BF13" s="436"/>
      <c r="BG13" s="450">
        <f t="shared" si="17"/>
        <v>1</v>
      </c>
      <c r="BH13" s="450">
        <f t="shared" si="18"/>
        <v>0</v>
      </c>
      <c r="BI13" s="450">
        <f t="shared" si="19"/>
        <v>0</v>
      </c>
      <c r="BJ13" s="450">
        <f t="shared" si="39"/>
        <v>0</v>
      </c>
      <c r="BK13" s="442">
        <f t="shared" si="54"/>
        <v>0</v>
      </c>
      <c r="BL13" s="433"/>
      <c r="BM13" s="433"/>
      <c r="BN13" s="451">
        <f t="shared" si="40"/>
        <v>0</v>
      </c>
      <c r="BO13" s="452"/>
      <c r="BP13" s="450">
        <f t="shared" si="41"/>
        <v>0</v>
      </c>
      <c r="BQ13" s="452"/>
      <c r="BR13" s="452"/>
      <c r="BS13" s="453"/>
      <c r="BT13" s="454">
        <f t="shared" si="55"/>
        <v>0</v>
      </c>
      <c r="BU13" s="454">
        <f t="shared" si="56"/>
        <v>0</v>
      </c>
      <c r="BV13" s="454">
        <f t="shared" si="57"/>
        <v>0</v>
      </c>
      <c r="BW13" s="454">
        <f t="shared" si="45"/>
        <v>0</v>
      </c>
      <c r="BX13" s="454">
        <f t="shared" si="46"/>
        <v>0</v>
      </c>
      <c r="BY13" s="454">
        <f t="shared" si="47"/>
        <v>0</v>
      </c>
      <c r="BZ13" s="454">
        <f t="shared" si="48"/>
        <v>0</v>
      </c>
      <c r="CA13" s="454">
        <f t="shared" si="49"/>
        <v>0</v>
      </c>
      <c r="CB13" s="454">
        <f t="shared" si="50"/>
        <v>0</v>
      </c>
      <c r="CC13" s="454">
        <f t="shared" si="51"/>
        <v>0</v>
      </c>
      <c r="CD13" s="454">
        <f t="shared" si="52"/>
        <v>0</v>
      </c>
      <c r="CE13" s="455">
        <f t="shared" si="53"/>
        <v>0</v>
      </c>
    </row>
    <row r="14" spans="1:89" ht="18" thickBot="1" x14ac:dyDescent="0.35">
      <c r="A14" s="663">
        <v>6</v>
      </c>
      <c r="B14" s="648" t="s">
        <v>612</v>
      </c>
      <c r="C14" s="643" t="s">
        <v>616</v>
      </c>
      <c r="D14" s="649">
        <v>660602373</v>
      </c>
      <c r="E14" s="643" t="s">
        <v>617</v>
      </c>
      <c r="F14" s="635" t="s">
        <v>427</v>
      </c>
      <c r="G14" s="639">
        <v>44683</v>
      </c>
      <c r="H14" s="643">
        <v>1</v>
      </c>
      <c r="I14" s="643" t="s">
        <v>123</v>
      </c>
      <c r="J14" s="650">
        <v>44682</v>
      </c>
      <c r="K14" s="650">
        <v>44712</v>
      </c>
      <c r="L14" s="635">
        <f t="shared" si="0"/>
        <v>30</v>
      </c>
      <c r="M14" s="636">
        <v>0</v>
      </c>
      <c r="N14" s="637">
        <v>0</v>
      </c>
      <c r="O14" s="637">
        <v>0</v>
      </c>
      <c r="P14" s="637">
        <v>65</v>
      </c>
      <c r="Q14" s="636">
        <f t="shared" si="20"/>
        <v>0</v>
      </c>
      <c r="R14" s="637">
        <f t="shared" si="21"/>
        <v>0</v>
      </c>
      <c r="S14" s="637">
        <f t="shared" si="22"/>
        <v>0</v>
      </c>
      <c r="T14" s="637">
        <f t="shared" si="23"/>
        <v>1950</v>
      </c>
      <c r="U14" s="637">
        <f t="shared" si="1"/>
        <v>0</v>
      </c>
      <c r="V14" s="637">
        <f t="shared" si="24"/>
        <v>0</v>
      </c>
      <c r="W14" s="637">
        <v>0</v>
      </c>
      <c r="X14" s="637">
        <f t="shared" si="3"/>
        <v>0</v>
      </c>
      <c r="Y14" s="637">
        <v>0</v>
      </c>
      <c r="Z14" s="638">
        <f t="shared" si="25"/>
        <v>30</v>
      </c>
      <c r="AA14" s="639">
        <v>44593</v>
      </c>
      <c r="AB14" s="639">
        <f t="shared" si="58"/>
        <v>44608</v>
      </c>
      <c r="AC14" s="639">
        <f t="shared" si="59"/>
        <v>44661</v>
      </c>
      <c r="AD14" s="651">
        <v>0</v>
      </c>
      <c r="AE14" s="640" t="str">
        <f t="shared" si="5"/>
        <v/>
      </c>
      <c r="AF14" s="637">
        <f t="shared" si="6"/>
        <v>0</v>
      </c>
      <c r="AG14" s="637">
        <f t="shared" si="7"/>
        <v>0</v>
      </c>
      <c r="AH14" s="637">
        <f t="shared" si="8"/>
        <v>0</v>
      </c>
      <c r="AI14" s="637">
        <f t="shared" si="9"/>
        <v>0</v>
      </c>
      <c r="AJ14" s="637">
        <f>IF(U14=0,0,IF(I14="O",IF(MONTH(G14)=5,(H14*L14)*ts,0),0))</f>
        <v>0</v>
      </c>
      <c r="AK14" s="636">
        <f t="shared" si="10"/>
        <v>0</v>
      </c>
      <c r="AL14" s="637">
        <f t="shared" si="26"/>
        <v>0</v>
      </c>
      <c r="AM14" s="637">
        <f t="shared" si="11"/>
        <v>0</v>
      </c>
      <c r="AN14" s="637">
        <f t="shared" si="12"/>
        <v>0</v>
      </c>
      <c r="AO14" s="637">
        <f t="shared" si="13"/>
        <v>0</v>
      </c>
      <c r="AP14" s="637">
        <f t="shared" si="14"/>
        <v>0</v>
      </c>
      <c r="AQ14" s="641">
        <f t="shared" si="15"/>
        <v>0</v>
      </c>
      <c r="AR14" s="642">
        <f t="shared" si="27"/>
        <v>0</v>
      </c>
      <c r="AS14" s="642">
        <f t="shared" si="28"/>
        <v>0</v>
      </c>
      <c r="AT14" s="642">
        <f t="shared" si="29"/>
        <v>0</v>
      </c>
      <c r="AU14" s="642">
        <f t="shared" si="30"/>
        <v>0</v>
      </c>
      <c r="AV14" s="642">
        <f t="shared" si="31"/>
        <v>0</v>
      </c>
      <c r="AW14" s="642">
        <f t="shared" si="32"/>
        <v>0</v>
      </c>
      <c r="AX14" s="642">
        <f t="shared" si="33"/>
        <v>0</v>
      </c>
      <c r="AY14" s="642">
        <f t="shared" si="34"/>
        <v>0</v>
      </c>
      <c r="AZ14" s="642">
        <f t="shared" si="35"/>
        <v>0</v>
      </c>
      <c r="BA14" s="642">
        <f t="shared" si="36"/>
        <v>0</v>
      </c>
      <c r="BB14" s="642">
        <f t="shared" si="37"/>
        <v>0</v>
      </c>
      <c r="BC14" s="642">
        <f t="shared" si="38"/>
        <v>0</v>
      </c>
      <c r="BD14" s="652">
        <v>100</v>
      </c>
      <c r="BE14" s="641">
        <f t="shared" si="16"/>
        <v>0</v>
      </c>
      <c r="BF14" s="637"/>
      <c r="BG14" s="643">
        <f t="shared" si="17"/>
        <v>0</v>
      </c>
      <c r="BH14" s="643">
        <f t="shared" si="18"/>
        <v>1</v>
      </c>
      <c r="BI14" s="643">
        <f t="shared" si="19"/>
        <v>0</v>
      </c>
      <c r="BJ14" s="643">
        <f t="shared" si="39"/>
        <v>0</v>
      </c>
      <c r="BK14" s="644">
        <f t="shared" si="54"/>
        <v>0</v>
      </c>
      <c r="BL14" s="643"/>
      <c r="BM14" s="643"/>
      <c r="BN14" s="645">
        <f t="shared" si="40"/>
        <v>0</v>
      </c>
      <c r="BO14" s="653"/>
      <c r="BP14" s="643">
        <f t="shared" si="41"/>
        <v>0</v>
      </c>
      <c r="BQ14" s="653"/>
      <c r="BR14" s="653"/>
      <c r="BS14" s="654"/>
      <c r="BT14" s="646">
        <f t="shared" si="55"/>
        <v>0</v>
      </c>
      <c r="BU14" s="646">
        <f t="shared" si="56"/>
        <v>0</v>
      </c>
      <c r="BV14" s="646">
        <f t="shared" si="57"/>
        <v>0</v>
      </c>
      <c r="BW14" s="646">
        <f t="shared" si="45"/>
        <v>0</v>
      </c>
      <c r="BX14" s="646">
        <f t="shared" si="46"/>
        <v>0</v>
      </c>
      <c r="BY14" s="646">
        <f t="shared" si="47"/>
        <v>0</v>
      </c>
      <c r="BZ14" s="646">
        <f t="shared" si="48"/>
        <v>0</v>
      </c>
      <c r="CA14" s="646">
        <f t="shared" si="49"/>
        <v>0</v>
      </c>
      <c r="CB14" s="646">
        <f t="shared" si="50"/>
        <v>0</v>
      </c>
      <c r="CC14" s="646">
        <f t="shared" si="51"/>
        <v>0</v>
      </c>
      <c r="CD14" s="646">
        <f t="shared" si="52"/>
        <v>0</v>
      </c>
      <c r="CE14" s="647">
        <f t="shared" si="53"/>
        <v>0</v>
      </c>
    </row>
    <row r="15" spans="1:89" ht="18" thickBot="1" x14ac:dyDescent="0.35">
      <c r="A15" s="663">
        <v>7</v>
      </c>
      <c r="B15" s="648" t="s">
        <v>612</v>
      </c>
      <c r="C15" s="643" t="s">
        <v>616</v>
      </c>
      <c r="D15" s="649">
        <v>660602373</v>
      </c>
      <c r="E15" s="643" t="s">
        <v>617</v>
      </c>
      <c r="F15" s="635" t="s">
        <v>428</v>
      </c>
      <c r="G15" s="639">
        <v>44714</v>
      </c>
      <c r="H15" s="643">
        <v>1</v>
      </c>
      <c r="I15" s="643" t="s">
        <v>123</v>
      </c>
      <c r="J15" s="650">
        <v>44713</v>
      </c>
      <c r="K15" s="650">
        <v>44742</v>
      </c>
      <c r="L15" s="635">
        <f t="shared" si="0"/>
        <v>29</v>
      </c>
      <c r="M15" s="636">
        <v>0</v>
      </c>
      <c r="N15" s="637">
        <v>0</v>
      </c>
      <c r="O15" s="637">
        <v>0</v>
      </c>
      <c r="P15" s="637">
        <v>65</v>
      </c>
      <c r="Q15" s="636">
        <f t="shared" si="20"/>
        <v>0</v>
      </c>
      <c r="R15" s="637">
        <f t="shared" si="21"/>
        <v>0</v>
      </c>
      <c r="S15" s="637">
        <f t="shared" si="22"/>
        <v>0</v>
      </c>
      <c r="T15" s="637">
        <f t="shared" si="23"/>
        <v>1885</v>
      </c>
      <c r="U15" s="637">
        <f t="shared" si="1"/>
        <v>0</v>
      </c>
      <c r="V15" s="637">
        <f t="shared" si="24"/>
        <v>0</v>
      </c>
      <c r="W15" s="637">
        <v>0</v>
      </c>
      <c r="X15" s="637">
        <f t="shared" si="3"/>
        <v>0</v>
      </c>
      <c r="Y15" s="637">
        <v>0</v>
      </c>
      <c r="Z15" s="638">
        <f t="shared" si="25"/>
        <v>29</v>
      </c>
      <c r="AA15" s="639">
        <v>44594</v>
      </c>
      <c r="AB15" s="639">
        <f t="shared" si="58"/>
        <v>44609</v>
      </c>
      <c r="AC15" s="639">
        <f t="shared" si="59"/>
        <v>44692</v>
      </c>
      <c r="AD15" s="651">
        <v>0</v>
      </c>
      <c r="AE15" s="640" t="str">
        <f t="shared" si="5"/>
        <v/>
      </c>
      <c r="AF15" s="637">
        <f t="shared" si="6"/>
        <v>0</v>
      </c>
      <c r="AG15" s="637">
        <f t="shared" si="7"/>
        <v>0</v>
      </c>
      <c r="AH15" s="637">
        <f t="shared" si="8"/>
        <v>0</v>
      </c>
      <c r="AI15" s="637">
        <f t="shared" si="9"/>
        <v>0</v>
      </c>
      <c r="AJ15" s="637">
        <f>IF(U15=0,0,IF(I15="O",IF(MONTH(G15)=5,(H15*L15)*#REF!,0),0))</f>
        <v>0</v>
      </c>
      <c r="AK15" s="636">
        <f t="shared" si="10"/>
        <v>0</v>
      </c>
      <c r="AL15" s="637">
        <f t="shared" si="26"/>
        <v>0</v>
      </c>
      <c r="AM15" s="637">
        <f t="shared" si="11"/>
        <v>0</v>
      </c>
      <c r="AN15" s="637">
        <f t="shared" si="12"/>
        <v>0</v>
      </c>
      <c r="AO15" s="637">
        <f t="shared" si="13"/>
        <v>0</v>
      </c>
      <c r="AP15" s="637">
        <f t="shared" si="14"/>
        <v>0</v>
      </c>
      <c r="AQ15" s="641">
        <f t="shared" si="15"/>
        <v>0</v>
      </c>
      <c r="AR15" s="642">
        <f t="shared" si="27"/>
        <v>0</v>
      </c>
      <c r="AS15" s="642">
        <f t="shared" si="28"/>
        <v>0</v>
      </c>
      <c r="AT15" s="642">
        <f t="shared" si="29"/>
        <v>0</v>
      </c>
      <c r="AU15" s="642">
        <f t="shared" si="30"/>
        <v>0</v>
      </c>
      <c r="AV15" s="642">
        <f t="shared" si="31"/>
        <v>0</v>
      </c>
      <c r="AW15" s="642">
        <f t="shared" si="32"/>
        <v>0</v>
      </c>
      <c r="AX15" s="642">
        <f t="shared" si="33"/>
        <v>0</v>
      </c>
      <c r="AY15" s="642">
        <f t="shared" si="34"/>
        <v>0</v>
      </c>
      <c r="AZ15" s="642">
        <f t="shared" si="35"/>
        <v>0</v>
      </c>
      <c r="BA15" s="642">
        <f t="shared" si="36"/>
        <v>0</v>
      </c>
      <c r="BB15" s="642">
        <f t="shared" si="37"/>
        <v>0</v>
      </c>
      <c r="BC15" s="642">
        <f t="shared" si="38"/>
        <v>0</v>
      </c>
      <c r="BD15" s="652">
        <v>100</v>
      </c>
      <c r="BE15" s="641">
        <f t="shared" si="16"/>
        <v>0</v>
      </c>
      <c r="BF15" s="637"/>
      <c r="BG15" s="643">
        <f t="shared" si="17"/>
        <v>0</v>
      </c>
      <c r="BH15" s="643">
        <f t="shared" si="18"/>
        <v>1</v>
      </c>
      <c r="BI15" s="643">
        <f t="shared" si="19"/>
        <v>0</v>
      </c>
      <c r="BJ15" s="643">
        <f t="shared" si="39"/>
        <v>0</v>
      </c>
      <c r="BK15" s="644">
        <f t="shared" si="54"/>
        <v>0</v>
      </c>
      <c r="BL15" s="643"/>
      <c r="BM15" s="643"/>
      <c r="BN15" s="645">
        <f t="shared" si="40"/>
        <v>0</v>
      </c>
      <c r="BO15" s="653"/>
      <c r="BP15" s="643">
        <f t="shared" si="41"/>
        <v>0</v>
      </c>
      <c r="BQ15" s="653"/>
      <c r="BR15" s="653"/>
      <c r="BS15" s="654"/>
      <c r="BT15" s="646">
        <f t="shared" si="55"/>
        <v>0</v>
      </c>
      <c r="BU15" s="646">
        <f t="shared" si="56"/>
        <v>0</v>
      </c>
      <c r="BV15" s="646">
        <f t="shared" si="57"/>
        <v>0</v>
      </c>
      <c r="BW15" s="646">
        <f t="shared" si="45"/>
        <v>0</v>
      </c>
      <c r="BX15" s="646">
        <f t="shared" si="46"/>
        <v>0</v>
      </c>
      <c r="BY15" s="646">
        <f t="shared" si="47"/>
        <v>0</v>
      </c>
      <c r="BZ15" s="646">
        <f t="shared" si="48"/>
        <v>0</v>
      </c>
      <c r="CA15" s="646">
        <f t="shared" si="49"/>
        <v>0</v>
      </c>
      <c r="CB15" s="646">
        <f t="shared" si="50"/>
        <v>0</v>
      </c>
      <c r="CC15" s="646">
        <f t="shared" si="51"/>
        <v>0</v>
      </c>
      <c r="CD15" s="646">
        <f t="shared" si="52"/>
        <v>0</v>
      </c>
      <c r="CE15" s="647">
        <f t="shared" si="53"/>
        <v>0</v>
      </c>
    </row>
    <row r="16" spans="1:89" ht="18" thickBot="1" x14ac:dyDescent="0.35">
      <c r="A16" s="663">
        <v>8</v>
      </c>
      <c r="B16" s="648" t="s">
        <v>612</v>
      </c>
      <c r="C16" s="643" t="s">
        <v>616</v>
      </c>
      <c r="D16" s="649">
        <v>660602373</v>
      </c>
      <c r="E16" s="643" t="s">
        <v>617</v>
      </c>
      <c r="F16" s="635" t="s">
        <v>429</v>
      </c>
      <c r="G16" s="639">
        <v>44744</v>
      </c>
      <c r="H16" s="643">
        <v>1</v>
      </c>
      <c r="I16" s="643" t="s">
        <v>123</v>
      </c>
      <c r="J16" s="650">
        <v>44743</v>
      </c>
      <c r="K16" s="650">
        <v>44773</v>
      </c>
      <c r="L16" s="635">
        <f t="shared" si="0"/>
        <v>30</v>
      </c>
      <c r="M16" s="636">
        <v>0</v>
      </c>
      <c r="N16" s="637">
        <v>0</v>
      </c>
      <c r="O16" s="637">
        <v>0</v>
      </c>
      <c r="P16" s="637">
        <v>65</v>
      </c>
      <c r="Q16" s="636">
        <f t="shared" ref="Q16:Q53" si="60">M16*L16</f>
        <v>0</v>
      </c>
      <c r="R16" s="637">
        <f t="shared" si="21"/>
        <v>0</v>
      </c>
      <c r="S16" s="637">
        <f t="shared" si="22"/>
        <v>0</v>
      </c>
      <c r="T16" s="637">
        <f t="shared" ref="T16:T53" si="61">P16*L16</f>
        <v>1950</v>
      </c>
      <c r="U16" s="637">
        <f t="shared" si="1"/>
        <v>0</v>
      </c>
      <c r="V16" s="637">
        <f t="shared" si="2"/>
        <v>0</v>
      </c>
      <c r="W16" s="637">
        <v>0</v>
      </c>
      <c r="X16" s="637">
        <f t="shared" si="3"/>
        <v>0</v>
      </c>
      <c r="Y16" s="637">
        <v>0</v>
      </c>
      <c r="Z16" s="638">
        <f t="shared" si="4"/>
        <v>30</v>
      </c>
      <c r="AA16" s="639">
        <v>44595</v>
      </c>
      <c r="AB16" s="639">
        <f t="shared" si="58"/>
        <v>44610</v>
      </c>
      <c r="AC16" s="639">
        <f t="shared" si="59"/>
        <v>44722</v>
      </c>
      <c r="AD16" s="651">
        <v>0</v>
      </c>
      <c r="AE16" s="640" t="str">
        <f t="shared" si="5"/>
        <v/>
      </c>
      <c r="AF16" s="637">
        <f t="shared" si="6"/>
        <v>0</v>
      </c>
      <c r="AG16" s="637">
        <f t="shared" si="7"/>
        <v>0</v>
      </c>
      <c r="AH16" s="637">
        <f t="shared" si="8"/>
        <v>0</v>
      </c>
      <c r="AI16" s="637">
        <f t="shared" si="9"/>
        <v>0</v>
      </c>
      <c r="AJ16" s="637">
        <f>IF(U16=0,0,IF(I16="O",IF(MONTH(G16)=5,(H16*L16)*#REF!,0),0))</f>
        <v>0</v>
      </c>
      <c r="AK16" s="636">
        <f t="shared" si="10"/>
        <v>0</v>
      </c>
      <c r="AL16" s="637">
        <f t="shared" si="26"/>
        <v>0</v>
      </c>
      <c r="AM16" s="637">
        <f t="shared" si="11"/>
        <v>0</v>
      </c>
      <c r="AN16" s="637">
        <f t="shared" si="12"/>
        <v>0</v>
      </c>
      <c r="AO16" s="637">
        <f t="shared" si="13"/>
        <v>0</v>
      </c>
      <c r="AP16" s="637">
        <f t="shared" si="14"/>
        <v>0</v>
      </c>
      <c r="AQ16" s="641">
        <f t="shared" si="15"/>
        <v>0</v>
      </c>
      <c r="AR16" s="642">
        <f t="shared" si="27"/>
        <v>0</v>
      </c>
      <c r="AS16" s="642">
        <f t="shared" si="28"/>
        <v>0</v>
      </c>
      <c r="AT16" s="642">
        <f t="shared" si="29"/>
        <v>0</v>
      </c>
      <c r="AU16" s="642">
        <f t="shared" si="30"/>
        <v>0</v>
      </c>
      <c r="AV16" s="642">
        <f t="shared" si="31"/>
        <v>0</v>
      </c>
      <c r="AW16" s="642">
        <f t="shared" si="32"/>
        <v>0</v>
      </c>
      <c r="AX16" s="642">
        <f t="shared" si="33"/>
        <v>0</v>
      </c>
      <c r="AY16" s="642">
        <f t="shared" si="34"/>
        <v>0</v>
      </c>
      <c r="AZ16" s="642">
        <f t="shared" si="35"/>
        <v>0</v>
      </c>
      <c r="BA16" s="642">
        <f t="shared" si="36"/>
        <v>0</v>
      </c>
      <c r="BB16" s="642">
        <f t="shared" si="37"/>
        <v>0</v>
      </c>
      <c r="BC16" s="642">
        <f t="shared" si="38"/>
        <v>0</v>
      </c>
      <c r="BD16" s="652">
        <v>100</v>
      </c>
      <c r="BE16" s="641">
        <f t="shared" si="16"/>
        <v>0</v>
      </c>
      <c r="BF16" s="637"/>
      <c r="BG16" s="643">
        <f t="shared" si="17"/>
        <v>0</v>
      </c>
      <c r="BH16" s="643">
        <f t="shared" si="18"/>
        <v>1</v>
      </c>
      <c r="BI16" s="643">
        <f t="shared" si="19"/>
        <v>0</v>
      </c>
      <c r="BJ16" s="643">
        <f t="shared" si="39"/>
        <v>0</v>
      </c>
      <c r="BK16" s="644">
        <f t="shared" si="54"/>
        <v>0</v>
      </c>
      <c r="BL16" s="643"/>
      <c r="BM16" s="643"/>
      <c r="BN16" s="645">
        <f t="shared" si="40"/>
        <v>0</v>
      </c>
      <c r="BO16" s="653"/>
      <c r="BP16" s="643">
        <f t="shared" si="41"/>
        <v>0</v>
      </c>
      <c r="BQ16" s="653"/>
      <c r="BR16" s="653"/>
      <c r="BS16" s="654"/>
      <c r="BT16" s="646">
        <f t="shared" si="55"/>
        <v>0</v>
      </c>
      <c r="BU16" s="646">
        <f t="shared" si="56"/>
        <v>0</v>
      </c>
      <c r="BV16" s="646">
        <f t="shared" si="57"/>
        <v>0</v>
      </c>
      <c r="BW16" s="646">
        <f t="shared" si="45"/>
        <v>0</v>
      </c>
      <c r="BX16" s="646">
        <f t="shared" si="46"/>
        <v>0</v>
      </c>
      <c r="BY16" s="646">
        <f t="shared" si="47"/>
        <v>0</v>
      </c>
      <c r="BZ16" s="646">
        <f t="shared" si="48"/>
        <v>0</v>
      </c>
      <c r="CA16" s="646">
        <f t="shared" si="49"/>
        <v>0</v>
      </c>
      <c r="CB16" s="646">
        <f t="shared" si="50"/>
        <v>0</v>
      </c>
      <c r="CC16" s="646">
        <f t="shared" si="51"/>
        <v>0</v>
      </c>
      <c r="CD16" s="646">
        <f t="shared" si="52"/>
        <v>0</v>
      </c>
      <c r="CE16" s="647">
        <f t="shared" si="53"/>
        <v>0</v>
      </c>
    </row>
    <row r="17" spans="1:83" ht="18" thickBot="1" x14ac:dyDescent="0.35">
      <c r="A17" s="663">
        <v>9</v>
      </c>
      <c r="B17" s="648" t="s">
        <v>612</v>
      </c>
      <c r="C17" s="643" t="s">
        <v>616</v>
      </c>
      <c r="D17" s="649">
        <v>660602373</v>
      </c>
      <c r="E17" s="643" t="s">
        <v>617</v>
      </c>
      <c r="F17" s="635" t="s">
        <v>430</v>
      </c>
      <c r="G17" s="639">
        <v>44775</v>
      </c>
      <c r="H17" s="643">
        <v>1</v>
      </c>
      <c r="I17" s="643" t="s">
        <v>123</v>
      </c>
      <c r="J17" s="650">
        <v>44774</v>
      </c>
      <c r="K17" s="650">
        <v>44804</v>
      </c>
      <c r="L17" s="635">
        <f t="shared" si="0"/>
        <v>30</v>
      </c>
      <c r="M17" s="636">
        <v>0</v>
      </c>
      <c r="N17" s="637">
        <v>0</v>
      </c>
      <c r="O17" s="637">
        <v>0</v>
      </c>
      <c r="P17" s="637">
        <v>65</v>
      </c>
      <c r="Q17" s="636">
        <f t="shared" si="60"/>
        <v>0</v>
      </c>
      <c r="R17" s="637">
        <f t="shared" si="21"/>
        <v>0</v>
      </c>
      <c r="S17" s="637">
        <f t="shared" si="22"/>
        <v>0</v>
      </c>
      <c r="T17" s="637">
        <f t="shared" si="61"/>
        <v>1950</v>
      </c>
      <c r="U17" s="637">
        <f t="shared" si="1"/>
        <v>0</v>
      </c>
      <c r="V17" s="637">
        <f t="shared" si="2"/>
        <v>0</v>
      </c>
      <c r="W17" s="637">
        <v>0</v>
      </c>
      <c r="X17" s="637">
        <f t="shared" si="3"/>
        <v>0</v>
      </c>
      <c r="Y17" s="637">
        <v>0</v>
      </c>
      <c r="Z17" s="638">
        <f t="shared" si="4"/>
        <v>30</v>
      </c>
      <c r="AA17" s="639">
        <v>44596</v>
      </c>
      <c r="AB17" s="639">
        <f t="shared" si="58"/>
        <v>44611</v>
      </c>
      <c r="AC17" s="639">
        <f t="shared" si="59"/>
        <v>44753</v>
      </c>
      <c r="AD17" s="651">
        <v>0</v>
      </c>
      <c r="AE17" s="640" t="str">
        <f t="shared" si="5"/>
        <v/>
      </c>
      <c r="AF17" s="637">
        <f t="shared" si="6"/>
        <v>0</v>
      </c>
      <c r="AG17" s="637">
        <f t="shared" si="7"/>
        <v>0</v>
      </c>
      <c r="AH17" s="637">
        <f t="shared" si="8"/>
        <v>0</v>
      </c>
      <c r="AI17" s="637">
        <f t="shared" si="9"/>
        <v>0</v>
      </c>
      <c r="AJ17" s="637">
        <f>IF(U17=0,0,IF(I17="O",IF(MONTH(G17)=5,(H17*L17)*#REF!,0),0))</f>
        <v>0</v>
      </c>
      <c r="AK17" s="636">
        <f t="shared" si="10"/>
        <v>0</v>
      </c>
      <c r="AL17" s="637">
        <f t="shared" si="26"/>
        <v>0</v>
      </c>
      <c r="AM17" s="637">
        <f t="shared" si="11"/>
        <v>0</v>
      </c>
      <c r="AN17" s="637">
        <f t="shared" si="12"/>
        <v>0</v>
      </c>
      <c r="AO17" s="637">
        <f t="shared" si="13"/>
        <v>0</v>
      </c>
      <c r="AP17" s="637">
        <f t="shared" si="14"/>
        <v>0</v>
      </c>
      <c r="AQ17" s="641">
        <f t="shared" si="15"/>
        <v>0</v>
      </c>
      <c r="AR17" s="642">
        <f t="shared" si="27"/>
        <v>0</v>
      </c>
      <c r="AS17" s="642">
        <f t="shared" si="28"/>
        <v>0</v>
      </c>
      <c r="AT17" s="642">
        <f t="shared" si="29"/>
        <v>0</v>
      </c>
      <c r="AU17" s="642">
        <f t="shared" si="30"/>
        <v>0</v>
      </c>
      <c r="AV17" s="642">
        <f t="shared" si="31"/>
        <v>0</v>
      </c>
      <c r="AW17" s="642">
        <f t="shared" si="32"/>
        <v>0</v>
      </c>
      <c r="AX17" s="642">
        <f t="shared" si="33"/>
        <v>0</v>
      </c>
      <c r="AY17" s="642">
        <f t="shared" si="34"/>
        <v>0</v>
      </c>
      <c r="AZ17" s="642">
        <f t="shared" si="35"/>
        <v>0</v>
      </c>
      <c r="BA17" s="642">
        <f t="shared" si="36"/>
        <v>0</v>
      </c>
      <c r="BB17" s="642">
        <f t="shared" si="37"/>
        <v>0</v>
      </c>
      <c r="BC17" s="642">
        <f t="shared" si="38"/>
        <v>0</v>
      </c>
      <c r="BD17" s="652">
        <v>100</v>
      </c>
      <c r="BE17" s="641">
        <f t="shared" si="16"/>
        <v>0</v>
      </c>
      <c r="BF17" s="637"/>
      <c r="BG17" s="643">
        <f t="shared" si="17"/>
        <v>0</v>
      </c>
      <c r="BH17" s="643">
        <f t="shared" si="18"/>
        <v>1</v>
      </c>
      <c r="BI17" s="643">
        <f t="shared" si="19"/>
        <v>0</v>
      </c>
      <c r="BJ17" s="643">
        <f t="shared" si="39"/>
        <v>0</v>
      </c>
      <c r="BK17" s="644">
        <f t="shared" si="54"/>
        <v>0</v>
      </c>
      <c r="BL17" s="643"/>
      <c r="BM17" s="643"/>
      <c r="BN17" s="645">
        <f t="shared" si="40"/>
        <v>0</v>
      </c>
      <c r="BO17" s="653"/>
      <c r="BP17" s="643">
        <f t="shared" si="41"/>
        <v>0</v>
      </c>
      <c r="BQ17" s="653"/>
      <c r="BR17" s="653"/>
      <c r="BS17" s="654"/>
      <c r="BT17" s="646">
        <f t="shared" si="55"/>
        <v>0</v>
      </c>
      <c r="BU17" s="646">
        <f t="shared" si="56"/>
        <v>0</v>
      </c>
      <c r="BV17" s="646">
        <f t="shared" si="57"/>
        <v>0</v>
      </c>
      <c r="BW17" s="646">
        <f t="shared" si="45"/>
        <v>0</v>
      </c>
      <c r="BX17" s="646">
        <f t="shared" si="46"/>
        <v>0</v>
      </c>
      <c r="BY17" s="646">
        <f t="shared" si="47"/>
        <v>0</v>
      </c>
      <c r="BZ17" s="646">
        <f t="shared" si="48"/>
        <v>0</v>
      </c>
      <c r="CA17" s="646">
        <f t="shared" si="49"/>
        <v>0</v>
      </c>
      <c r="CB17" s="646">
        <f t="shared" si="50"/>
        <v>0</v>
      </c>
      <c r="CC17" s="646">
        <f t="shared" si="51"/>
        <v>0</v>
      </c>
      <c r="CD17" s="646">
        <f t="shared" si="52"/>
        <v>0</v>
      </c>
      <c r="CE17" s="647">
        <f t="shared" si="53"/>
        <v>0</v>
      </c>
    </row>
    <row r="18" spans="1:83" ht="18" thickBot="1" x14ac:dyDescent="0.35">
      <c r="A18" s="663">
        <v>10</v>
      </c>
      <c r="B18" s="648" t="s">
        <v>612</v>
      </c>
      <c r="C18" s="643" t="s">
        <v>616</v>
      </c>
      <c r="D18" s="649">
        <v>660602373</v>
      </c>
      <c r="E18" s="643" t="s">
        <v>617</v>
      </c>
      <c r="F18" s="635" t="s">
        <v>431</v>
      </c>
      <c r="G18" s="639">
        <v>44806</v>
      </c>
      <c r="H18" s="643">
        <v>1</v>
      </c>
      <c r="I18" s="643" t="s">
        <v>123</v>
      </c>
      <c r="J18" s="650">
        <v>44805</v>
      </c>
      <c r="K18" s="650">
        <v>44834</v>
      </c>
      <c r="L18" s="635">
        <f t="shared" si="0"/>
        <v>29</v>
      </c>
      <c r="M18" s="636">
        <v>0</v>
      </c>
      <c r="N18" s="637">
        <v>0</v>
      </c>
      <c r="O18" s="637">
        <v>0</v>
      </c>
      <c r="P18" s="637">
        <v>65</v>
      </c>
      <c r="Q18" s="636">
        <f t="shared" si="60"/>
        <v>0</v>
      </c>
      <c r="R18" s="637">
        <f t="shared" si="21"/>
        <v>0</v>
      </c>
      <c r="S18" s="637">
        <f t="shared" si="22"/>
        <v>0</v>
      </c>
      <c r="T18" s="637">
        <f t="shared" si="61"/>
        <v>1885</v>
      </c>
      <c r="U18" s="637">
        <f t="shared" si="1"/>
        <v>0</v>
      </c>
      <c r="V18" s="637">
        <f t="shared" si="2"/>
        <v>0</v>
      </c>
      <c r="W18" s="637">
        <v>0</v>
      </c>
      <c r="X18" s="637">
        <f t="shared" si="3"/>
        <v>0</v>
      </c>
      <c r="Y18" s="637">
        <v>0</v>
      </c>
      <c r="Z18" s="638">
        <f t="shared" si="4"/>
        <v>29</v>
      </c>
      <c r="AA18" s="639">
        <v>44597</v>
      </c>
      <c r="AB18" s="639">
        <f t="shared" si="58"/>
        <v>44612</v>
      </c>
      <c r="AC18" s="639">
        <f t="shared" si="59"/>
        <v>44784</v>
      </c>
      <c r="AD18" s="651">
        <v>0</v>
      </c>
      <c r="AE18" s="640" t="str">
        <f t="shared" si="5"/>
        <v/>
      </c>
      <c r="AF18" s="637">
        <f t="shared" si="6"/>
        <v>0</v>
      </c>
      <c r="AG18" s="637">
        <f t="shared" si="7"/>
        <v>0</v>
      </c>
      <c r="AH18" s="637">
        <f t="shared" si="8"/>
        <v>0</v>
      </c>
      <c r="AI18" s="637">
        <f t="shared" si="9"/>
        <v>0</v>
      </c>
      <c r="AJ18" s="637">
        <f>IF(U18=0,0,IF(I18="O",IF(MONTH(G18)=5,(H18*L18)*#REF!,0),0))</f>
        <v>0</v>
      </c>
      <c r="AK18" s="636">
        <f t="shared" si="10"/>
        <v>0</v>
      </c>
      <c r="AL18" s="637">
        <f t="shared" si="26"/>
        <v>0</v>
      </c>
      <c r="AM18" s="637">
        <f t="shared" si="11"/>
        <v>0</v>
      </c>
      <c r="AN18" s="637">
        <f t="shared" si="12"/>
        <v>0</v>
      </c>
      <c r="AO18" s="637">
        <f t="shared" si="13"/>
        <v>0</v>
      </c>
      <c r="AP18" s="637">
        <f t="shared" si="14"/>
        <v>0</v>
      </c>
      <c r="AQ18" s="641">
        <f t="shared" si="15"/>
        <v>0</v>
      </c>
      <c r="AR18" s="642">
        <f t="shared" si="27"/>
        <v>0</v>
      </c>
      <c r="AS18" s="642">
        <f t="shared" si="28"/>
        <v>0</v>
      </c>
      <c r="AT18" s="642">
        <f t="shared" si="29"/>
        <v>0</v>
      </c>
      <c r="AU18" s="642">
        <f t="shared" si="30"/>
        <v>0</v>
      </c>
      <c r="AV18" s="642">
        <f t="shared" si="31"/>
        <v>0</v>
      </c>
      <c r="AW18" s="642">
        <f t="shared" si="32"/>
        <v>0</v>
      </c>
      <c r="AX18" s="642">
        <f t="shared" si="33"/>
        <v>0</v>
      </c>
      <c r="AY18" s="642">
        <f t="shared" si="34"/>
        <v>0</v>
      </c>
      <c r="AZ18" s="642">
        <f t="shared" si="35"/>
        <v>0</v>
      </c>
      <c r="BA18" s="642">
        <f t="shared" si="36"/>
        <v>0</v>
      </c>
      <c r="BB18" s="642">
        <f t="shared" si="37"/>
        <v>0</v>
      </c>
      <c r="BC18" s="642">
        <f t="shared" si="38"/>
        <v>0</v>
      </c>
      <c r="BD18" s="652">
        <v>100</v>
      </c>
      <c r="BE18" s="641">
        <f t="shared" si="16"/>
        <v>0</v>
      </c>
      <c r="BF18" s="637"/>
      <c r="BG18" s="643">
        <f t="shared" si="17"/>
        <v>0</v>
      </c>
      <c r="BH18" s="643">
        <f t="shared" si="18"/>
        <v>1</v>
      </c>
      <c r="BI18" s="643">
        <f t="shared" si="19"/>
        <v>0</v>
      </c>
      <c r="BJ18" s="643">
        <f t="shared" si="39"/>
        <v>0</v>
      </c>
      <c r="BK18" s="644">
        <f t="shared" si="54"/>
        <v>0</v>
      </c>
      <c r="BL18" s="643"/>
      <c r="BM18" s="643"/>
      <c r="BN18" s="645">
        <f t="shared" si="40"/>
        <v>0</v>
      </c>
      <c r="BO18" s="653"/>
      <c r="BP18" s="643">
        <f t="shared" si="41"/>
        <v>0</v>
      </c>
      <c r="BQ18" s="653"/>
      <c r="BR18" s="653"/>
      <c r="BS18" s="654"/>
      <c r="BT18" s="646">
        <f t="shared" si="55"/>
        <v>0</v>
      </c>
      <c r="BU18" s="646">
        <f t="shared" si="56"/>
        <v>0</v>
      </c>
      <c r="BV18" s="646">
        <f t="shared" si="57"/>
        <v>0</v>
      </c>
      <c r="BW18" s="646">
        <f t="shared" si="45"/>
        <v>0</v>
      </c>
      <c r="BX18" s="646">
        <f t="shared" si="46"/>
        <v>0</v>
      </c>
      <c r="BY18" s="646">
        <f t="shared" si="47"/>
        <v>0</v>
      </c>
      <c r="BZ18" s="646">
        <f t="shared" si="48"/>
        <v>0</v>
      </c>
      <c r="CA18" s="646">
        <f t="shared" si="49"/>
        <v>0</v>
      </c>
      <c r="CB18" s="646">
        <f t="shared" si="50"/>
        <v>0</v>
      </c>
      <c r="CC18" s="646">
        <f t="shared" si="51"/>
        <v>0</v>
      </c>
      <c r="CD18" s="646">
        <f t="shared" si="52"/>
        <v>0</v>
      </c>
      <c r="CE18" s="647">
        <f t="shared" si="53"/>
        <v>0</v>
      </c>
    </row>
    <row r="19" spans="1:83" ht="18" thickBot="1" x14ac:dyDescent="0.35">
      <c r="A19" s="663">
        <v>11</v>
      </c>
      <c r="B19" s="648" t="s">
        <v>612</v>
      </c>
      <c r="C19" s="643" t="s">
        <v>616</v>
      </c>
      <c r="D19" s="649">
        <v>660602373</v>
      </c>
      <c r="E19" s="643" t="s">
        <v>617</v>
      </c>
      <c r="F19" s="635" t="s">
        <v>432</v>
      </c>
      <c r="G19" s="639">
        <v>44836</v>
      </c>
      <c r="H19" s="643">
        <v>1</v>
      </c>
      <c r="I19" s="643" t="s">
        <v>123</v>
      </c>
      <c r="J19" s="650">
        <v>44835</v>
      </c>
      <c r="K19" s="650">
        <v>44865</v>
      </c>
      <c r="L19" s="635">
        <f t="shared" si="0"/>
        <v>30</v>
      </c>
      <c r="M19" s="636">
        <v>0</v>
      </c>
      <c r="N19" s="637">
        <v>0</v>
      </c>
      <c r="O19" s="637">
        <v>0</v>
      </c>
      <c r="P19" s="637">
        <v>65</v>
      </c>
      <c r="Q19" s="636">
        <f t="shared" si="60"/>
        <v>0</v>
      </c>
      <c r="R19" s="637">
        <f t="shared" si="21"/>
        <v>0</v>
      </c>
      <c r="S19" s="637">
        <f t="shared" si="22"/>
        <v>0</v>
      </c>
      <c r="T19" s="637">
        <f t="shared" si="61"/>
        <v>1950</v>
      </c>
      <c r="U19" s="637">
        <f t="shared" si="1"/>
        <v>0</v>
      </c>
      <c r="V19" s="637">
        <f t="shared" si="2"/>
        <v>0</v>
      </c>
      <c r="W19" s="637">
        <v>0</v>
      </c>
      <c r="X19" s="637">
        <f t="shared" si="3"/>
        <v>0</v>
      </c>
      <c r="Y19" s="637">
        <v>0</v>
      </c>
      <c r="Z19" s="638">
        <f t="shared" si="4"/>
        <v>30</v>
      </c>
      <c r="AA19" s="639">
        <v>44598</v>
      </c>
      <c r="AB19" s="639">
        <f t="shared" si="58"/>
        <v>44613</v>
      </c>
      <c r="AC19" s="639">
        <f t="shared" si="59"/>
        <v>44814</v>
      </c>
      <c r="AD19" s="651">
        <v>0</v>
      </c>
      <c r="AE19" s="640" t="str">
        <f t="shared" si="5"/>
        <v/>
      </c>
      <c r="AF19" s="637">
        <f t="shared" si="6"/>
        <v>0</v>
      </c>
      <c r="AG19" s="637">
        <f t="shared" si="7"/>
        <v>0</v>
      </c>
      <c r="AH19" s="637">
        <f t="shared" si="8"/>
        <v>0</v>
      </c>
      <c r="AI19" s="637">
        <f t="shared" si="9"/>
        <v>0</v>
      </c>
      <c r="AJ19" s="637">
        <f>IF(U19=0,0,IF(I19="O",IF(MONTH(G19)=5,(H19*L19)*#REF!,0),0))</f>
        <v>0</v>
      </c>
      <c r="AK19" s="636">
        <f t="shared" si="10"/>
        <v>0</v>
      </c>
      <c r="AL19" s="637">
        <f t="shared" si="26"/>
        <v>0</v>
      </c>
      <c r="AM19" s="637">
        <f t="shared" si="11"/>
        <v>0</v>
      </c>
      <c r="AN19" s="637">
        <f t="shared" si="12"/>
        <v>0</v>
      </c>
      <c r="AO19" s="637">
        <f t="shared" si="13"/>
        <v>0</v>
      </c>
      <c r="AP19" s="637">
        <f t="shared" si="14"/>
        <v>0</v>
      </c>
      <c r="AQ19" s="641">
        <f t="shared" si="15"/>
        <v>0</v>
      </c>
      <c r="AR19" s="642">
        <f t="shared" si="27"/>
        <v>0</v>
      </c>
      <c r="AS19" s="642">
        <f t="shared" si="28"/>
        <v>0</v>
      </c>
      <c r="AT19" s="642">
        <f t="shared" si="29"/>
        <v>0</v>
      </c>
      <c r="AU19" s="642">
        <f t="shared" si="30"/>
        <v>0</v>
      </c>
      <c r="AV19" s="642">
        <f t="shared" si="31"/>
        <v>0</v>
      </c>
      <c r="AW19" s="642">
        <f t="shared" si="32"/>
        <v>0</v>
      </c>
      <c r="AX19" s="642">
        <f t="shared" si="33"/>
        <v>0</v>
      </c>
      <c r="AY19" s="642">
        <f t="shared" si="34"/>
        <v>0</v>
      </c>
      <c r="AZ19" s="642">
        <f t="shared" si="35"/>
        <v>0</v>
      </c>
      <c r="BA19" s="642">
        <f t="shared" si="36"/>
        <v>0</v>
      </c>
      <c r="BB19" s="642">
        <f t="shared" si="37"/>
        <v>0</v>
      </c>
      <c r="BC19" s="642">
        <f t="shared" si="38"/>
        <v>0</v>
      </c>
      <c r="BD19" s="652">
        <v>100</v>
      </c>
      <c r="BE19" s="641">
        <f t="shared" si="16"/>
        <v>0</v>
      </c>
      <c r="BF19" s="637"/>
      <c r="BG19" s="643">
        <f t="shared" si="17"/>
        <v>0</v>
      </c>
      <c r="BH19" s="643">
        <f t="shared" si="18"/>
        <v>1</v>
      </c>
      <c r="BI19" s="643">
        <f t="shared" si="19"/>
        <v>0</v>
      </c>
      <c r="BJ19" s="643">
        <f t="shared" si="39"/>
        <v>0</v>
      </c>
      <c r="BK19" s="644">
        <f t="shared" si="54"/>
        <v>0</v>
      </c>
      <c r="BL19" s="643"/>
      <c r="BM19" s="643"/>
      <c r="BN19" s="645">
        <f t="shared" si="40"/>
        <v>0</v>
      </c>
      <c r="BO19" s="653"/>
      <c r="BP19" s="643">
        <f t="shared" si="41"/>
        <v>0</v>
      </c>
      <c r="BQ19" s="653"/>
      <c r="BR19" s="653"/>
      <c r="BS19" s="654"/>
      <c r="BT19" s="646">
        <f t="shared" si="55"/>
        <v>0</v>
      </c>
      <c r="BU19" s="646">
        <f t="shared" si="56"/>
        <v>0</v>
      </c>
      <c r="BV19" s="646">
        <f t="shared" si="57"/>
        <v>0</v>
      </c>
      <c r="BW19" s="646">
        <f t="shared" si="45"/>
        <v>0</v>
      </c>
      <c r="BX19" s="646">
        <f t="shared" si="46"/>
        <v>0</v>
      </c>
      <c r="BY19" s="646">
        <f t="shared" si="47"/>
        <v>0</v>
      </c>
      <c r="BZ19" s="646">
        <f t="shared" si="48"/>
        <v>0</v>
      </c>
      <c r="CA19" s="646">
        <f t="shared" si="49"/>
        <v>0</v>
      </c>
      <c r="CB19" s="646">
        <f t="shared" si="50"/>
        <v>0</v>
      </c>
      <c r="CC19" s="646">
        <f t="shared" si="51"/>
        <v>0</v>
      </c>
      <c r="CD19" s="646">
        <f t="shared" si="52"/>
        <v>0</v>
      </c>
      <c r="CE19" s="647">
        <f t="shared" si="53"/>
        <v>0</v>
      </c>
    </row>
    <row r="20" spans="1:83" ht="18" thickBot="1" x14ac:dyDescent="0.35">
      <c r="A20" s="663">
        <v>12</v>
      </c>
      <c r="B20" s="648" t="s">
        <v>612</v>
      </c>
      <c r="C20" s="643" t="s">
        <v>616</v>
      </c>
      <c r="D20" s="649">
        <v>660602373</v>
      </c>
      <c r="E20" s="643" t="s">
        <v>617</v>
      </c>
      <c r="F20" s="635" t="s">
        <v>433</v>
      </c>
      <c r="G20" s="639">
        <v>44867</v>
      </c>
      <c r="H20" s="643">
        <v>1</v>
      </c>
      <c r="I20" s="643" t="s">
        <v>123</v>
      </c>
      <c r="J20" s="650">
        <v>44866</v>
      </c>
      <c r="K20" s="650">
        <v>44895</v>
      </c>
      <c r="L20" s="635">
        <f t="shared" si="0"/>
        <v>29</v>
      </c>
      <c r="M20" s="636">
        <v>0</v>
      </c>
      <c r="N20" s="637">
        <v>0</v>
      </c>
      <c r="O20" s="637">
        <v>0</v>
      </c>
      <c r="P20" s="637">
        <v>65</v>
      </c>
      <c r="Q20" s="636">
        <f t="shared" si="60"/>
        <v>0</v>
      </c>
      <c r="R20" s="637">
        <f t="shared" si="21"/>
        <v>0</v>
      </c>
      <c r="S20" s="637">
        <f t="shared" si="22"/>
        <v>0</v>
      </c>
      <c r="T20" s="637">
        <f t="shared" si="61"/>
        <v>1885</v>
      </c>
      <c r="U20" s="637">
        <f t="shared" si="1"/>
        <v>0</v>
      </c>
      <c r="V20" s="637">
        <f t="shared" si="2"/>
        <v>0</v>
      </c>
      <c r="W20" s="637">
        <v>0</v>
      </c>
      <c r="X20" s="637">
        <f t="shared" si="3"/>
        <v>0</v>
      </c>
      <c r="Y20" s="637">
        <v>0</v>
      </c>
      <c r="Z20" s="638">
        <f t="shared" si="4"/>
        <v>29</v>
      </c>
      <c r="AA20" s="639">
        <v>44599</v>
      </c>
      <c r="AB20" s="639">
        <f t="shared" si="58"/>
        <v>44614</v>
      </c>
      <c r="AC20" s="639">
        <f t="shared" si="59"/>
        <v>44845</v>
      </c>
      <c r="AD20" s="651">
        <v>0</v>
      </c>
      <c r="AE20" s="640" t="str">
        <f t="shared" si="5"/>
        <v/>
      </c>
      <c r="AF20" s="637">
        <f t="shared" si="6"/>
        <v>0</v>
      </c>
      <c r="AG20" s="637">
        <f t="shared" si="7"/>
        <v>0</v>
      </c>
      <c r="AH20" s="637">
        <f t="shared" si="8"/>
        <v>0</v>
      </c>
      <c r="AI20" s="637">
        <f t="shared" si="9"/>
        <v>0</v>
      </c>
      <c r="AJ20" s="637">
        <f>IF(U20=0,0,IF(I20="O",IF(MONTH(G20)=5,(H20*L20)*#REF!,0),0))</f>
        <v>0</v>
      </c>
      <c r="AK20" s="636">
        <f t="shared" si="10"/>
        <v>0</v>
      </c>
      <c r="AL20" s="637">
        <f t="shared" si="26"/>
        <v>0</v>
      </c>
      <c r="AM20" s="637">
        <f t="shared" si="11"/>
        <v>0</v>
      </c>
      <c r="AN20" s="637">
        <f t="shared" si="12"/>
        <v>0</v>
      </c>
      <c r="AO20" s="637">
        <f t="shared" si="13"/>
        <v>0</v>
      </c>
      <c r="AP20" s="637">
        <f t="shared" si="14"/>
        <v>0</v>
      </c>
      <c r="AQ20" s="641">
        <f t="shared" si="15"/>
        <v>0</v>
      </c>
      <c r="AR20" s="642">
        <f t="shared" si="27"/>
        <v>0</v>
      </c>
      <c r="AS20" s="642">
        <f t="shared" si="28"/>
        <v>0</v>
      </c>
      <c r="AT20" s="642">
        <f t="shared" si="29"/>
        <v>0</v>
      </c>
      <c r="AU20" s="642">
        <f t="shared" si="30"/>
        <v>0</v>
      </c>
      <c r="AV20" s="642">
        <f t="shared" si="31"/>
        <v>0</v>
      </c>
      <c r="AW20" s="642">
        <f t="shared" si="32"/>
        <v>0</v>
      </c>
      <c r="AX20" s="642">
        <f t="shared" si="33"/>
        <v>0</v>
      </c>
      <c r="AY20" s="642">
        <f t="shared" si="34"/>
        <v>0</v>
      </c>
      <c r="AZ20" s="642">
        <f t="shared" si="35"/>
        <v>0</v>
      </c>
      <c r="BA20" s="642">
        <f t="shared" si="36"/>
        <v>0</v>
      </c>
      <c r="BB20" s="642">
        <f t="shared" si="37"/>
        <v>0</v>
      </c>
      <c r="BC20" s="642">
        <f t="shared" si="38"/>
        <v>0</v>
      </c>
      <c r="BD20" s="652">
        <v>100</v>
      </c>
      <c r="BE20" s="641">
        <f t="shared" si="16"/>
        <v>0</v>
      </c>
      <c r="BF20" s="637"/>
      <c r="BG20" s="643">
        <f t="shared" si="17"/>
        <v>0</v>
      </c>
      <c r="BH20" s="643">
        <f t="shared" si="18"/>
        <v>1</v>
      </c>
      <c r="BI20" s="643">
        <f t="shared" si="19"/>
        <v>0</v>
      </c>
      <c r="BJ20" s="643">
        <f t="shared" si="39"/>
        <v>0</v>
      </c>
      <c r="BK20" s="644">
        <f t="shared" si="54"/>
        <v>0</v>
      </c>
      <c r="BL20" s="643"/>
      <c r="BM20" s="643"/>
      <c r="BN20" s="645">
        <f t="shared" si="40"/>
        <v>0</v>
      </c>
      <c r="BO20" s="653"/>
      <c r="BP20" s="643">
        <f t="shared" si="41"/>
        <v>0</v>
      </c>
      <c r="BQ20" s="653"/>
      <c r="BR20" s="653"/>
      <c r="BS20" s="654"/>
      <c r="BT20" s="646">
        <f t="shared" si="55"/>
        <v>0</v>
      </c>
      <c r="BU20" s="646">
        <f t="shared" si="56"/>
        <v>0</v>
      </c>
      <c r="BV20" s="646">
        <f t="shared" si="57"/>
        <v>0</v>
      </c>
      <c r="BW20" s="646">
        <f t="shared" si="45"/>
        <v>0</v>
      </c>
      <c r="BX20" s="646">
        <f t="shared" si="46"/>
        <v>0</v>
      </c>
      <c r="BY20" s="646">
        <f t="shared" si="47"/>
        <v>0</v>
      </c>
      <c r="BZ20" s="646">
        <f t="shared" si="48"/>
        <v>0</v>
      </c>
      <c r="CA20" s="646">
        <f t="shared" si="49"/>
        <v>0</v>
      </c>
      <c r="CB20" s="646">
        <f t="shared" si="50"/>
        <v>0</v>
      </c>
      <c r="CC20" s="646">
        <f t="shared" si="51"/>
        <v>0</v>
      </c>
      <c r="CD20" s="646">
        <f t="shared" si="52"/>
        <v>0</v>
      </c>
      <c r="CE20" s="647">
        <f t="shared" si="53"/>
        <v>0</v>
      </c>
    </row>
    <row r="21" spans="1:83" ht="18" thickBot="1" x14ac:dyDescent="0.35">
      <c r="A21" s="663">
        <v>13</v>
      </c>
      <c r="B21" s="648" t="s">
        <v>612</v>
      </c>
      <c r="C21" s="643" t="s">
        <v>616</v>
      </c>
      <c r="D21" s="649">
        <v>660602373</v>
      </c>
      <c r="E21" s="643" t="s">
        <v>617</v>
      </c>
      <c r="F21" s="635" t="s">
        <v>434</v>
      </c>
      <c r="G21" s="639">
        <v>44897</v>
      </c>
      <c r="H21" s="643">
        <v>1</v>
      </c>
      <c r="I21" s="643" t="s">
        <v>123</v>
      </c>
      <c r="J21" s="650">
        <v>44896</v>
      </c>
      <c r="K21" s="650">
        <v>44926</v>
      </c>
      <c r="L21" s="635">
        <f t="shared" si="0"/>
        <v>30</v>
      </c>
      <c r="M21" s="636">
        <v>0</v>
      </c>
      <c r="N21" s="637">
        <v>0</v>
      </c>
      <c r="O21" s="637">
        <v>0</v>
      </c>
      <c r="P21" s="637">
        <v>65</v>
      </c>
      <c r="Q21" s="636">
        <f t="shared" si="60"/>
        <v>0</v>
      </c>
      <c r="R21" s="637">
        <f t="shared" si="21"/>
        <v>0</v>
      </c>
      <c r="S21" s="637">
        <f t="shared" si="22"/>
        <v>0</v>
      </c>
      <c r="T21" s="637">
        <f t="shared" si="61"/>
        <v>1950</v>
      </c>
      <c r="U21" s="637">
        <f t="shared" si="1"/>
        <v>0</v>
      </c>
      <c r="V21" s="637">
        <f t="shared" si="2"/>
        <v>0</v>
      </c>
      <c r="W21" s="637">
        <v>0</v>
      </c>
      <c r="X21" s="637">
        <f t="shared" si="3"/>
        <v>0</v>
      </c>
      <c r="Y21" s="637">
        <v>0</v>
      </c>
      <c r="Z21" s="638">
        <f t="shared" si="4"/>
        <v>30</v>
      </c>
      <c r="AA21" s="639">
        <v>44600</v>
      </c>
      <c r="AB21" s="639">
        <f t="shared" si="58"/>
        <v>44615</v>
      </c>
      <c r="AC21" s="639">
        <f t="shared" si="59"/>
        <v>44875</v>
      </c>
      <c r="AD21" s="651">
        <v>0</v>
      </c>
      <c r="AE21" s="640" t="str">
        <f t="shared" si="5"/>
        <v/>
      </c>
      <c r="AF21" s="637">
        <f t="shared" si="6"/>
        <v>0</v>
      </c>
      <c r="AG21" s="637">
        <f t="shared" si="7"/>
        <v>0</v>
      </c>
      <c r="AH21" s="637">
        <f t="shared" si="8"/>
        <v>0</v>
      </c>
      <c r="AI21" s="637">
        <f t="shared" si="9"/>
        <v>0</v>
      </c>
      <c r="AJ21" s="637">
        <f>IF(U21=0,0,IF(I21="O",IF(MONTH(G21)=5,(H21*L21)*#REF!,0),0))</f>
        <v>0</v>
      </c>
      <c r="AK21" s="636">
        <f t="shared" si="10"/>
        <v>0</v>
      </c>
      <c r="AL21" s="637">
        <f t="shared" si="26"/>
        <v>0</v>
      </c>
      <c r="AM21" s="637">
        <f t="shared" si="11"/>
        <v>0</v>
      </c>
      <c r="AN21" s="637">
        <f t="shared" si="12"/>
        <v>0</v>
      </c>
      <c r="AO21" s="637">
        <f t="shared" si="13"/>
        <v>0</v>
      </c>
      <c r="AP21" s="637">
        <f t="shared" si="14"/>
        <v>0</v>
      </c>
      <c r="AQ21" s="641">
        <f t="shared" si="15"/>
        <v>0</v>
      </c>
      <c r="AR21" s="642">
        <f t="shared" si="27"/>
        <v>0</v>
      </c>
      <c r="AS21" s="642">
        <f t="shared" si="28"/>
        <v>0</v>
      </c>
      <c r="AT21" s="642">
        <f t="shared" si="29"/>
        <v>0</v>
      </c>
      <c r="AU21" s="642">
        <f t="shared" si="30"/>
        <v>0</v>
      </c>
      <c r="AV21" s="642">
        <f t="shared" si="31"/>
        <v>0</v>
      </c>
      <c r="AW21" s="642">
        <f t="shared" si="32"/>
        <v>0</v>
      </c>
      <c r="AX21" s="642">
        <f t="shared" si="33"/>
        <v>0</v>
      </c>
      <c r="AY21" s="642">
        <f t="shared" si="34"/>
        <v>0</v>
      </c>
      <c r="AZ21" s="642">
        <f t="shared" si="35"/>
        <v>0</v>
      </c>
      <c r="BA21" s="642">
        <f t="shared" si="36"/>
        <v>0</v>
      </c>
      <c r="BB21" s="642">
        <f t="shared" si="37"/>
        <v>0</v>
      </c>
      <c r="BC21" s="642">
        <f t="shared" si="38"/>
        <v>0</v>
      </c>
      <c r="BD21" s="652">
        <v>100</v>
      </c>
      <c r="BE21" s="641">
        <f t="shared" si="16"/>
        <v>0</v>
      </c>
      <c r="BF21" s="637"/>
      <c r="BG21" s="643">
        <f t="shared" si="17"/>
        <v>0</v>
      </c>
      <c r="BH21" s="643">
        <f t="shared" si="18"/>
        <v>1</v>
      </c>
      <c r="BI21" s="643">
        <f t="shared" si="19"/>
        <v>0</v>
      </c>
      <c r="BJ21" s="643">
        <f t="shared" si="39"/>
        <v>0</v>
      </c>
      <c r="BK21" s="644">
        <f t="shared" si="54"/>
        <v>0</v>
      </c>
      <c r="BL21" s="643"/>
      <c r="BM21" s="643"/>
      <c r="BN21" s="645">
        <f t="shared" si="40"/>
        <v>0</v>
      </c>
      <c r="BO21" s="653"/>
      <c r="BP21" s="643">
        <f t="shared" si="41"/>
        <v>0</v>
      </c>
      <c r="BQ21" s="653"/>
      <c r="BR21" s="653"/>
      <c r="BS21" s="654"/>
      <c r="BT21" s="646">
        <f t="shared" si="55"/>
        <v>0</v>
      </c>
      <c r="BU21" s="646">
        <f t="shared" si="56"/>
        <v>0</v>
      </c>
      <c r="BV21" s="646">
        <f t="shared" si="57"/>
        <v>0</v>
      </c>
      <c r="BW21" s="646">
        <f t="shared" si="45"/>
        <v>0</v>
      </c>
      <c r="BX21" s="646">
        <f t="shared" si="46"/>
        <v>0</v>
      </c>
      <c r="BY21" s="646">
        <f t="shared" si="47"/>
        <v>0</v>
      </c>
      <c r="BZ21" s="646">
        <f t="shared" si="48"/>
        <v>0</v>
      </c>
      <c r="CA21" s="646">
        <f t="shared" si="49"/>
        <v>0</v>
      </c>
      <c r="CB21" s="646">
        <f t="shared" si="50"/>
        <v>0</v>
      </c>
      <c r="CC21" s="646">
        <f t="shared" si="51"/>
        <v>0</v>
      </c>
      <c r="CD21" s="646">
        <f t="shared" si="52"/>
        <v>0</v>
      </c>
      <c r="CE21" s="647">
        <f t="shared" si="53"/>
        <v>0</v>
      </c>
    </row>
    <row r="22" spans="1:83" ht="18" thickBot="1" x14ac:dyDescent="0.35">
      <c r="A22" s="663">
        <v>14</v>
      </c>
      <c r="B22" s="648" t="s">
        <v>623</v>
      </c>
      <c r="C22" s="643" t="s">
        <v>624</v>
      </c>
      <c r="D22" s="649">
        <v>683052172</v>
      </c>
      <c r="E22" s="643" t="s">
        <v>635</v>
      </c>
      <c r="F22" s="635" t="s">
        <v>435</v>
      </c>
      <c r="G22" s="639">
        <v>44764</v>
      </c>
      <c r="H22" s="643">
        <v>4</v>
      </c>
      <c r="I22" s="643" t="s">
        <v>123</v>
      </c>
      <c r="J22" s="650">
        <v>44764</v>
      </c>
      <c r="K22" s="650">
        <v>44765</v>
      </c>
      <c r="L22" s="635">
        <f t="shared" si="0"/>
        <v>1</v>
      </c>
      <c r="M22" s="636">
        <v>80</v>
      </c>
      <c r="N22" s="637">
        <v>80</v>
      </c>
      <c r="O22" s="637">
        <v>0</v>
      </c>
      <c r="P22" s="637">
        <v>0</v>
      </c>
      <c r="Q22" s="636">
        <f t="shared" si="60"/>
        <v>80</v>
      </c>
      <c r="R22" s="637">
        <f t="shared" si="21"/>
        <v>0</v>
      </c>
      <c r="S22" s="637">
        <f t="shared" si="22"/>
        <v>80</v>
      </c>
      <c r="T22" s="637">
        <f t="shared" si="61"/>
        <v>0</v>
      </c>
      <c r="U22" s="637">
        <f t="shared" si="1"/>
        <v>160</v>
      </c>
      <c r="V22" s="637">
        <f t="shared" si="2"/>
        <v>48</v>
      </c>
      <c r="W22" s="637">
        <v>0</v>
      </c>
      <c r="X22" s="637">
        <f t="shared" si="3"/>
        <v>160</v>
      </c>
      <c r="Y22" s="637">
        <v>0</v>
      </c>
      <c r="Z22" s="638">
        <f t="shared" si="4"/>
        <v>4</v>
      </c>
      <c r="AA22" s="639">
        <v>44591</v>
      </c>
      <c r="AB22" s="639">
        <f t="shared" si="58"/>
        <v>44606</v>
      </c>
      <c r="AC22" s="639">
        <f t="shared" si="59"/>
        <v>44743</v>
      </c>
      <c r="AD22" s="651">
        <v>0</v>
      </c>
      <c r="AE22" s="640" t="str">
        <f t="shared" si="5"/>
        <v/>
      </c>
      <c r="AF22" s="637">
        <f t="shared" si="6"/>
        <v>0</v>
      </c>
      <c r="AG22" s="637">
        <f t="shared" si="7"/>
        <v>0</v>
      </c>
      <c r="AH22" s="637">
        <f t="shared" si="8"/>
        <v>0</v>
      </c>
      <c r="AI22" s="637">
        <f t="shared" si="9"/>
        <v>0</v>
      </c>
      <c r="AJ22" s="637">
        <f>IF(U22=0,0,IF(I22="O",IF(MONTH(G22)=5,(H22*L22)*#REF!,0),0))</f>
        <v>0</v>
      </c>
      <c r="AK22" s="636">
        <f t="shared" si="10"/>
        <v>0</v>
      </c>
      <c r="AL22" s="637">
        <f t="shared" si="26"/>
        <v>0</v>
      </c>
      <c r="AM22" s="637">
        <f t="shared" si="11"/>
        <v>0</v>
      </c>
      <c r="AN22" s="637">
        <f t="shared" si="12"/>
        <v>0</v>
      </c>
      <c r="AO22" s="637">
        <f t="shared" si="13"/>
        <v>0</v>
      </c>
      <c r="AP22" s="637">
        <f t="shared" si="14"/>
        <v>0</v>
      </c>
      <c r="AQ22" s="641">
        <f t="shared" si="15"/>
        <v>0</v>
      </c>
      <c r="AR22" s="642">
        <f t="shared" ref="AR22:AR85" si="62">IF(I22="O",IF(AND(MONTH(G22)=1,BD22&lt;100),(Q22+R22+S22+T22)*8/100,0),0)</f>
        <v>0</v>
      </c>
      <c r="AS22" s="642">
        <f t="shared" ref="AS22:AS85" si="63">IF(I22="O",IF(AND(MONTH(G22)=2,BD22&lt;100)*MONTH(G22)=2,(Q22+R22+S22+T22)*8/100,0),0)</f>
        <v>0</v>
      </c>
      <c r="AT22" s="642">
        <f t="shared" ref="AT22:AT85" si="64">IF(I22="O",IF(AND(MONTH(G22)=3,BD22&lt;100)*MONTH(G22)=3,(Q22+R22+S22+T22)*8/100,0),0)</f>
        <v>0</v>
      </c>
      <c r="AU22" s="642">
        <f t="shared" ref="AU22:AU85" si="65">IF(I22="O",IF(AND(MONTH(G22)=4,BD22&lt;100)*MONTH(G22)=4,(Q22+R22+S22+T22)*8/100,0),0)</f>
        <v>0</v>
      </c>
      <c r="AV22" s="642">
        <f t="shared" ref="AV22:AV85" si="66">IF(I22="O",IF(AND(MONTH(G22)=5,BD22&lt;100)*MONTH(G22)=5,(Q22+R22+S22+T22)*8/100,0),0)</f>
        <v>0</v>
      </c>
      <c r="AW22" s="642">
        <f t="shared" ref="AW22:AW85" si="67">IF(I22="O",IF(AND(MONTH(G22)=6,BD22&lt;100)*MONTH(G22)=6,U22*8/100,0),0)</f>
        <v>0</v>
      </c>
      <c r="AX22" s="642">
        <f t="shared" ref="AX22:AX85" si="68">IF(I22="O",IF(AND(MONTH(G22)=7,BD22&lt;100)*MONTH(G22)=7,(Q22+R22+S22+T22)*6/100,0),0)</f>
        <v>0</v>
      </c>
      <c r="AY22" s="642">
        <f t="shared" ref="AY22:AY85" si="69">IF(I22="O",IF(AND(MONTH(G22)=8,BD22&lt;100)*MONTH(G22)=8,(Q22+R22+S22+T22)*6/100,0),0)</f>
        <v>0</v>
      </c>
      <c r="AZ22" s="642">
        <f t="shared" ref="AZ22:AZ85" si="70">IF(I22="O",IF(AND(MONTH(G22)=9,BD22&lt;100)*MONTH(G22)=9,(Q22+R22+S22+T22)*8/100,0),0)</f>
        <v>0</v>
      </c>
      <c r="BA22" s="642">
        <f t="shared" ref="BA22:BA85" si="71">IF(I22="O",IF(AND(MONTH(G22)=10,BD22&lt;100)*MONTH(G22)=10,(Q22+R22+S22+T22)*8/100,0),0)</f>
        <v>0</v>
      </c>
      <c r="BB22" s="642">
        <f t="shared" ref="BB22:BB85" si="72">IF(I22="O",IF(AND(MONTH(G22)=11,BD22&lt;100)*MONTH(G22)=11,(Q22+R22+S22+T22)*8/100,0),0)</f>
        <v>0</v>
      </c>
      <c r="BC22" s="642">
        <f t="shared" ref="BC22:BC85" si="73">IF(I22="O",IF(AND(MONTH(G22)=12,BD22&lt;100)*MONTH(G22)=12,(Q22+R22+S22+T22)*8/100,0),0)</f>
        <v>0</v>
      </c>
      <c r="BD22" s="652">
        <v>0</v>
      </c>
      <c r="BE22" s="641">
        <f t="shared" si="16"/>
        <v>0</v>
      </c>
      <c r="BF22" s="637"/>
      <c r="BG22" s="643">
        <f t="shared" si="17"/>
        <v>0</v>
      </c>
      <c r="BH22" s="643">
        <f t="shared" si="18"/>
        <v>1</v>
      </c>
      <c r="BI22" s="643">
        <f t="shared" si="19"/>
        <v>0</v>
      </c>
      <c r="BJ22" s="643">
        <f t="shared" si="39"/>
        <v>0</v>
      </c>
      <c r="BK22" s="644">
        <f t="shared" si="54"/>
        <v>0</v>
      </c>
      <c r="BL22" s="643"/>
      <c r="BM22" s="643"/>
      <c r="BN22" s="645">
        <f t="shared" si="40"/>
        <v>0</v>
      </c>
      <c r="BO22" s="653" t="s">
        <v>123</v>
      </c>
      <c r="BP22" s="643">
        <f t="shared" si="41"/>
        <v>0</v>
      </c>
      <c r="BQ22" s="653"/>
      <c r="BR22" s="653"/>
      <c r="BS22" s="654"/>
      <c r="BT22" s="646">
        <f t="shared" si="55"/>
        <v>0</v>
      </c>
      <c r="BU22" s="646">
        <f t="shared" si="56"/>
        <v>0</v>
      </c>
      <c r="BV22" s="646">
        <f t="shared" si="57"/>
        <v>0</v>
      </c>
      <c r="BW22" s="646">
        <f t="shared" si="45"/>
        <v>0</v>
      </c>
      <c r="BX22" s="646">
        <f t="shared" si="46"/>
        <v>0</v>
      </c>
      <c r="BY22" s="646">
        <f t="shared" si="47"/>
        <v>0</v>
      </c>
      <c r="BZ22" s="646">
        <f t="shared" si="48"/>
        <v>0</v>
      </c>
      <c r="CA22" s="646">
        <f t="shared" si="49"/>
        <v>0</v>
      </c>
      <c r="CB22" s="646">
        <f t="shared" si="50"/>
        <v>0</v>
      </c>
      <c r="CC22" s="646">
        <f t="shared" si="51"/>
        <v>0</v>
      </c>
      <c r="CD22" s="646">
        <f t="shared" si="52"/>
        <v>0</v>
      </c>
      <c r="CE22" s="647">
        <f t="shared" si="53"/>
        <v>0</v>
      </c>
    </row>
    <row r="23" spans="1:83" ht="18" thickBot="1" x14ac:dyDescent="0.35">
      <c r="A23" s="663">
        <v>15</v>
      </c>
      <c r="B23" s="648" t="s">
        <v>640</v>
      </c>
      <c r="C23" s="643" t="s">
        <v>641</v>
      </c>
      <c r="D23" s="649">
        <v>664404078</v>
      </c>
      <c r="E23" s="643" t="s">
        <v>642</v>
      </c>
      <c r="F23" s="635" t="s">
        <v>436</v>
      </c>
      <c r="G23" s="639">
        <v>44646</v>
      </c>
      <c r="H23" s="643">
        <v>4</v>
      </c>
      <c r="I23" s="643" t="s">
        <v>123</v>
      </c>
      <c r="J23" s="650">
        <v>44646</v>
      </c>
      <c r="K23" s="650">
        <v>44652</v>
      </c>
      <c r="L23" s="635">
        <f t="shared" si="0"/>
        <v>6</v>
      </c>
      <c r="M23" s="636">
        <v>65</v>
      </c>
      <c r="N23" s="637">
        <v>65</v>
      </c>
      <c r="O23" s="637">
        <v>0</v>
      </c>
      <c r="P23" s="637">
        <v>0</v>
      </c>
      <c r="Q23" s="636">
        <f t="shared" si="60"/>
        <v>390</v>
      </c>
      <c r="R23" s="637">
        <f t="shared" si="21"/>
        <v>0</v>
      </c>
      <c r="S23" s="637">
        <f t="shared" si="22"/>
        <v>390</v>
      </c>
      <c r="T23" s="637">
        <f t="shared" si="61"/>
        <v>0</v>
      </c>
      <c r="U23" s="637">
        <f t="shared" si="1"/>
        <v>699.99540000000002</v>
      </c>
      <c r="V23" s="637">
        <f t="shared" si="2"/>
        <v>209.99861999999999</v>
      </c>
      <c r="W23" s="637">
        <v>210</v>
      </c>
      <c r="X23" s="637">
        <f t="shared" si="3"/>
        <v>489.99540000000002</v>
      </c>
      <c r="Y23" s="637">
        <v>0</v>
      </c>
      <c r="Z23" s="638">
        <f t="shared" si="4"/>
        <v>24</v>
      </c>
      <c r="AA23" s="639">
        <v>44612</v>
      </c>
      <c r="AB23" s="639">
        <f t="shared" si="58"/>
        <v>44627</v>
      </c>
      <c r="AC23" s="639">
        <f t="shared" si="59"/>
        <v>44625</v>
      </c>
      <c r="AD23" s="651">
        <v>0</v>
      </c>
      <c r="AE23" s="640" t="str">
        <f t="shared" si="5"/>
        <v/>
      </c>
      <c r="AF23" s="637">
        <f t="shared" si="6"/>
        <v>0</v>
      </c>
      <c r="AG23" s="637">
        <f t="shared" si="7"/>
        <v>0</v>
      </c>
      <c r="AH23" s="637">
        <f t="shared" si="8"/>
        <v>0</v>
      </c>
      <c r="AI23" s="637">
        <f t="shared" si="9"/>
        <v>0</v>
      </c>
      <c r="AJ23" s="637">
        <f>IF(U23=0,0,IF(I23="O",IF(MONTH(G23)=5,(H23*L23)*#REF!,0),0))</f>
        <v>0</v>
      </c>
      <c r="AK23" s="636">
        <f t="shared" si="10"/>
        <v>0</v>
      </c>
      <c r="AL23" s="637">
        <f t="shared" si="26"/>
        <v>0</v>
      </c>
      <c r="AM23" s="637">
        <f t="shared" si="11"/>
        <v>0</v>
      </c>
      <c r="AN23" s="637">
        <f t="shared" si="12"/>
        <v>0</v>
      </c>
      <c r="AO23" s="637">
        <f t="shared" si="13"/>
        <v>0</v>
      </c>
      <c r="AP23" s="637">
        <f t="shared" si="14"/>
        <v>0</v>
      </c>
      <c r="AQ23" s="641">
        <f t="shared" si="15"/>
        <v>0</v>
      </c>
      <c r="AR23" s="642">
        <f t="shared" si="62"/>
        <v>0</v>
      </c>
      <c r="AS23" s="642">
        <f t="shared" si="63"/>
        <v>0</v>
      </c>
      <c r="AT23" s="642">
        <f t="shared" si="64"/>
        <v>0</v>
      </c>
      <c r="AU23" s="642">
        <f t="shared" si="65"/>
        <v>0</v>
      </c>
      <c r="AV23" s="642">
        <f t="shared" si="66"/>
        <v>0</v>
      </c>
      <c r="AW23" s="642">
        <f t="shared" si="67"/>
        <v>0</v>
      </c>
      <c r="AX23" s="642">
        <f t="shared" si="68"/>
        <v>0</v>
      </c>
      <c r="AY23" s="642">
        <f t="shared" si="69"/>
        <v>0</v>
      </c>
      <c r="AZ23" s="642">
        <f t="shared" si="70"/>
        <v>0</v>
      </c>
      <c r="BA23" s="642">
        <f t="shared" si="71"/>
        <v>0</v>
      </c>
      <c r="BB23" s="642">
        <f t="shared" si="72"/>
        <v>0</v>
      </c>
      <c r="BC23" s="642">
        <f t="shared" si="73"/>
        <v>0</v>
      </c>
      <c r="BD23" s="652">
        <v>10.257</v>
      </c>
      <c r="BE23" s="641">
        <f t="shared" si="16"/>
        <v>210</v>
      </c>
      <c r="BF23" s="637"/>
      <c r="BG23" s="643">
        <f t="shared" si="17"/>
        <v>0</v>
      </c>
      <c r="BH23" s="643">
        <f t="shared" si="18"/>
        <v>1</v>
      </c>
      <c r="BI23" s="643">
        <f t="shared" si="19"/>
        <v>0</v>
      </c>
      <c r="BJ23" s="643">
        <f t="shared" si="39"/>
        <v>0</v>
      </c>
      <c r="BK23" s="644">
        <f t="shared" si="54"/>
        <v>0</v>
      </c>
      <c r="BL23" s="643"/>
      <c r="BM23" s="643"/>
      <c r="BN23" s="645">
        <f t="shared" si="40"/>
        <v>0</v>
      </c>
      <c r="BO23" s="653" t="s">
        <v>123</v>
      </c>
      <c r="BP23" s="643">
        <f t="shared" si="41"/>
        <v>0</v>
      </c>
      <c r="BQ23" s="653"/>
      <c r="BR23" s="653"/>
      <c r="BS23" s="654"/>
      <c r="BT23" s="646">
        <f t="shared" si="55"/>
        <v>0</v>
      </c>
      <c r="BU23" s="646">
        <f t="shared" si="56"/>
        <v>0</v>
      </c>
      <c r="BV23" s="646">
        <f t="shared" si="57"/>
        <v>0</v>
      </c>
      <c r="BW23" s="646">
        <f t="shared" si="45"/>
        <v>0</v>
      </c>
      <c r="BX23" s="646">
        <f t="shared" si="46"/>
        <v>0</v>
      </c>
      <c r="BY23" s="646">
        <f t="shared" si="47"/>
        <v>0</v>
      </c>
      <c r="BZ23" s="646">
        <f t="shared" si="48"/>
        <v>0</v>
      </c>
      <c r="CA23" s="646">
        <f t="shared" si="49"/>
        <v>0</v>
      </c>
      <c r="CB23" s="646">
        <f t="shared" si="50"/>
        <v>0</v>
      </c>
      <c r="CC23" s="646">
        <f t="shared" si="51"/>
        <v>0</v>
      </c>
      <c r="CD23" s="646">
        <f t="shared" si="52"/>
        <v>0</v>
      </c>
      <c r="CE23" s="647">
        <f t="shared" si="53"/>
        <v>0</v>
      </c>
    </row>
    <row r="24" spans="1:83" ht="18" thickBot="1" x14ac:dyDescent="0.35">
      <c r="A24" s="297">
        <v>16</v>
      </c>
      <c r="B24" s="456" t="s">
        <v>640</v>
      </c>
      <c r="C24" s="457" t="s">
        <v>641</v>
      </c>
      <c r="D24" s="458">
        <v>664404078</v>
      </c>
      <c r="E24" s="457" t="s">
        <v>642</v>
      </c>
      <c r="F24" s="459" t="s">
        <v>437</v>
      </c>
      <c r="G24" s="460">
        <v>44646</v>
      </c>
      <c r="H24" s="457">
        <v>4</v>
      </c>
      <c r="I24" s="457" t="s">
        <v>123</v>
      </c>
      <c r="J24" s="461">
        <f t="shared" ref="J24:J26" si="74">J23</f>
        <v>44646</v>
      </c>
      <c r="K24" s="461">
        <f t="shared" ref="K24:K26" si="75">$K$23</f>
        <v>44652</v>
      </c>
      <c r="L24" s="459">
        <f t="shared" si="0"/>
        <v>6</v>
      </c>
      <c r="M24" s="462">
        <v>0</v>
      </c>
      <c r="N24" s="463">
        <v>0</v>
      </c>
      <c r="O24" s="463">
        <v>0</v>
      </c>
      <c r="P24" s="463">
        <v>0</v>
      </c>
      <c r="Q24" s="464">
        <f t="shared" si="60"/>
        <v>0</v>
      </c>
      <c r="R24" s="465">
        <f t="shared" si="21"/>
        <v>0</v>
      </c>
      <c r="S24" s="465">
        <f t="shared" si="22"/>
        <v>0</v>
      </c>
      <c r="T24" s="465">
        <f t="shared" si="61"/>
        <v>0</v>
      </c>
      <c r="U24" s="465">
        <f t="shared" si="1"/>
        <v>0</v>
      </c>
      <c r="V24" s="465">
        <f t="shared" si="2"/>
        <v>0</v>
      </c>
      <c r="W24" s="463">
        <v>0</v>
      </c>
      <c r="X24" s="465">
        <f t="shared" si="3"/>
        <v>0</v>
      </c>
      <c r="Y24" s="463">
        <v>0</v>
      </c>
      <c r="Z24" s="466">
        <f t="shared" si="4"/>
        <v>24</v>
      </c>
      <c r="AA24" s="460">
        <f t="shared" ref="AA24:AA26" si="76">$AA$23</f>
        <v>44612</v>
      </c>
      <c r="AB24" s="467">
        <f t="shared" si="58"/>
        <v>44627</v>
      </c>
      <c r="AC24" s="467">
        <f t="shared" si="59"/>
        <v>44625</v>
      </c>
      <c r="AD24" s="468">
        <v>0</v>
      </c>
      <c r="AE24" s="469" t="str">
        <f>IF(AND(L24&gt;2,BD24&lt;65,OR(I24="O",I24="A")),"1 coffret cadeau souvenir - un apéritif en soirée avec explications sur le bassin d'Arcachon si vous le souhaitez","")</f>
        <v/>
      </c>
      <c r="AF24" s="465">
        <f t="shared" si="6"/>
        <v>0</v>
      </c>
      <c r="AG24" s="465">
        <f t="shared" si="7"/>
        <v>0</v>
      </c>
      <c r="AH24" s="465">
        <f t="shared" si="8"/>
        <v>0</v>
      </c>
      <c r="AI24" s="465">
        <f t="shared" si="9"/>
        <v>0</v>
      </c>
      <c r="AJ24" s="465">
        <f>IF(U24=0,0,IF(I24="O",IF(MONTH(G24)=5,(H24*L24)*#REF!,0),0))</f>
        <v>0</v>
      </c>
      <c r="AK24" s="464">
        <f t="shared" si="10"/>
        <v>0</v>
      </c>
      <c r="AL24" s="465">
        <f t="shared" si="26"/>
        <v>0</v>
      </c>
      <c r="AM24" s="465">
        <f t="shared" si="11"/>
        <v>0</v>
      </c>
      <c r="AN24" s="465">
        <f t="shared" si="12"/>
        <v>0</v>
      </c>
      <c r="AO24" s="465">
        <f t="shared" si="13"/>
        <v>0</v>
      </c>
      <c r="AP24" s="465">
        <f t="shared" si="14"/>
        <v>0</v>
      </c>
      <c r="AQ24" s="470">
        <f t="shared" si="15"/>
        <v>0</v>
      </c>
      <c r="AR24" s="471">
        <f t="shared" si="62"/>
        <v>0</v>
      </c>
      <c r="AS24" s="471">
        <f t="shared" si="63"/>
        <v>0</v>
      </c>
      <c r="AT24" s="471">
        <f t="shared" si="64"/>
        <v>0</v>
      </c>
      <c r="AU24" s="471">
        <f t="shared" si="65"/>
        <v>0</v>
      </c>
      <c r="AV24" s="471">
        <f t="shared" si="66"/>
        <v>0</v>
      </c>
      <c r="AW24" s="471">
        <f t="shared" si="67"/>
        <v>0</v>
      </c>
      <c r="AX24" s="471">
        <f t="shared" si="68"/>
        <v>0</v>
      </c>
      <c r="AY24" s="471">
        <f t="shared" si="69"/>
        <v>0</v>
      </c>
      <c r="AZ24" s="471">
        <f t="shared" si="70"/>
        <v>0</v>
      </c>
      <c r="BA24" s="471">
        <f t="shared" si="71"/>
        <v>0</v>
      </c>
      <c r="BB24" s="471">
        <f t="shared" si="72"/>
        <v>0</v>
      </c>
      <c r="BC24" s="471">
        <f t="shared" si="73"/>
        <v>0</v>
      </c>
      <c r="BD24" s="472">
        <v>0</v>
      </c>
      <c r="BE24" s="470">
        <f t="shared" si="16"/>
        <v>0</v>
      </c>
      <c r="BF24" s="463"/>
      <c r="BG24" s="473">
        <f t="shared" si="17"/>
        <v>0</v>
      </c>
      <c r="BH24" s="473">
        <f t="shared" si="18"/>
        <v>1</v>
      </c>
      <c r="BI24" s="473">
        <f t="shared" si="19"/>
        <v>0</v>
      </c>
      <c r="BJ24" s="473">
        <f t="shared" si="39"/>
        <v>0</v>
      </c>
      <c r="BK24" s="474">
        <f t="shared" si="54"/>
        <v>0</v>
      </c>
      <c r="BL24" s="457"/>
      <c r="BM24" s="457"/>
      <c r="BN24" s="475">
        <f t="shared" si="40"/>
        <v>0</v>
      </c>
      <c r="BO24" s="476" t="s">
        <v>123</v>
      </c>
      <c r="BP24" s="473">
        <f t="shared" si="41"/>
        <v>0</v>
      </c>
      <c r="BQ24" s="476"/>
      <c r="BR24" s="476"/>
      <c r="BS24" s="477"/>
      <c r="BT24" s="478">
        <f t="shared" si="55"/>
        <v>0</v>
      </c>
      <c r="BU24" s="478">
        <f t="shared" si="56"/>
        <v>0</v>
      </c>
      <c r="BV24" s="478">
        <f t="shared" si="57"/>
        <v>0</v>
      </c>
      <c r="BW24" s="478">
        <f t="shared" si="45"/>
        <v>0</v>
      </c>
      <c r="BX24" s="478">
        <f t="shared" si="46"/>
        <v>0</v>
      </c>
      <c r="BY24" s="478">
        <f t="shared" si="47"/>
        <v>0</v>
      </c>
      <c r="BZ24" s="478">
        <f t="shared" si="48"/>
        <v>0</v>
      </c>
      <c r="CA24" s="478">
        <f t="shared" si="49"/>
        <v>0</v>
      </c>
      <c r="CB24" s="478">
        <f t="shared" si="50"/>
        <v>0</v>
      </c>
      <c r="CC24" s="478">
        <f t="shared" si="51"/>
        <v>0</v>
      </c>
      <c r="CD24" s="478">
        <f t="shared" si="52"/>
        <v>0</v>
      </c>
      <c r="CE24" s="479">
        <f t="shared" si="53"/>
        <v>0</v>
      </c>
    </row>
    <row r="25" spans="1:83" ht="18" thickBot="1" x14ac:dyDescent="0.35">
      <c r="A25" s="297">
        <v>17</v>
      </c>
      <c r="B25" s="456" t="str">
        <f t="shared" ref="B25:E26" si="77">B23</f>
        <v>Duboeuf</v>
      </c>
      <c r="C25" s="457" t="str">
        <f t="shared" si="77"/>
        <v>Richard</v>
      </c>
      <c r="D25" s="458">
        <f t="shared" si="77"/>
        <v>664404078</v>
      </c>
      <c r="E25" s="480" t="str">
        <f t="shared" si="77"/>
        <v>richard.duboeuf@bbox.fr</v>
      </c>
      <c r="F25" s="459" t="s">
        <v>438</v>
      </c>
      <c r="G25" s="460">
        <v>44652</v>
      </c>
      <c r="H25" s="457">
        <v>4</v>
      </c>
      <c r="I25" s="457" t="s">
        <v>123</v>
      </c>
      <c r="J25" s="461">
        <f t="shared" si="74"/>
        <v>44646</v>
      </c>
      <c r="K25" s="461">
        <f t="shared" si="75"/>
        <v>44652</v>
      </c>
      <c r="L25" s="459">
        <f t="shared" si="0"/>
        <v>6</v>
      </c>
      <c r="M25" s="462">
        <v>0</v>
      </c>
      <c r="N25" s="463">
        <v>0</v>
      </c>
      <c r="O25" s="463">
        <v>0</v>
      </c>
      <c r="P25" s="463">
        <v>0</v>
      </c>
      <c r="Q25" s="464">
        <f t="shared" ref="Q25:Q37" si="78">M25*L25</f>
        <v>0</v>
      </c>
      <c r="R25" s="465">
        <f t="shared" ref="R25:R37" si="79">O25*L25</f>
        <v>0</v>
      </c>
      <c r="S25" s="465">
        <f t="shared" ref="S25:S37" si="80">N25*L25</f>
        <v>0</v>
      </c>
      <c r="T25" s="465">
        <f t="shared" ref="T25:T37" si="81">P25*L25</f>
        <v>0</v>
      </c>
      <c r="U25" s="465">
        <f t="shared" ref="U25:U37" si="82">(Q25+R25+S25+T25)-(Q25+R25+S25+T25)*BD25/100</f>
        <v>0</v>
      </c>
      <c r="V25" s="465">
        <f t="shared" ref="V25:V37" si="83">U25*30%</f>
        <v>0</v>
      </c>
      <c r="W25" s="463">
        <v>0</v>
      </c>
      <c r="X25" s="465">
        <f t="shared" ref="X25:X53" si="84">IF(W25=0,U25-W25,U25-W25)</f>
        <v>0</v>
      </c>
      <c r="Y25" s="463">
        <v>0</v>
      </c>
      <c r="Z25" s="466">
        <f t="shared" ref="Z25:Z53" si="85">H25*L25</f>
        <v>24</v>
      </c>
      <c r="AA25" s="460">
        <f t="shared" si="76"/>
        <v>44612</v>
      </c>
      <c r="AB25" s="467">
        <f t="shared" si="58"/>
        <v>44627</v>
      </c>
      <c r="AC25" s="467">
        <f t="shared" si="59"/>
        <v>44625</v>
      </c>
      <c r="AD25" s="468">
        <v>0</v>
      </c>
      <c r="AE25" s="469" t="str">
        <f t="shared" ref="AE25:AE88" si="86">IF(AND(L25&gt;2,BD25&lt;65,OR(I25="O",I25="A")),"1 coffret cadeau souvenir - un apéritif en soirée avec explications sur le bassin d'Arcachon si vous le souhaitez","")</f>
        <v/>
      </c>
      <c r="AF25" s="465">
        <f t="shared" si="6"/>
        <v>0</v>
      </c>
      <c r="AG25" s="465">
        <f t="shared" si="7"/>
        <v>0</v>
      </c>
      <c r="AH25" s="465">
        <f t="shared" si="8"/>
        <v>0</v>
      </c>
      <c r="AI25" s="465">
        <f t="shared" si="9"/>
        <v>0</v>
      </c>
      <c r="AJ25" s="465">
        <f>IF(U25=0,0,IF(I25="O",IF(MONTH(G25)=5,(H25*L25)*#REF!,0),0))</f>
        <v>0</v>
      </c>
      <c r="AK25" s="464">
        <f t="shared" si="10"/>
        <v>0</v>
      </c>
      <c r="AL25" s="465">
        <f t="shared" si="26"/>
        <v>0</v>
      </c>
      <c r="AM25" s="465">
        <f t="shared" si="11"/>
        <v>0</v>
      </c>
      <c r="AN25" s="465">
        <f t="shared" si="12"/>
        <v>0</v>
      </c>
      <c r="AO25" s="465">
        <f t="shared" si="13"/>
        <v>0</v>
      </c>
      <c r="AP25" s="465">
        <f t="shared" si="14"/>
        <v>0</v>
      </c>
      <c r="AQ25" s="470">
        <f t="shared" si="15"/>
        <v>0</v>
      </c>
      <c r="AR25" s="471">
        <f t="shared" si="62"/>
        <v>0</v>
      </c>
      <c r="AS25" s="471">
        <f t="shared" si="63"/>
        <v>0</v>
      </c>
      <c r="AT25" s="471">
        <f t="shared" si="64"/>
        <v>0</v>
      </c>
      <c r="AU25" s="471">
        <f t="shared" si="65"/>
        <v>0</v>
      </c>
      <c r="AV25" s="471">
        <f t="shared" si="66"/>
        <v>0</v>
      </c>
      <c r="AW25" s="471">
        <f t="shared" si="67"/>
        <v>0</v>
      </c>
      <c r="AX25" s="471">
        <f t="shared" si="68"/>
        <v>0</v>
      </c>
      <c r="AY25" s="471">
        <f t="shared" si="69"/>
        <v>0</v>
      </c>
      <c r="AZ25" s="471">
        <f t="shared" si="70"/>
        <v>0</v>
      </c>
      <c r="BA25" s="471">
        <f t="shared" si="71"/>
        <v>0</v>
      </c>
      <c r="BB25" s="471">
        <f t="shared" si="72"/>
        <v>0</v>
      </c>
      <c r="BC25" s="471">
        <f t="shared" si="73"/>
        <v>0</v>
      </c>
      <c r="BD25" s="472">
        <v>0</v>
      </c>
      <c r="BE25" s="470">
        <f t="shared" ref="BE25:BE40" si="87">W25+Y25</f>
        <v>0</v>
      </c>
      <c r="BF25" s="463"/>
      <c r="BG25" s="473">
        <f t="shared" ref="BG25:BG40" si="88">IF(I25="O",1,0)</f>
        <v>0</v>
      </c>
      <c r="BH25" s="473">
        <f t="shared" ref="BH25:BH40" si="89">IF(I25="X",1,0)</f>
        <v>1</v>
      </c>
      <c r="BI25" s="473">
        <f t="shared" ref="BI25:BI40" si="90">IF(I25="S",1,0)</f>
        <v>0</v>
      </c>
      <c r="BJ25" s="473">
        <f t="shared" ref="BJ25:BJ40" si="91">IF(OR(I25="S",I25="O"),U25,0)</f>
        <v>0</v>
      </c>
      <c r="BK25" s="474">
        <f t="shared" si="54"/>
        <v>0</v>
      </c>
      <c r="BL25" s="457"/>
      <c r="BM25" s="457"/>
      <c r="BN25" s="475">
        <f t="shared" si="40"/>
        <v>0</v>
      </c>
      <c r="BO25" s="476" t="s">
        <v>123</v>
      </c>
      <c r="BP25" s="473">
        <f t="shared" si="41"/>
        <v>0</v>
      </c>
      <c r="BQ25" s="476"/>
      <c r="BR25" s="476"/>
      <c r="BS25" s="477"/>
      <c r="BT25" s="478">
        <f t="shared" si="55"/>
        <v>0</v>
      </c>
      <c r="BU25" s="478">
        <f t="shared" si="56"/>
        <v>0</v>
      </c>
      <c r="BV25" s="478">
        <f t="shared" si="57"/>
        <v>0</v>
      </c>
      <c r="BW25" s="478">
        <f t="shared" si="45"/>
        <v>0</v>
      </c>
      <c r="BX25" s="478">
        <f t="shared" si="46"/>
        <v>0</v>
      </c>
      <c r="BY25" s="478">
        <f t="shared" si="47"/>
        <v>0</v>
      </c>
      <c r="BZ25" s="478">
        <f t="shared" si="48"/>
        <v>0</v>
      </c>
      <c r="CA25" s="478">
        <f t="shared" si="49"/>
        <v>0</v>
      </c>
      <c r="CB25" s="478">
        <f t="shared" si="50"/>
        <v>0</v>
      </c>
      <c r="CC25" s="478">
        <f t="shared" si="51"/>
        <v>0</v>
      </c>
      <c r="CD25" s="478">
        <f t="shared" si="52"/>
        <v>0</v>
      </c>
      <c r="CE25" s="479">
        <f t="shared" si="53"/>
        <v>0</v>
      </c>
    </row>
    <row r="26" spans="1:83" ht="18" thickBot="1" x14ac:dyDescent="0.35">
      <c r="A26" s="297">
        <v>18</v>
      </c>
      <c r="B26" s="456" t="str">
        <f t="shared" si="77"/>
        <v>Duboeuf</v>
      </c>
      <c r="C26" s="457" t="str">
        <f t="shared" si="77"/>
        <v>Richard</v>
      </c>
      <c r="D26" s="458">
        <f t="shared" si="77"/>
        <v>664404078</v>
      </c>
      <c r="E26" s="480" t="str">
        <f t="shared" si="77"/>
        <v>richard.duboeuf@bbox.fr</v>
      </c>
      <c r="F26" s="459" t="s">
        <v>439</v>
      </c>
      <c r="G26" s="460">
        <v>44652</v>
      </c>
      <c r="H26" s="457">
        <v>4</v>
      </c>
      <c r="I26" s="457" t="s">
        <v>123</v>
      </c>
      <c r="J26" s="461">
        <f t="shared" si="74"/>
        <v>44646</v>
      </c>
      <c r="K26" s="461">
        <f t="shared" si="75"/>
        <v>44652</v>
      </c>
      <c r="L26" s="459">
        <f t="shared" si="0"/>
        <v>6</v>
      </c>
      <c r="M26" s="462">
        <v>0</v>
      </c>
      <c r="N26" s="463">
        <v>0</v>
      </c>
      <c r="O26" s="463">
        <v>0</v>
      </c>
      <c r="P26" s="463">
        <v>0</v>
      </c>
      <c r="Q26" s="464">
        <f t="shared" si="78"/>
        <v>0</v>
      </c>
      <c r="R26" s="465">
        <f t="shared" si="79"/>
        <v>0</v>
      </c>
      <c r="S26" s="465">
        <f t="shared" si="80"/>
        <v>0</v>
      </c>
      <c r="T26" s="465">
        <f t="shared" si="81"/>
        <v>0</v>
      </c>
      <c r="U26" s="465">
        <f t="shared" si="82"/>
        <v>0</v>
      </c>
      <c r="V26" s="465">
        <f t="shared" si="83"/>
        <v>0</v>
      </c>
      <c r="W26" s="463">
        <v>0</v>
      </c>
      <c r="X26" s="465">
        <f t="shared" si="84"/>
        <v>0</v>
      </c>
      <c r="Y26" s="463">
        <v>0</v>
      </c>
      <c r="Z26" s="466">
        <f t="shared" si="85"/>
        <v>24</v>
      </c>
      <c r="AA26" s="460">
        <f t="shared" si="76"/>
        <v>44612</v>
      </c>
      <c r="AB26" s="467">
        <f t="shared" si="58"/>
        <v>44627</v>
      </c>
      <c r="AC26" s="467">
        <f t="shared" si="59"/>
        <v>44625</v>
      </c>
      <c r="AD26" s="468">
        <v>0</v>
      </c>
      <c r="AE26" s="469" t="str">
        <f t="shared" si="86"/>
        <v/>
      </c>
      <c r="AF26" s="465">
        <f t="shared" si="6"/>
        <v>0</v>
      </c>
      <c r="AG26" s="465">
        <f t="shared" si="7"/>
        <v>0</v>
      </c>
      <c r="AH26" s="465">
        <f t="shared" si="8"/>
        <v>0</v>
      </c>
      <c r="AI26" s="465">
        <f t="shared" si="9"/>
        <v>0</v>
      </c>
      <c r="AJ26" s="465">
        <f>IF(U26=0,0,IF(I26="O",IF(MONTH(G26)=5,(H26*L26)*#REF!,0),0))</f>
        <v>0</v>
      </c>
      <c r="AK26" s="464">
        <f t="shared" si="10"/>
        <v>0</v>
      </c>
      <c r="AL26" s="465">
        <f t="shared" si="26"/>
        <v>0</v>
      </c>
      <c r="AM26" s="465">
        <f t="shared" si="11"/>
        <v>0</v>
      </c>
      <c r="AN26" s="465">
        <f t="shared" si="12"/>
        <v>0</v>
      </c>
      <c r="AO26" s="465">
        <f t="shared" si="13"/>
        <v>0</v>
      </c>
      <c r="AP26" s="465">
        <f t="shared" si="14"/>
        <v>0</v>
      </c>
      <c r="AQ26" s="470">
        <f t="shared" si="15"/>
        <v>0</v>
      </c>
      <c r="AR26" s="471">
        <f t="shared" si="62"/>
        <v>0</v>
      </c>
      <c r="AS26" s="471">
        <f t="shared" si="63"/>
        <v>0</v>
      </c>
      <c r="AT26" s="471">
        <f t="shared" si="64"/>
        <v>0</v>
      </c>
      <c r="AU26" s="471">
        <f t="shared" si="65"/>
        <v>0</v>
      </c>
      <c r="AV26" s="471">
        <f t="shared" si="66"/>
        <v>0</v>
      </c>
      <c r="AW26" s="471">
        <f t="shared" si="67"/>
        <v>0</v>
      </c>
      <c r="AX26" s="471">
        <f t="shared" si="68"/>
        <v>0</v>
      </c>
      <c r="AY26" s="471">
        <f t="shared" si="69"/>
        <v>0</v>
      </c>
      <c r="AZ26" s="471">
        <f t="shared" si="70"/>
        <v>0</v>
      </c>
      <c r="BA26" s="471">
        <f t="shared" si="71"/>
        <v>0</v>
      </c>
      <c r="BB26" s="471">
        <f t="shared" si="72"/>
        <v>0</v>
      </c>
      <c r="BC26" s="471">
        <f t="shared" si="73"/>
        <v>0</v>
      </c>
      <c r="BD26" s="472">
        <v>0</v>
      </c>
      <c r="BE26" s="470">
        <f t="shared" si="87"/>
        <v>0</v>
      </c>
      <c r="BF26" s="463"/>
      <c r="BG26" s="473">
        <f t="shared" si="88"/>
        <v>0</v>
      </c>
      <c r="BH26" s="473">
        <f t="shared" si="89"/>
        <v>1</v>
      </c>
      <c r="BI26" s="473">
        <f t="shared" si="90"/>
        <v>0</v>
      </c>
      <c r="BJ26" s="473">
        <f t="shared" si="91"/>
        <v>0</v>
      </c>
      <c r="BK26" s="474">
        <f t="shared" si="54"/>
        <v>0</v>
      </c>
      <c r="BL26" s="457"/>
      <c r="BM26" s="457"/>
      <c r="BN26" s="475">
        <f t="shared" si="40"/>
        <v>0</v>
      </c>
      <c r="BO26" s="476" t="s">
        <v>123</v>
      </c>
      <c r="BP26" s="473">
        <f t="shared" si="41"/>
        <v>0</v>
      </c>
      <c r="BQ26" s="476"/>
      <c r="BR26" s="476"/>
      <c r="BS26" s="477"/>
      <c r="BT26" s="478">
        <f t="shared" si="55"/>
        <v>0</v>
      </c>
      <c r="BU26" s="478">
        <f t="shared" si="56"/>
        <v>0</v>
      </c>
      <c r="BV26" s="478">
        <f t="shared" si="57"/>
        <v>0</v>
      </c>
      <c r="BW26" s="478">
        <f t="shared" si="45"/>
        <v>0</v>
      </c>
      <c r="BX26" s="478">
        <f t="shared" si="46"/>
        <v>0</v>
      </c>
      <c r="BY26" s="478">
        <f t="shared" si="47"/>
        <v>0</v>
      </c>
      <c r="BZ26" s="478">
        <f t="shared" si="48"/>
        <v>0</v>
      </c>
      <c r="CA26" s="478">
        <f t="shared" si="49"/>
        <v>0</v>
      </c>
      <c r="CB26" s="478">
        <f t="shared" si="50"/>
        <v>0</v>
      </c>
      <c r="CC26" s="478">
        <f t="shared" si="51"/>
        <v>0</v>
      </c>
      <c r="CD26" s="478">
        <f t="shared" si="52"/>
        <v>0</v>
      </c>
      <c r="CE26" s="479">
        <f t="shared" si="53"/>
        <v>0</v>
      </c>
    </row>
    <row r="27" spans="1:83" s="549" customFormat="1" ht="18" thickBot="1" x14ac:dyDescent="0.35">
      <c r="A27" s="548">
        <v>19</v>
      </c>
      <c r="B27" s="443" t="s">
        <v>662</v>
      </c>
      <c r="C27" s="433" t="s">
        <v>663</v>
      </c>
      <c r="D27" s="432">
        <v>661473626</v>
      </c>
      <c r="E27" s="433" t="s">
        <v>664</v>
      </c>
      <c r="F27" s="434" t="s">
        <v>440</v>
      </c>
      <c r="G27" s="444">
        <v>44652</v>
      </c>
      <c r="H27" s="433">
        <v>3</v>
      </c>
      <c r="I27" s="433" t="s">
        <v>643</v>
      </c>
      <c r="J27" s="445">
        <v>44658</v>
      </c>
      <c r="K27" s="445">
        <v>44665</v>
      </c>
      <c r="L27" s="434">
        <f t="shared" si="0"/>
        <v>7</v>
      </c>
      <c r="M27" s="435">
        <v>35</v>
      </c>
      <c r="N27" s="436">
        <v>65</v>
      </c>
      <c r="O27" s="436">
        <v>0</v>
      </c>
      <c r="P27" s="436">
        <v>0</v>
      </c>
      <c r="Q27" s="446">
        <f t="shared" si="78"/>
        <v>245</v>
      </c>
      <c r="R27" s="440">
        <f t="shared" si="79"/>
        <v>0</v>
      </c>
      <c r="S27" s="440">
        <f t="shared" si="80"/>
        <v>455</v>
      </c>
      <c r="T27" s="440">
        <f t="shared" si="81"/>
        <v>0</v>
      </c>
      <c r="U27" s="440">
        <f t="shared" si="82"/>
        <v>700</v>
      </c>
      <c r="V27" s="440">
        <f t="shared" si="83"/>
        <v>210</v>
      </c>
      <c r="W27" s="436">
        <v>210</v>
      </c>
      <c r="X27" s="440">
        <f t="shared" si="84"/>
        <v>490</v>
      </c>
      <c r="Y27" s="436">
        <v>490</v>
      </c>
      <c r="Z27" s="447">
        <f t="shared" si="85"/>
        <v>21</v>
      </c>
      <c r="AA27" s="444">
        <v>44630</v>
      </c>
      <c r="AB27" s="448">
        <f t="shared" si="58"/>
        <v>44645</v>
      </c>
      <c r="AC27" s="448">
        <f t="shared" si="59"/>
        <v>44637</v>
      </c>
      <c r="AD27" s="438">
        <v>0</v>
      </c>
      <c r="AE27" s="439" t="str">
        <f t="shared" si="86"/>
        <v>1 coffret cadeau souvenir - un apéritif en soirée avec explications sur le bassin d'Arcachon si vous le souhaitez</v>
      </c>
      <c r="AF27" s="440">
        <f t="shared" si="6"/>
        <v>0</v>
      </c>
      <c r="AG27" s="440">
        <f t="shared" si="7"/>
        <v>0</v>
      </c>
      <c r="AH27" s="440">
        <f t="shared" si="8"/>
        <v>0</v>
      </c>
      <c r="AI27" s="440">
        <f t="shared" si="9"/>
        <v>13.860000000000001</v>
      </c>
      <c r="AJ27" s="440">
        <f>IF(U27=0,0,IF(I27="O",IF(MONTH(G27)=5,(H27*L27)*#REF!,0),0))</f>
        <v>0</v>
      </c>
      <c r="AK27" s="446">
        <f t="shared" si="10"/>
        <v>0</v>
      </c>
      <c r="AL27" s="440">
        <f t="shared" si="26"/>
        <v>0</v>
      </c>
      <c r="AM27" s="440">
        <f t="shared" si="11"/>
        <v>0</v>
      </c>
      <c r="AN27" s="440">
        <f t="shared" si="12"/>
        <v>0</v>
      </c>
      <c r="AO27" s="440">
        <f t="shared" si="13"/>
        <v>0</v>
      </c>
      <c r="AP27" s="440">
        <f t="shared" si="14"/>
        <v>0</v>
      </c>
      <c r="AQ27" s="441">
        <f t="shared" si="15"/>
        <v>0</v>
      </c>
      <c r="AR27" s="437">
        <f t="shared" si="62"/>
        <v>0</v>
      </c>
      <c r="AS27" s="437">
        <f t="shared" si="63"/>
        <v>0</v>
      </c>
      <c r="AT27" s="437">
        <f t="shared" si="64"/>
        <v>0</v>
      </c>
      <c r="AU27" s="437">
        <f t="shared" si="65"/>
        <v>56</v>
      </c>
      <c r="AV27" s="437">
        <f t="shared" si="66"/>
        <v>0</v>
      </c>
      <c r="AW27" s="437">
        <f t="shared" si="67"/>
        <v>0</v>
      </c>
      <c r="AX27" s="437">
        <f t="shared" si="68"/>
        <v>0</v>
      </c>
      <c r="AY27" s="437">
        <f t="shared" si="69"/>
        <v>0</v>
      </c>
      <c r="AZ27" s="437">
        <f t="shared" si="70"/>
        <v>0</v>
      </c>
      <c r="BA27" s="437">
        <f t="shared" si="71"/>
        <v>0</v>
      </c>
      <c r="BB27" s="437">
        <f t="shared" si="72"/>
        <v>0</v>
      </c>
      <c r="BC27" s="437">
        <f t="shared" si="73"/>
        <v>0</v>
      </c>
      <c r="BD27" s="449">
        <v>0</v>
      </c>
      <c r="BE27" s="441">
        <f t="shared" si="87"/>
        <v>700</v>
      </c>
      <c r="BF27" s="436"/>
      <c r="BG27" s="450">
        <f t="shared" si="88"/>
        <v>1</v>
      </c>
      <c r="BH27" s="450">
        <f t="shared" si="89"/>
        <v>0</v>
      </c>
      <c r="BI27" s="450">
        <f t="shared" si="90"/>
        <v>0</v>
      </c>
      <c r="BJ27" s="450">
        <f t="shared" si="91"/>
        <v>700</v>
      </c>
      <c r="BK27" s="442">
        <f t="shared" si="54"/>
        <v>21</v>
      </c>
      <c r="BL27" s="433"/>
      <c r="BM27" s="433"/>
      <c r="BN27" s="451">
        <f t="shared" si="40"/>
        <v>700</v>
      </c>
      <c r="BO27" s="452"/>
      <c r="BP27" s="450">
        <f t="shared" si="41"/>
        <v>700</v>
      </c>
      <c r="BQ27" s="452"/>
      <c r="BR27" s="452"/>
      <c r="BS27" s="453"/>
      <c r="BT27" s="454">
        <f t="shared" si="55"/>
        <v>0</v>
      </c>
      <c r="BU27" s="454">
        <f t="shared" si="56"/>
        <v>0</v>
      </c>
      <c r="BV27" s="454">
        <f t="shared" si="57"/>
        <v>0</v>
      </c>
      <c r="BW27" s="454">
        <f t="shared" si="45"/>
        <v>0</v>
      </c>
      <c r="BX27" s="454">
        <f t="shared" si="46"/>
        <v>0</v>
      </c>
      <c r="BY27" s="454">
        <f t="shared" si="47"/>
        <v>0</v>
      </c>
      <c r="BZ27" s="454">
        <f t="shared" si="48"/>
        <v>0</v>
      </c>
      <c r="CA27" s="454">
        <f t="shared" si="49"/>
        <v>0</v>
      </c>
      <c r="CB27" s="454">
        <f t="shared" si="50"/>
        <v>0</v>
      </c>
      <c r="CC27" s="454">
        <f t="shared" si="51"/>
        <v>0</v>
      </c>
      <c r="CD27" s="454">
        <f t="shared" si="52"/>
        <v>0</v>
      </c>
      <c r="CE27" s="455">
        <f t="shared" si="53"/>
        <v>0</v>
      </c>
    </row>
    <row r="28" spans="1:83" s="549" customFormat="1" ht="18" thickBot="1" x14ac:dyDescent="0.35">
      <c r="A28" s="548">
        <v>20</v>
      </c>
      <c r="B28" s="443" t="s">
        <v>662</v>
      </c>
      <c r="C28" s="433" t="s">
        <v>663</v>
      </c>
      <c r="D28" s="432">
        <v>661473626</v>
      </c>
      <c r="E28" s="433" t="s">
        <v>664</v>
      </c>
      <c r="F28" s="434" t="s">
        <v>441</v>
      </c>
      <c r="G28" s="444">
        <v>44652</v>
      </c>
      <c r="H28" s="433">
        <v>0</v>
      </c>
      <c r="I28" s="433" t="s">
        <v>643</v>
      </c>
      <c r="J28" s="445">
        <v>44658</v>
      </c>
      <c r="K28" s="445">
        <v>44665</v>
      </c>
      <c r="L28" s="434">
        <v>0</v>
      </c>
      <c r="M28" s="435">
        <v>0</v>
      </c>
      <c r="N28" s="436">
        <v>0</v>
      </c>
      <c r="O28" s="436">
        <v>0</v>
      </c>
      <c r="P28" s="436">
        <v>0</v>
      </c>
      <c r="Q28" s="446">
        <f t="shared" si="78"/>
        <v>0</v>
      </c>
      <c r="R28" s="440">
        <f t="shared" si="79"/>
        <v>0</v>
      </c>
      <c r="S28" s="440">
        <f t="shared" si="80"/>
        <v>0</v>
      </c>
      <c r="T28" s="440">
        <f t="shared" si="81"/>
        <v>0</v>
      </c>
      <c r="U28" s="440">
        <f t="shared" si="82"/>
        <v>0</v>
      </c>
      <c r="V28" s="440">
        <f t="shared" si="83"/>
        <v>0</v>
      </c>
      <c r="W28" s="436">
        <v>0</v>
      </c>
      <c r="X28" s="440">
        <f t="shared" si="84"/>
        <v>0</v>
      </c>
      <c r="Y28" s="436">
        <v>0</v>
      </c>
      <c r="Z28" s="447">
        <f t="shared" si="85"/>
        <v>0</v>
      </c>
      <c r="AA28" s="444"/>
      <c r="AB28" s="448" t="str">
        <f t="shared" si="58"/>
        <v/>
      </c>
      <c r="AC28" s="448" t="str">
        <f t="shared" si="59"/>
        <v/>
      </c>
      <c r="AD28" s="438">
        <v>0</v>
      </c>
      <c r="AE28" s="439" t="str">
        <f t="shared" si="86"/>
        <v/>
      </c>
      <c r="AF28" s="440">
        <f t="shared" si="6"/>
        <v>0</v>
      </c>
      <c r="AG28" s="440">
        <f t="shared" si="7"/>
        <v>0</v>
      </c>
      <c r="AH28" s="440">
        <f t="shared" si="8"/>
        <v>0</v>
      </c>
      <c r="AI28" s="440">
        <f t="shared" si="9"/>
        <v>0</v>
      </c>
      <c r="AJ28" s="440">
        <f>IF(U28=0,0,IF(I28="O",IF(MONTH(G28)=5,(H28*L28)*#REF!,0),0))</f>
        <v>0</v>
      </c>
      <c r="AK28" s="446">
        <f t="shared" si="10"/>
        <v>0</v>
      </c>
      <c r="AL28" s="440">
        <f t="shared" si="26"/>
        <v>0</v>
      </c>
      <c r="AM28" s="440">
        <f t="shared" si="11"/>
        <v>0</v>
      </c>
      <c r="AN28" s="440">
        <f t="shared" si="12"/>
        <v>0</v>
      </c>
      <c r="AO28" s="440">
        <f t="shared" si="13"/>
        <v>0</v>
      </c>
      <c r="AP28" s="440">
        <f t="shared" si="14"/>
        <v>0</v>
      </c>
      <c r="AQ28" s="441">
        <f t="shared" si="15"/>
        <v>0</v>
      </c>
      <c r="AR28" s="437">
        <f t="shared" si="62"/>
        <v>0</v>
      </c>
      <c r="AS28" s="437">
        <f t="shared" si="63"/>
        <v>0</v>
      </c>
      <c r="AT28" s="437">
        <f t="shared" si="64"/>
        <v>0</v>
      </c>
      <c r="AU28" s="437">
        <f t="shared" si="65"/>
        <v>0</v>
      </c>
      <c r="AV28" s="437">
        <f t="shared" si="66"/>
        <v>0</v>
      </c>
      <c r="AW28" s="437">
        <f t="shared" si="67"/>
        <v>0</v>
      </c>
      <c r="AX28" s="437">
        <f t="shared" si="68"/>
        <v>0</v>
      </c>
      <c r="AY28" s="437">
        <f t="shared" si="69"/>
        <v>0</v>
      </c>
      <c r="AZ28" s="437">
        <f t="shared" si="70"/>
        <v>0</v>
      </c>
      <c r="BA28" s="437">
        <f t="shared" si="71"/>
        <v>0</v>
      </c>
      <c r="BB28" s="437">
        <f t="shared" si="72"/>
        <v>0</v>
      </c>
      <c r="BC28" s="437">
        <f t="shared" si="73"/>
        <v>0</v>
      </c>
      <c r="BD28" s="449">
        <v>0</v>
      </c>
      <c r="BE28" s="441">
        <f t="shared" si="87"/>
        <v>0</v>
      </c>
      <c r="BF28" s="436"/>
      <c r="BG28" s="450">
        <f t="shared" si="88"/>
        <v>1</v>
      </c>
      <c r="BH28" s="450">
        <f t="shared" si="89"/>
        <v>0</v>
      </c>
      <c r="BI28" s="450">
        <f t="shared" si="90"/>
        <v>0</v>
      </c>
      <c r="BJ28" s="450">
        <f t="shared" si="91"/>
        <v>0</v>
      </c>
      <c r="BK28" s="442">
        <f t="shared" si="54"/>
        <v>0</v>
      </c>
      <c r="BL28" s="433"/>
      <c r="BM28" s="433"/>
      <c r="BN28" s="451">
        <f t="shared" si="40"/>
        <v>0</v>
      </c>
      <c r="BO28" s="452"/>
      <c r="BP28" s="450">
        <f t="shared" si="41"/>
        <v>0</v>
      </c>
      <c r="BQ28" s="452"/>
      <c r="BR28" s="452"/>
      <c r="BS28" s="453"/>
      <c r="BT28" s="454">
        <f t="shared" si="55"/>
        <v>0</v>
      </c>
      <c r="BU28" s="454">
        <f t="shared" si="56"/>
        <v>0</v>
      </c>
      <c r="BV28" s="454">
        <f t="shared" si="57"/>
        <v>0</v>
      </c>
      <c r="BW28" s="454">
        <f t="shared" si="45"/>
        <v>0</v>
      </c>
      <c r="BX28" s="454">
        <f t="shared" si="46"/>
        <v>0</v>
      </c>
      <c r="BY28" s="454">
        <f t="shared" si="47"/>
        <v>0</v>
      </c>
      <c r="BZ28" s="454">
        <f t="shared" si="48"/>
        <v>0</v>
      </c>
      <c r="CA28" s="454">
        <f t="shared" si="49"/>
        <v>0</v>
      </c>
      <c r="CB28" s="454">
        <f t="shared" si="50"/>
        <v>0</v>
      </c>
      <c r="CC28" s="454">
        <f t="shared" si="51"/>
        <v>0</v>
      </c>
      <c r="CD28" s="454">
        <f t="shared" si="52"/>
        <v>0</v>
      </c>
      <c r="CE28" s="455">
        <f t="shared" si="53"/>
        <v>0</v>
      </c>
    </row>
    <row r="29" spans="1:83" ht="18" thickBot="1" x14ac:dyDescent="0.35">
      <c r="A29" s="663">
        <v>21</v>
      </c>
      <c r="B29" s="648" t="s">
        <v>675</v>
      </c>
      <c r="C29" s="643" t="s">
        <v>676</v>
      </c>
      <c r="D29" s="649">
        <v>492214069170</v>
      </c>
      <c r="E29" s="643" t="s">
        <v>677</v>
      </c>
      <c r="F29" s="635" t="s">
        <v>442</v>
      </c>
      <c r="G29" s="639">
        <v>44743</v>
      </c>
      <c r="H29" s="643">
        <v>2</v>
      </c>
      <c r="I29" s="643" t="s">
        <v>123</v>
      </c>
      <c r="J29" s="650">
        <v>44741</v>
      </c>
      <c r="K29" s="650">
        <v>44756</v>
      </c>
      <c r="L29" s="635">
        <f t="shared" si="0"/>
        <v>15</v>
      </c>
      <c r="M29" s="636">
        <v>70</v>
      </c>
      <c r="N29" s="637">
        <v>0</v>
      </c>
      <c r="O29" s="637">
        <v>0</v>
      </c>
      <c r="P29" s="637">
        <v>70</v>
      </c>
      <c r="Q29" s="636">
        <f t="shared" si="78"/>
        <v>1050</v>
      </c>
      <c r="R29" s="637">
        <f t="shared" si="79"/>
        <v>0</v>
      </c>
      <c r="S29" s="637">
        <f t="shared" si="80"/>
        <v>0</v>
      </c>
      <c r="T29" s="637">
        <f t="shared" si="81"/>
        <v>1050</v>
      </c>
      <c r="U29" s="637">
        <f t="shared" si="82"/>
        <v>1890</v>
      </c>
      <c r="V29" s="637">
        <f t="shared" si="83"/>
        <v>567</v>
      </c>
      <c r="W29" s="637">
        <v>0</v>
      </c>
      <c r="X29" s="637">
        <f t="shared" si="84"/>
        <v>1890</v>
      </c>
      <c r="Y29" s="637">
        <v>0</v>
      </c>
      <c r="Z29" s="638">
        <f t="shared" si="85"/>
        <v>30</v>
      </c>
      <c r="AA29" s="639">
        <v>44642</v>
      </c>
      <c r="AB29" s="639">
        <f t="shared" si="58"/>
        <v>44657</v>
      </c>
      <c r="AC29" s="639">
        <f t="shared" si="59"/>
        <v>44720</v>
      </c>
      <c r="AD29" s="651">
        <v>0</v>
      </c>
      <c r="AE29" s="640" t="str">
        <f t="shared" si="86"/>
        <v/>
      </c>
      <c r="AF29" s="637">
        <f t="shared" si="6"/>
        <v>0</v>
      </c>
      <c r="AG29" s="637">
        <f t="shared" si="7"/>
        <v>0</v>
      </c>
      <c r="AH29" s="637">
        <f t="shared" si="8"/>
        <v>0</v>
      </c>
      <c r="AI29" s="637">
        <f t="shared" si="9"/>
        <v>0</v>
      </c>
      <c r="AJ29" s="637">
        <f>IF(U29=0,0,IF(I29="O",IF(MONTH(G29)=5,(H29*L29)*#REF!,0),0))</f>
        <v>0</v>
      </c>
      <c r="AK29" s="636">
        <f t="shared" si="10"/>
        <v>0</v>
      </c>
      <c r="AL29" s="637">
        <f t="shared" si="26"/>
        <v>0</v>
      </c>
      <c r="AM29" s="637">
        <f t="shared" si="11"/>
        <v>0</v>
      </c>
      <c r="AN29" s="637">
        <f t="shared" si="12"/>
        <v>0</v>
      </c>
      <c r="AO29" s="637">
        <f t="shared" si="13"/>
        <v>0</v>
      </c>
      <c r="AP29" s="637">
        <f t="shared" si="14"/>
        <v>0</v>
      </c>
      <c r="AQ29" s="641">
        <f t="shared" si="15"/>
        <v>0</v>
      </c>
      <c r="AR29" s="642">
        <f t="shared" si="62"/>
        <v>0</v>
      </c>
      <c r="AS29" s="642">
        <f t="shared" si="63"/>
        <v>0</v>
      </c>
      <c r="AT29" s="642">
        <f t="shared" si="64"/>
        <v>0</v>
      </c>
      <c r="AU29" s="642">
        <f t="shared" si="65"/>
        <v>0</v>
      </c>
      <c r="AV29" s="642">
        <f t="shared" si="66"/>
        <v>0</v>
      </c>
      <c r="AW29" s="642">
        <f t="shared" si="67"/>
        <v>0</v>
      </c>
      <c r="AX29" s="642">
        <f t="shared" si="68"/>
        <v>0</v>
      </c>
      <c r="AY29" s="642">
        <f t="shared" si="69"/>
        <v>0</v>
      </c>
      <c r="AZ29" s="642">
        <f t="shared" si="70"/>
        <v>0</v>
      </c>
      <c r="BA29" s="642">
        <f t="shared" si="71"/>
        <v>0</v>
      </c>
      <c r="BB29" s="642">
        <f t="shared" si="72"/>
        <v>0</v>
      </c>
      <c r="BC29" s="642">
        <f t="shared" si="73"/>
        <v>0</v>
      </c>
      <c r="BD29" s="652">
        <v>10</v>
      </c>
      <c r="BE29" s="641">
        <f t="shared" si="87"/>
        <v>0</v>
      </c>
      <c r="BF29" s="637"/>
      <c r="BG29" s="643">
        <f t="shared" si="88"/>
        <v>0</v>
      </c>
      <c r="BH29" s="643">
        <f t="shared" si="89"/>
        <v>1</v>
      </c>
      <c r="BI29" s="643">
        <f t="shared" si="90"/>
        <v>0</v>
      </c>
      <c r="BJ29" s="643">
        <f t="shared" si="91"/>
        <v>0</v>
      </c>
      <c r="BK29" s="644">
        <f t="shared" si="54"/>
        <v>0</v>
      </c>
      <c r="BL29" s="643"/>
      <c r="BM29" s="643"/>
      <c r="BN29" s="645">
        <f t="shared" si="40"/>
        <v>0</v>
      </c>
      <c r="BO29" s="653" t="s">
        <v>123</v>
      </c>
      <c r="BP29" s="643">
        <f t="shared" si="41"/>
        <v>0</v>
      </c>
      <c r="BQ29" s="653"/>
      <c r="BR29" s="653"/>
      <c r="BS29" s="654"/>
      <c r="BT29" s="646">
        <f t="shared" si="55"/>
        <v>0</v>
      </c>
      <c r="BU29" s="646">
        <f t="shared" si="56"/>
        <v>0</v>
      </c>
      <c r="BV29" s="646">
        <f t="shared" si="57"/>
        <v>0</v>
      </c>
      <c r="BW29" s="646">
        <f t="shared" si="45"/>
        <v>0</v>
      </c>
      <c r="BX29" s="646">
        <f t="shared" si="46"/>
        <v>0</v>
      </c>
      <c r="BY29" s="646">
        <f t="shared" si="47"/>
        <v>0</v>
      </c>
      <c r="BZ29" s="646">
        <f t="shared" si="48"/>
        <v>0</v>
      </c>
      <c r="CA29" s="646">
        <f t="shared" si="49"/>
        <v>0</v>
      </c>
      <c r="CB29" s="646">
        <f t="shared" si="50"/>
        <v>0</v>
      </c>
      <c r="CC29" s="646">
        <f t="shared" si="51"/>
        <v>0</v>
      </c>
      <c r="CD29" s="646">
        <f t="shared" si="52"/>
        <v>0</v>
      </c>
      <c r="CE29" s="647">
        <f t="shared" si="53"/>
        <v>0</v>
      </c>
    </row>
    <row r="30" spans="1:83" s="549" customFormat="1" ht="18" thickBot="1" x14ac:dyDescent="0.35">
      <c r="A30" s="548">
        <v>22</v>
      </c>
      <c r="B30" s="443" t="str">
        <f t="shared" ref="B30" si="92">B27</f>
        <v>DE PALACIO</v>
      </c>
      <c r="C30" s="433" t="s">
        <v>678</v>
      </c>
      <c r="D30" s="432">
        <v>767989180</v>
      </c>
      <c r="E30" s="433" t="s">
        <v>679</v>
      </c>
      <c r="F30" s="434" t="s">
        <v>443</v>
      </c>
      <c r="G30" s="444">
        <v>44652</v>
      </c>
      <c r="H30" s="433">
        <v>1</v>
      </c>
      <c r="I30" s="433" t="s">
        <v>643</v>
      </c>
      <c r="J30" s="445">
        <v>44658</v>
      </c>
      <c r="K30" s="445">
        <v>44665</v>
      </c>
      <c r="L30" s="434">
        <f t="shared" si="0"/>
        <v>7</v>
      </c>
      <c r="M30" s="435">
        <v>0</v>
      </c>
      <c r="N30" s="436">
        <v>0</v>
      </c>
      <c r="O30" s="436">
        <v>0</v>
      </c>
      <c r="P30" s="436">
        <v>70</v>
      </c>
      <c r="Q30" s="446">
        <f t="shared" si="78"/>
        <v>0</v>
      </c>
      <c r="R30" s="440">
        <f t="shared" si="79"/>
        <v>0</v>
      </c>
      <c r="S30" s="440">
        <f t="shared" si="80"/>
        <v>0</v>
      </c>
      <c r="T30" s="440">
        <f t="shared" si="81"/>
        <v>490</v>
      </c>
      <c r="U30" s="440">
        <f t="shared" si="82"/>
        <v>392</v>
      </c>
      <c r="V30" s="440">
        <f t="shared" si="83"/>
        <v>117.6</v>
      </c>
      <c r="W30" s="436">
        <v>0</v>
      </c>
      <c r="X30" s="440">
        <f t="shared" si="84"/>
        <v>392</v>
      </c>
      <c r="Y30" s="436">
        <v>392</v>
      </c>
      <c r="Z30" s="447">
        <f t="shared" si="85"/>
        <v>7</v>
      </c>
      <c r="AA30" s="444">
        <v>44648</v>
      </c>
      <c r="AB30" s="448">
        <f>IF(AA30="","",AA30+7)</f>
        <v>44655</v>
      </c>
      <c r="AC30" s="448">
        <f>IF(AA30="","",J30-3)</f>
        <v>44655</v>
      </c>
      <c r="AD30" s="438">
        <v>0</v>
      </c>
      <c r="AE30" s="439" t="str">
        <f t="shared" si="86"/>
        <v>1 coffret cadeau souvenir - un apéritif en soirée avec explications sur le bassin d'Arcachon si vous le souhaitez</v>
      </c>
      <c r="AF30" s="440">
        <f t="shared" si="6"/>
        <v>0</v>
      </c>
      <c r="AG30" s="440">
        <f t="shared" si="7"/>
        <v>0</v>
      </c>
      <c r="AH30" s="440">
        <f t="shared" si="8"/>
        <v>0</v>
      </c>
      <c r="AI30" s="440">
        <f t="shared" si="9"/>
        <v>4.62</v>
      </c>
      <c r="AJ30" s="440">
        <f>IF(U30=0,0,IF(I30="O",IF(MONTH(G30)=5,(H30*L30)*#REF!,0),0))</f>
        <v>0</v>
      </c>
      <c r="AK30" s="446">
        <f t="shared" si="10"/>
        <v>0</v>
      </c>
      <c r="AL30" s="440">
        <f t="shared" si="26"/>
        <v>0</v>
      </c>
      <c r="AM30" s="440">
        <f t="shared" si="11"/>
        <v>0</v>
      </c>
      <c r="AN30" s="440">
        <f t="shared" si="12"/>
        <v>0</v>
      </c>
      <c r="AO30" s="440">
        <f t="shared" si="13"/>
        <v>0</v>
      </c>
      <c r="AP30" s="440">
        <f t="shared" si="14"/>
        <v>0</v>
      </c>
      <c r="AQ30" s="441">
        <f t="shared" si="15"/>
        <v>0</v>
      </c>
      <c r="AR30" s="437">
        <f t="shared" si="62"/>
        <v>0</v>
      </c>
      <c r="AS30" s="437">
        <f t="shared" si="63"/>
        <v>0</v>
      </c>
      <c r="AT30" s="437">
        <f t="shared" si="64"/>
        <v>0</v>
      </c>
      <c r="AU30" s="437">
        <f t="shared" si="65"/>
        <v>39.200000000000003</v>
      </c>
      <c r="AV30" s="437">
        <f t="shared" si="66"/>
        <v>0</v>
      </c>
      <c r="AW30" s="437">
        <f t="shared" si="67"/>
        <v>0</v>
      </c>
      <c r="AX30" s="437">
        <f t="shared" si="68"/>
        <v>0</v>
      </c>
      <c r="AY30" s="437">
        <f t="shared" si="69"/>
        <v>0</v>
      </c>
      <c r="AZ30" s="437">
        <f t="shared" si="70"/>
        <v>0</v>
      </c>
      <c r="BA30" s="437">
        <f t="shared" si="71"/>
        <v>0</v>
      </c>
      <c r="BB30" s="437">
        <f t="shared" si="72"/>
        <v>0</v>
      </c>
      <c r="BC30" s="437">
        <f t="shared" si="73"/>
        <v>0</v>
      </c>
      <c r="BD30" s="449">
        <v>20</v>
      </c>
      <c r="BE30" s="441">
        <f t="shared" si="87"/>
        <v>392</v>
      </c>
      <c r="BF30" s="436"/>
      <c r="BG30" s="450">
        <f t="shared" si="88"/>
        <v>1</v>
      </c>
      <c r="BH30" s="450">
        <f t="shared" si="89"/>
        <v>0</v>
      </c>
      <c r="BI30" s="450">
        <f t="shared" si="90"/>
        <v>0</v>
      </c>
      <c r="BJ30" s="450">
        <f t="shared" si="91"/>
        <v>392</v>
      </c>
      <c r="BK30" s="442">
        <f t="shared" si="54"/>
        <v>7</v>
      </c>
      <c r="BL30" s="433"/>
      <c r="BM30" s="433"/>
      <c r="BN30" s="451">
        <f t="shared" si="40"/>
        <v>392</v>
      </c>
      <c r="BO30" s="452"/>
      <c r="BP30" s="450">
        <f t="shared" si="41"/>
        <v>392</v>
      </c>
      <c r="BQ30" s="452"/>
      <c r="BR30" s="452"/>
      <c r="BS30" s="453"/>
      <c r="BT30" s="454">
        <f t="shared" si="55"/>
        <v>0</v>
      </c>
      <c r="BU30" s="454">
        <f t="shared" si="56"/>
        <v>0</v>
      </c>
      <c r="BV30" s="454">
        <f t="shared" si="57"/>
        <v>0</v>
      </c>
      <c r="BW30" s="454">
        <f t="shared" si="45"/>
        <v>0</v>
      </c>
      <c r="BX30" s="454">
        <f t="shared" si="46"/>
        <v>0</v>
      </c>
      <c r="BY30" s="454">
        <f t="shared" si="47"/>
        <v>0</v>
      </c>
      <c r="BZ30" s="454">
        <f t="shared" si="48"/>
        <v>0</v>
      </c>
      <c r="CA30" s="454">
        <f t="shared" si="49"/>
        <v>0</v>
      </c>
      <c r="CB30" s="454">
        <f t="shared" si="50"/>
        <v>0</v>
      </c>
      <c r="CC30" s="454">
        <f t="shared" si="51"/>
        <v>0</v>
      </c>
      <c r="CD30" s="454">
        <f t="shared" si="52"/>
        <v>0</v>
      </c>
      <c r="CE30" s="455">
        <f t="shared" si="53"/>
        <v>0</v>
      </c>
    </row>
    <row r="31" spans="1:83" s="549" customFormat="1" ht="18" thickBot="1" x14ac:dyDescent="0.35">
      <c r="A31" s="548">
        <v>23</v>
      </c>
      <c r="B31" s="443" t="s">
        <v>686</v>
      </c>
      <c r="C31" s="433" t="s">
        <v>616</v>
      </c>
      <c r="D31" s="432" t="s">
        <v>687</v>
      </c>
      <c r="E31" s="433" t="s">
        <v>688</v>
      </c>
      <c r="F31" s="434" t="s">
        <v>444</v>
      </c>
      <c r="G31" s="444">
        <v>44774</v>
      </c>
      <c r="H31" s="433">
        <v>7</v>
      </c>
      <c r="I31" s="433" t="s">
        <v>643</v>
      </c>
      <c r="J31" s="445">
        <v>44779</v>
      </c>
      <c r="K31" s="445">
        <v>44783</v>
      </c>
      <c r="L31" s="434">
        <f t="shared" si="0"/>
        <v>4</v>
      </c>
      <c r="M31" s="435">
        <v>84</v>
      </c>
      <c r="N31" s="436">
        <v>0</v>
      </c>
      <c r="O31" s="436">
        <v>90</v>
      </c>
      <c r="P31" s="436">
        <v>70</v>
      </c>
      <c r="Q31" s="446">
        <f t="shared" si="78"/>
        <v>336</v>
      </c>
      <c r="R31" s="440">
        <f t="shared" si="79"/>
        <v>360</v>
      </c>
      <c r="S31" s="440">
        <f t="shared" si="80"/>
        <v>0</v>
      </c>
      <c r="T31" s="440">
        <f t="shared" si="81"/>
        <v>280</v>
      </c>
      <c r="U31" s="440">
        <f t="shared" si="82"/>
        <v>976</v>
      </c>
      <c r="V31" s="440">
        <f t="shared" si="83"/>
        <v>292.8</v>
      </c>
      <c r="W31" s="436">
        <v>292.8</v>
      </c>
      <c r="X31" s="440">
        <f t="shared" si="84"/>
        <v>683.2</v>
      </c>
      <c r="Y31" s="436">
        <v>683.2</v>
      </c>
      <c r="Z31" s="447">
        <f t="shared" si="85"/>
        <v>28</v>
      </c>
      <c r="AA31" s="444">
        <v>44651</v>
      </c>
      <c r="AB31" s="448">
        <f>IF(AA31="","",AA31+7)</f>
        <v>44658</v>
      </c>
      <c r="AC31" s="448">
        <f>IF(AA31="","",J31-3)</f>
        <v>44776</v>
      </c>
      <c r="AD31" s="438">
        <v>0</v>
      </c>
      <c r="AE31" s="439" t="str">
        <f t="shared" si="86"/>
        <v>1 coffret cadeau souvenir - un apéritif en soirée avec explications sur le bassin d'Arcachon si vous le souhaitez</v>
      </c>
      <c r="AF31" s="440">
        <f t="shared" si="6"/>
        <v>0</v>
      </c>
      <c r="AG31" s="440">
        <f t="shared" si="7"/>
        <v>0</v>
      </c>
      <c r="AH31" s="440">
        <f t="shared" si="8"/>
        <v>0</v>
      </c>
      <c r="AI31" s="440">
        <f t="shared" si="9"/>
        <v>0</v>
      </c>
      <c r="AJ31" s="440">
        <f>IF(U31=0,0,IF(I31="O",IF(MONTH(G31)=5,(H31*L31)*#REF!,0),0))</f>
        <v>0</v>
      </c>
      <c r="AK31" s="446">
        <f t="shared" si="10"/>
        <v>0</v>
      </c>
      <c r="AL31" s="440">
        <f t="shared" si="26"/>
        <v>0</v>
      </c>
      <c r="AM31" s="440">
        <f t="shared" si="11"/>
        <v>18.48</v>
      </c>
      <c r="AN31" s="440">
        <f t="shared" si="12"/>
        <v>0</v>
      </c>
      <c r="AO31" s="440">
        <f t="shared" si="13"/>
        <v>0</v>
      </c>
      <c r="AP31" s="440">
        <f t="shared" si="14"/>
        <v>0</v>
      </c>
      <c r="AQ31" s="441">
        <f t="shared" si="15"/>
        <v>0</v>
      </c>
      <c r="AR31" s="437">
        <f t="shared" si="62"/>
        <v>0</v>
      </c>
      <c r="AS31" s="437">
        <f t="shared" si="63"/>
        <v>0</v>
      </c>
      <c r="AT31" s="437">
        <f t="shared" si="64"/>
        <v>0</v>
      </c>
      <c r="AU31" s="437">
        <f t="shared" si="65"/>
        <v>0</v>
      </c>
      <c r="AV31" s="437">
        <f t="shared" si="66"/>
        <v>0</v>
      </c>
      <c r="AW31" s="437">
        <f t="shared" si="67"/>
        <v>0</v>
      </c>
      <c r="AX31" s="437">
        <f t="shared" si="68"/>
        <v>0</v>
      </c>
      <c r="AY31" s="437">
        <f t="shared" si="69"/>
        <v>58.56</v>
      </c>
      <c r="AZ31" s="437">
        <f t="shared" si="70"/>
        <v>0</v>
      </c>
      <c r="BA31" s="437">
        <f t="shared" si="71"/>
        <v>0</v>
      </c>
      <c r="BB31" s="437">
        <f t="shared" si="72"/>
        <v>0</v>
      </c>
      <c r="BC31" s="437">
        <f t="shared" si="73"/>
        <v>0</v>
      </c>
      <c r="BD31" s="449">
        <v>0</v>
      </c>
      <c r="BE31" s="441">
        <f t="shared" si="87"/>
        <v>976</v>
      </c>
      <c r="BF31" s="436"/>
      <c r="BG31" s="450">
        <f t="shared" si="88"/>
        <v>1</v>
      </c>
      <c r="BH31" s="450">
        <f t="shared" si="89"/>
        <v>0</v>
      </c>
      <c r="BI31" s="450">
        <f t="shared" si="90"/>
        <v>0</v>
      </c>
      <c r="BJ31" s="450">
        <f t="shared" si="91"/>
        <v>976</v>
      </c>
      <c r="BK31" s="442">
        <f t="shared" si="54"/>
        <v>28</v>
      </c>
      <c r="BL31" s="433"/>
      <c r="BM31" s="433"/>
      <c r="BN31" s="451">
        <f t="shared" si="40"/>
        <v>976</v>
      </c>
      <c r="BO31" s="452"/>
      <c r="BP31" s="450">
        <f t="shared" si="41"/>
        <v>976</v>
      </c>
      <c r="BQ31" s="452"/>
      <c r="BR31" s="452"/>
      <c r="BS31" s="453"/>
      <c r="BT31" s="454">
        <f t="shared" si="55"/>
        <v>0</v>
      </c>
      <c r="BU31" s="454">
        <f t="shared" si="56"/>
        <v>0</v>
      </c>
      <c r="BV31" s="454">
        <f t="shared" si="57"/>
        <v>0</v>
      </c>
      <c r="BW31" s="454">
        <f t="shared" si="45"/>
        <v>0</v>
      </c>
      <c r="BX31" s="454">
        <f t="shared" si="46"/>
        <v>0</v>
      </c>
      <c r="BY31" s="454">
        <f t="shared" si="47"/>
        <v>0</v>
      </c>
      <c r="BZ31" s="454">
        <f t="shared" si="48"/>
        <v>0</v>
      </c>
      <c r="CA31" s="454">
        <f t="shared" si="49"/>
        <v>0</v>
      </c>
      <c r="CB31" s="454">
        <f t="shared" si="50"/>
        <v>0</v>
      </c>
      <c r="CC31" s="454">
        <f t="shared" si="51"/>
        <v>0</v>
      </c>
      <c r="CD31" s="454">
        <f t="shared" si="52"/>
        <v>0</v>
      </c>
      <c r="CE31" s="455">
        <f t="shared" si="53"/>
        <v>0</v>
      </c>
    </row>
    <row r="32" spans="1:83" s="549" customFormat="1" ht="18" thickBot="1" x14ac:dyDescent="0.35">
      <c r="A32" s="548">
        <v>24</v>
      </c>
      <c r="B32" s="443" t="s">
        <v>686</v>
      </c>
      <c r="C32" s="433" t="s">
        <v>616</v>
      </c>
      <c r="D32" s="432" t="s">
        <v>687</v>
      </c>
      <c r="E32" s="433" t="s">
        <v>688</v>
      </c>
      <c r="F32" s="434" t="s">
        <v>445</v>
      </c>
      <c r="G32" s="444">
        <v>44774</v>
      </c>
      <c r="H32" s="433">
        <v>0</v>
      </c>
      <c r="I32" s="433" t="s">
        <v>643</v>
      </c>
      <c r="J32" s="445">
        <v>44779</v>
      </c>
      <c r="K32" s="445">
        <v>44783</v>
      </c>
      <c r="L32" s="434">
        <v>0</v>
      </c>
      <c r="M32" s="435">
        <v>0</v>
      </c>
      <c r="N32" s="436">
        <v>0</v>
      </c>
      <c r="O32" s="436">
        <v>0</v>
      </c>
      <c r="P32" s="436">
        <v>0</v>
      </c>
      <c r="Q32" s="446">
        <f t="shared" si="78"/>
        <v>0</v>
      </c>
      <c r="R32" s="440">
        <f t="shared" si="79"/>
        <v>0</v>
      </c>
      <c r="S32" s="440">
        <f t="shared" si="80"/>
        <v>0</v>
      </c>
      <c r="T32" s="440">
        <f t="shared" si="81"/>
        <v>0</v>
      </c>
      <c r="U32" s="440">
        <f t="shared" si="82"/>
        <v>0</v>
      </c>
      <c r="V32" s="440">
        <f t="shared" si="83"/>
        <v>0</v>
      </c>
      <c r="W32" s="436">
        <v>0</v>
      </c>
      <c r="X32" s="440">
        <f t="shared" si="84"/>
        <v>0</v>
      </c>
      <c r="Y32" s="436">
        <v>0</v>
      </c>
      <c r="Z32" s="447">
        <f t="shared" si="85"/>
        <v>0</v>
      </c>
      <c r="AA32" s="444">
        <v>44651</v>
      </c>
      <c r="AB32" s="448">
        <f t="shared" ref="AB32:AB95" si="93">IF(AA32="","",AA32+7)</f>
        <v>44658</v>
      </c>
      <c r="AC32" s="448">
        <f t="shared" ref="AC32:AC53" si="94">IF(AA32="","",J32-3)</f>
        <v>44776</v>
      </c>
      <c r="AD32" s="438">
        <v>0</v>
      </c>
      <c r="AE32" s="439" t="str">
        <f t="shared" si="86"/>
        <v/>
      </c>
      <c r="AF32" s="440">
        <f t="shared" si="6"/>
        <v>0</v>
      </c>
      <c r="AG32" s="440">
        <f t="shared" si="7"/>
        <v>0</v>
      </c>
      <c r="AH32" s="440">
        <f t="shared" si="8"/>
        <v>0</v>
      </c>
      <c r="AI32" s="440">
        <f t="shared" si="9"/>
        <v>0</v>
      </c>
      <c r="AJ32" s="440">
        <f>IF(U32=0,0,IF(I32="O",IF(MONTH(G32)=5,(H32*L32)*#REF!,0),0))</f>
        <v>0</v>
      </c>
      <c r="AK32" s="446">
        <f t="shared" si="10"/>
        <v>0</v>
      </c>
      <c r="AL32" s="440">
        <f t="shared" si="26"/>
        <v>0</v>
      </c>
      <c r="AM32" s="440">
        <f t="shared" si="11"/>
        <v>0</v>
      </c>
      <c r="AN32" s="440">
        <f t="shared" si="12"/>
        <v>0</v>
      </c>
      <c r="AO32" s="440">
        <f t="shared" si="13"/>
        <v>0</v>
      </c>
      <c r="AP32" s="440">
        <f t="shared" si="14"/>
        <v>0</v>
      </c>
      <c r="AQ32" s="441">
        <f t="shared" si="15"/>
        <v>0</v>
      </c>
      <c r="AR32" s="437">
        <f t="shared" si="62"/>
        <v>0</v>
      </c>
      <c r="AS32" s="437">
        <f t="shared" si="63"/>
        <v>0</v>
      </c>
      <c r="AT32" s="437">
        <f t="shared" si="64"/>
        <v>0</v>
      </c>
      <c r="AU32" s="437">
        <f t="shared" si="65"/>
        <v>0</v>
      </c>
      <c r="AV32" s="437">
        <f t="shared" si="66"/>
        <v>0</v>
      </c>
      <c r="AW32" s="437">
        <f t="shared" si="67"/>
        <v>0</v>
      </c>
      <c r="AX32" s="437">
        <f t="shared" si="68"/>
        <v>0</v>
      </c>
      <c r="AY32" s="437">
        <f t="shared" si="69"/>
        <v>0</v>
      </c>
      <c r="AZ32" s="437">
        <f t="shared" si="70"/>
        <v>0</v>
      </c>
      <c r="BA32" s="437">
        <f t="shared" si="71"/>
        <v>0</v>
      </c>
      <c r="BB32" s="437">
        <f t="shared" si="72"/>
        <v>0</v>
      </c>
      <c r="BC32" s="437">
        <f t="shared" si="73"/>
        <v>0</v>
      </c>
      <c r="BD32" s="449">
        <v>0</v>
      </c>
      <c r="BE32" s="441">
        <f t="shared" si="87"/>
        <v>0</v>
      </c>
      <c r="BF32" s="436"/>
      <c r="BG32" s="450">
        <f t="shared" si="88"/>
        <v>1</v>
      </c>
      <c r="BH32" s="450">
        <f t="shared" si="89"/>
        <v>0</v>
      </c>
      <c r="BI32" s="450">
        <f t="shared" si="90"/>
        <v>0</v>
      </c>
      <c r="BJ32" s="450">
        <f t="shared" si="91"/>
        <v>0</v>
      </c>
      <c r="BK32" s="442">
        <f t="shared" si="54"/>
        <v>0</v>
      </c>
      <c r="BL32" s="433"/>
      <c r="BM32" s="433"/>
      <c r="BN32" s="451">
        <f t="shared" si="40"/>
        <v>0</v>
      </c>
      <c r="BO32" s="452"/>
      <c r="BP32" s="450">
        <f t="shared" si="41"/>
        <v>0</v>
      </c>
      <c r="BQ32" s="452"/>
      <c r="BR32" s="452"/>
      <c r="BS32" s="453"/>
      <c r="BT32" s="454">
        <f t="shared" si="55"/>
        <v>0</v>
      </c>
      <c r="BU32" s="454">
        <f t="shared" si="56"/>
        <v>0</v>
      </c>
      <c r="BV32" s="454">
        <f t="shared" si="57"/>
        <v>0</v>
      </c>
      <c r="BW32" s="454">
        <f t="shared" si="45"/>
        <v>0</v>
      </c>
      <c r="BX32" s="454">
        <f t="shared" si="46"/>
        <v>0</v>
      </c>
      <c r="BY32" s="454">
        <f t="shared" si="47"/>
        <v>0</v>
      </c>
      <c r="BZ32" s="454">
        <f t="shared" si="48"/>
        <v>0</v>
      </c>
      <c r="CA32" s="454">
        <f t="shared" si="49"/>
        <v>0</v>
      </c>
      <c r="CB32" s="454">
        <f t="shared" si="50"/>
        <v>0</v>
      </c>
      <c r="CC32" s="454">
        <f t="shared" si="51"/>
        <v>0</v>
      </c>
      <c r="CD32" s="454">
        <f t="shared" si="52"/>
        <v>0</v>
      </c>
      <c r="CE32" s="455">
        <f t="shared" si="53"/>
        <v>0</v>
      </c>
    </row>
    <row r="33" spans="1:83" s="549" customFormat="1" ht="18" thickBot="1" x14ac:dyDescent="0.35">
      <c r="A33" s="548">
        <v>25</v>
      </c>
      <c r="B33" s="443" t="s">
        <v>686</v>
      </c>
      <c r="C33" s="433" t="s">
        <v>616</v>
      </c>
      <c r="D33" s="432" t="s">
        <v>687</v>
      </c>
      <c r="E33" s="433" t="s">
        <v>688</v>
      </c>
      <c r="F33" s="434" t="s">
        <v>446</v>
      </c>
      <c r="G33" s="444">
        <v>44774</v>
      </c>
      <c r="H33" s="433">
        <v>0</v>
      </c>
      <c r="I33" s="433" t="s">
        <v>643</v>
      </c>
      <c r="J33" s="445">
        <v>44779</v>
      </c>
      <c r="K33" s="445">
        <v>44783</v>
      </c>
      <c r="L33" s="434">
        <v>0</v>
      </c>
      <c r="M33" s="435">
        <v>0</v>
      </c>
      <c r="N33" s="436">
        <v>0</v>
      </c>
      <c r="O33" s="436">
        <v>0</v>
      </c>
      <c r="P33" s="436">
        <v>0</v>
      </c>
      <c r="Q33" s="446">
        <f t="shared" si="78"/>
        <v>0</v>
      </c>
      <c r="R33" s="440">
        <f t="shared" si="79"/>
        <v>0</v>
      </c>
      <c r="S33" s="440">
        <f t="shared" si="80"/>
        <v>0</v>
      </c>
      <c r="T33" s="440">
        <f t="shared" si="81"/>
        <v>0</v>
      </c>
      <c r="U33" s="440">
        <f t="shared" si="82"/>
        <v>0</v>
      </c>
      <c r="V33" s="440">
        <f t="shared" si="83"/>
        <v>0</v>
      </c>
      <c r="W33" s="436">
        <v>0</v>
      </c>
      <c r="X33" s="440">
        <f t="shared" si="84"/>
        <v>0</v>
      </c>
      <c r="Y33" s="436">
        <v>0</v>
      </c>
      <c r="Z33" s="447">
        <f t="shared" si="85"/>
        <v>0</v>
      </c>
      <c r="AA33" s="444">
        <v>44651</v>
      </c>
      <c r="AB33" s="448">
        <f t="shared" si="93"/>
        <v>44658</v>
      </c>
      <c r="AC33" s="448">
        <f t="shared" si="94"/>
        <v>44776</v>
      </c>
      <c r="AD33" s="438">
        <v>0</v>
      </c>
      <c r="AE33" s="439" t="str">
        <f t="shared" si="86"/>
        <v/>
      </c>
      <c r="AF33" s="440">
        <f t="shared" si="6"/>
        <v>0</v>
      </c>
      <c r="AG33" s="440">
        <f t="shared" si="7"/>
        <v>0</v>
      </c>
      <c r="AH33" s="440">
        <f t="shared" si="8"/>
        <v>0</v>
      </c>
      <c r="AI33" s="440">
        <f t="shared" si="9"/>
        <v>0</v>
      </c>
      <c r="AJ33" s="440">
        <f>IF(U33=0,0,IF(I33="O",IF(MONTH(G33)=5,(H33*L33)*#REF!,0),0))</f>
        <v>0</v>
      </c>
      <c r="AK33" s="446">
        <f t="shared" si="10"/>
        <v>0</v>
      </c>
      <c r="AL33" s="440">
        <f t="shared" si="26"/>
        <v>0</v>
      </c>
      <c r="AM33" s="440">
        <f t="shared" si="11"/>
        <v>0</v>
      </c>
      <c r="AN33" s="440">
        <f t="shared" si="12"/>
        <v>0</v>
      </c>
      <c r="AO33" s="440">
        <f t="shared" si="13"/>
        <v>0</v>
      </c>
      <c r="AP33" s="440">
        <f t="shared" si="14"/>
        <v>0</v>
      </c>
      <c r="AQ33" s="441">
        <f t="shared" si="15"/>
        <v>0</v>
      </c>
      <c r="AR33" s="437">
        <f t="shared" si="62"/>
        <v>0</v>
      </c>
      <c r="AS33" s="437">
        <f t="shared" si="63"/>
        <v>0</v>
      </c>
      <c r="AT33" s="437">
        <f t="shared" si="64"/>
        <v>0</v>
      </c>
      <c r="AU33" s="437">
        <f t="shared" si="65"/>
        <v>0</v>
      </c>
      <c r="AV33" s="437">
        <f t="shared" si="66"/>
        <v>0</v>
      </c>
      <c r="AW33" s="437">
        <f t="shared" si="67"/>
        <v>0</v>
      </c>
      <c r="AX33" s="437">
        <f t="shared" si="68"/>
        <v>0</v>
      </c>
      <c r="AY33" s="437">
        <f t="shared" si="69"/>
        <v>0</v>
      </c>
      <c r="AZ33" s="437">
        <f t="shared" si="70"/>
        <v>0</v>
      </c>
      <c r="BA33" s="437">
        <f t="shared" si="71"/>
        <v>0</v>
      </c>
      <c r="BB33" s="437">
        <f t="shared" si="72"/>
        <v>0</v>
      </c>
      <c r="BC33" s="437">
        <f t="shared" si="73"/>
        <v>0</v>
      </c>
      <c r="BD33" s="449">
        <v>0</v>
      </c>
      <c r="BE33" s="441">
        <f t="shared" si="87"/>
        <v>0</v>
      </c>
      <c r="BF33" s="436"/>
      <c r="BG33" s="450">
        <f t="shared" si="88"/>
        <v>1</v>
      </c>
      <c r="BH33" s="450">
        <f t="shared" si="89"/>
        <v>0</v>
      </c>
      <c r="BI33" s="450">
        <f t="shared" si="90"/>
        <v>0</v>
      </c>
      <c r="BJ33" s="450">
        <f t="shared" si="91"/>
        <v>0</v>
      </c>
      <c r="BK33" s="442">
        <f t="shared" si="54"/>
        <v>0</v>
      </c>
      <c r="BL33" s="433"/>
      <c r="BM33" s="433"/>
      <c r="BN33" s="451">
        <f t="shared" si="40"/>
        <v>0</v>
      </c>
      <c r="BO33" s="452"/>
      <c r="BP33" s="450">
        <f t="shared" si="41"/>
        <v>0</v>
      </c>
      <c r="BQ33" s="452"/>
      <c r="BR33" s="452"/>
      <c r="BS33" s="453"/>
      <c r="BT33" s="454">
        <f t="shared" si="55"/>
        <v>0</v>
      </c>
      <c r="BU33" s="454">
        <f t="shared" si="56"/>
        <v>0</v>
      </c>
      <c r="BV33" s="454">
        <f t="shared" si="57"/>
        <v>0</v>
      </c>
      <c r="BW33" s="454">
        <f t="shared" si="45"/>
        <v>0</v>
      </c>
      <c r="BX33" s="454">
        <f t="shared" si="46"/>
        <v>0</v>
      </c>
      <c r="BY33" s="454">
        <f t="shared" si="47"/>
        <v>0</v>
      </c>
      <c r="BZ33" s="454">
        <f t="shared" si="48"/>
        <v>0</v>
      </c>
      <c r="CA33" s="454">
        <f t="shared" si="49"/>
        <v>0</v>
      </c>
      <c r="CB33" s="454">
        <f t="shared" si="50"/>
        <v>0</v>
      </c>
      <c r="CC33" s="454">
        <f t="shared" si="51"/>
        <v>0</v>
      </c>
      <c r="CD33" s="454">
        <f t="shared" si="52"/>
        <v>0</v>
      </c>
      <c r="CE33" s="455">
        <f t="shared" si="53"/>
        <v>0</v>
      </c>
    </row>
    <row r="34" spans="1:83" s="549" customFormat="1" ht="18" thickBot="1" x14ac:dyDescent="0.35">
      <c r="A34" s="548">
        <v>26</v>
      </c>
      <c r="B34" s="443" t="s">
        <v>612</v>
      </c>
      <c r="C34" s="433" t="s">
        <v>616</v>
      </c>
      <c r="D34" s="432">
        <v>660602373</v>
      </c>
      <c r="E34" s="433" t="s">
        <v>617</v>
      </c>
      <c r="F34" s="434" t="s">
        <v>447</v>
      </c>
      <c r="G34" s="444">
        <v>44681</v>
      </c>
      <c r="H34" s="433">
        <v>1</v>
      </c>
      <c r="I34" s="433" t="s">
        <v>643</v>
      </c>
      <c r="J34" s="445">
        <v>44677</v>
      </c>
      <c r="K34" s="445">
        <v>44680</v>
      </c>
      <c r="L34" s="434">
        <f t="shared" si="0"/>
        <v>3</v>
      </c>
      <c r="M34" s="435">
        <v>0</v>
      </c>
      <c r="N34" s="436">
        <v>0</v>
      </c>
      <c r="O34" s="436">
        <v>0</v>
      </c>
      <c r="P34" s="436">
        <v>70</v>
      </c>
      <c r="Q34" s="446">
        <f t="shared" si="78"/>
        <v>0</v>
      </c>
      <c r="R34" s="440">
        <f t="shared" si="79"/>
        <v>0</v>
      </c>
      <c r="S34" s="440">
        <f t="shared" si="80"/>
        <v>0</v>
      </c>
      <c r="T34" s="440">
        <f t="shared" si="81"/>
        <v>210</v>
      </c>
      <c r="U34" s="440">
        <f t="shared" si="82"/>
        <v>0</v>
      </c>
      <c r="V34" s="440">
        <f t="shared" si="83"/>
        <v>0</v>
      </c>
      <c r="W34" s="436">
        <v>0</v>
      </c>
      <c r="X34" s="440">
        <f t="shared" si="84"/>
        <v>0</v>
      </c>
      <c r="Y34" s="436">
        <v>0</v>
      </c>
      <c r="Z34" s="447">
        <f t="shared" si="85"/>
        <v>3</v>
      </c>
      <c r="AA34" s="444">
        <v>44665</v>
      </c>
      <c r="AB34" s="448">
        <f t="shared" si="93"/>
        <v>44672</v>
      </c>
      <c r="AC34" s="448">
        <f t="shared" si="94"/>
        <v>44674</v>
      </c>
      <c r="AD34" s="438">
        <v>0</v>
      </c>
      <c r="AE34" s="439" t="str">
        <f t="shared" si="86"/>
        <v/>
      </c>
      <c r="AF34" s="440">
        <f t="shared" si="6"/>
        <v>0</v>
      </c>
      <c r="AG34" s="440">
        <f t="shared" si="7"/>
        <v>0</v>
      </c>
      <c r="AH34" s="440">
        <f t="shared" si="8"/>
        <v>0</v>
      </c>
      <c r="AI34" s="440">
        <f t="shared" si="9"/>
        <v>0</v>
      </c>
      <c r="AJ34" s="440">
        <f>IF(U34=0,0,IF(I34="O",IF(MONTH(G34)=5,(H34*L34)*#REF!,0),0))</f>
        <v>0</v>
      </c>
      <c r="AK34" s="446">
        <f t="shared" si="10"/>
        <v>0</v>
      </c>
      <c r="AL34" s="440">
        <f t="shared" si="26"/>
        <v>0</v>
      </c>
      <c r="AM34" s="440">
        <f t="shared" si="11"/>
        <v>0</v>
      </c>
      <c r="AN34" s="440">
        <f t="shared" si="12"/>
        <v>0</v>
      </c>
      <c r="AO34" s="440">
        <f t="shared" si="13"/>
        <v>0</v>
      </c>
      <c r="AP34" s="440">
        <f t="shared" si="14"/>
        <v>0</v>
      </c>
      <c r="AQ34" s="441">
        <f t="shared" si="15"/>
        <v>0</v>
      </c>
      <c r="AR34" s="437">
        <f t="shared" si="62"/>
        <v>0</v>
      </c>
      <c r="AS34" s="437">
        <f t="shared" si="63"/>
        <v>0</v>
      </c>
      <c r="AT34" s="437">
        <f t="shared" si="64"/>
        <v>0</v>
      </c>
      <c r="AU34" s="437">
        <f>IF(I34="O",IF(AND(MONTH(G34)=4,BD34&lt;100)*MONTH(G34)=4,(Q34+R34+S34+T34)*8/100,0),0)</f>
        <v>0</v>
      </c>
      <c r="AV34" s="437">
        <f t="shared" si="66"/>
        <v>0</v>
      </c>
      <c r="AW34" s="437">
        <f t="shared" si="67"/>
        <v>0</v>
      </c>
      <c r="AX34" s="437">
        <f t="shared" si="68"/>
        <v>0</v>
      </c>
      <c r="AY34" s="437">
        <f t="shared" si="69"/>
        <v>0</v>
      </c>
      <c r="AZ34" s="437">
        <f t="shared" si="70"/>
        <v>0</v>
      </c>
      <c r="BA34" s="437">
        <f t="shared" si="71"/>
        <v>0</v>
      </c>
      <c r="BB34" s="437">
        <f t="shared" si="72"/>
        <v>0</v>
      </c>
      <c r="BC34" s="437">
        <f t="shared" si="73"/>
        <v>0</v>
      </c>
      <c r="BD34" s="449">
        <v>100</v>
      </c>
      <c r="BE34" s="441">
        <f t="shared" si="87"/>
        <v>0</v>
      </c>
      <c r="BF34" s="436"/>
      <c r="BG34" s="450">
        <f t="shared" si="88"/>
        <v>1</v>
      </c>
      <c r="BH34" s="450">
        <f t="shared" si="89"/>
        <v>0</v>
      </c>
      <c r="BI34" s="450">
        <f t="shared" si="90"/>
        <v>0</v>
      </c>
      <c r="BJ34" s="450">
        <f t="shared" si="91"/>
        <v>0</v>
      </c>
      <c r="BK34" s="442">
        <f t="shared" si="54"/>
        <v>0</v>
      </c>
      <c r="BL34" s="433"/>
      <c r="BM34" s="433"/>
      <c r="BN34" s="451">
        <f t="shared" si="40"/>
        <v>0</v>
      </c>
      <c r="BO34" s="452"/>
      <c r="BP34" s="450">
        <f t="shared" si="41"/>
        <v>0</v>
      </c>
      <c r="BQ34" s="452"/>
      <c r="BR34" s="452"/>
      <c r="BS34" s="453"/>
      <c r="BT34" s="454">
        <f t="shared" si="55"/>
        <v>0</v>
      </c>
      <c r="BU34" s="454">
        <f t="shared" si="56"/>
        <v>0</v>
      </c>
      <c r="BV34" s="454">
        <f t="shared" si="57"/>
        <v>0</v>
      </c>
      <c r="BW34" s="454">
        <f t="shared" si="45"/>
        <v>0</v>
      </c>
      <c r="BX34" s="454">
        <f t="shared" si="46"/>
        <v>0</v>
      </c>
      <c r="BY34" s="454">
        <f t="shared" si="47"/>
        <v>0</v>
      </c>
      <c r="BZ34" s="454">
        <f t="shared" si="48"/>
        <v>0</v>
      </c>
      <c r="CA34" s="454">
        <f t="shared" si="49"/>
        <v>0</v>
      </c>
      <c r="CB34" s="454">
        <f t="shared" si="50"/>
        <v>0</v>
      </c>
      <c r="CC34" s="454">
        <f t="shared" si="51"/>
        <v>0</v>
      </c>
      <c r="CD34" s="454">
        <f t="shared" si="52"/>
        <v>0</v>
      </c>
      <c r="CE34" s="455">
        <f t="shared" si="53"/>
        <v>0</v>
      </c>
    </row>
    <row r="35" spans="1:83" s="549" customFormat="1" ht="18" thickBot="1" x14ac:dyDescent="0.35">
      <c r="A35" s="548">
        <v>27</v>
      </c>
      <c r="B35" s="443" t="s">
        <v>612</v>
      </c>
      <c r="C35" s="433" t="s">
        <v>613</v>
      </c>
      <c r="D35" s="432">
        <v>660602373</v>
      </c>
      <c r="E35" s="433" t="s">
        <v>617</v>
      </c>
      <c r="F35" s="434" t="s">
        <v>448</v>
      </c>
      <c r="G35" s="444">
        <v>44681</v>
      </c>
      <c r="H35" s="433">
        <v>2</v>
      </c>
      <c r="I35" s="433" t="s">
        <v>643</v>
      </c>
      <c r="J35" s="445">
        <v>44677</v>
      </c>
      <c r="K35" s="445">
        <v>44680</v>
      </c>
      <c r="L35" s="434">
        <f t="shared" si="0"/>
        <v>3</v>
      </c>
      <c r="M35" s="435">
        <v>0</v>
      </c>
      <c r="N35" s="436">
        <v>70</v>
      </c>
      <c r="O35" s="436">
        <v>0</v>
      </c>
      <c r="P35" s="436">
        <v>0</v>
      </c>
      <c r="Q35" s="446">
        <f t="shared" si="78"/>
        <v>0</v>
      </c>
      <c r="R35" s="440">
        <f t="shared" si="79"/>
        <v>0</v>
      </c>
      <c r="S35" s="440">
        <f t="shared" si="80"/>
        <v>210</v>
      </c>
      <c r="T35" s="440">
        <f t="shared" si="81"/>
        <v>0</v>
      </c>
      <c r="U35" s="440">
        <f t="shared" si="82"/>
        <v>0</v>
      </c>
      <c r="V35" s="440">
        <f t="shared" si="83"/>
        <v>0</v>
      </c>
      <c r="W35" s="436">
        <v>0</v>
      </c>
      <c r="X35" s="440">
        <f t="shared" si="84"/>
        <v>0</v>
      </c>
      <c r="Y35" s="436">
        <v>0</v>
      </c>
      <c r="Z35" s="447">
        <f t="shared" si="85"/>
        <v>6</v>
      </c>
      <c r="AA35" s="444">
        <v>44665</v>
      </c>
      <c r="AB35" s="448">
        <f t="shared" si="93"/>
        <v>44672</v>
      </c>
      <c r="AC35" s="448">
        <f t="shared" si="94"/>
        <v>44674</v>
      </c>
      <c r="AD35" s="438">
        <v>0</v>
      </c>
      <c r="AE35" s="439" t="str">
        <f t="shared" si="86"/>
        <v/>
      </c>
      <c r="AF35" s="440">
        <f t="shared" si="6"/>
        <v>0</v>
      </c>
      <c r="AG35" s="440">
        <f t="shared" si="7"/>
        <v>0</v>
      </c>
      <c r="AH35" s="440">
        <f t="shared" si="8"/>
        <v>0</v>
      </c>
      <c r="AI35" s="440">
        <f t="shared" si="9"/>
        <v>0</v>
      </c>
      <c r="AJ35" s="440">
        <f>IF(U35=0,0,IF(I35="O",IF(MONTH(G35)=5,(H35*L35)*#REF!,0),0))</f>
        <v>0</v>
      </c>
      <c r="AK35" s="446">
        <f t="shared" si="10"/>
        <v>0</v>
      </c>
      <c r="AL35" s="440">
        <f t="shared" si="26"/>
        <v>0</v>
      </c>
      <c r="AM35" s="440">
        <f t="shared" si="11"/>
        <v>0</v>
      </c>
      <c r="AN35" s="440">
        <f t="shared" si="12"/>
        <v>0</v>
      </c>
      <c r="AO35" s="440">
        <f t="shared" si="13"/>
        <v>0</v>
      </c>
      <c r="AP35" s="440">
        <f t="shared" si="14"/>
        <v>0</v>
      </c>
      <c r="AQ35" s="441">
        <f t="shared" si="15"/>
        <v>0</v>
      </c>
      <c r="AR35" s="437">
        <f t="shared" si="62"/>
        <v>0</v>
      </c>
      <c r="AS35" s="437">
        <f t="shared" si="63"/>
        <v>0</v>
      </c>
      <c r="AT35" s="437">
        <f t="shared" si="64"/>
        <v>0</v>
      </c>
      <c r="AU35" s="437">
        <f t="shared" si="65"/>
        <v>0</v>
      </c>
      <c r="AV35" s="437">
        <f t="shared" si="66"/>
        <v>0</v>
      </c>
      <c r="AW35" s="437">
        <f t="shared" si="67"/>
        <v>0</v>
      </c>
      <c r="AX35" s="437">
        <f t="shared" si="68"/>
        <v>0</v>
      </c>
      <c r="AY35" s="437">
        <f t="shared" si="69"/>
        <v>0</v>
      </c>
      <c r="AZ35" s="437">
        <f t="shared" si="70"/>
        <v>0</v>
      </c>
      <c r="BA35" s="437">
        <f t="shared" si="71"/>
        <v>0</v>
      </c>
      <c r="BB35" s="437">
        <f t="shared" si="72"/>
        <v>0</v>
      </c>
      <c r="BC35" s="437">
        <f t="shared" si="73"/>
        <v>0</v>
      </c>
      <c r="BD35" s="449">
        <v>100</v>
      </c>
      <c r="BE35" s="441">
        <f t="shared" si="87"/>
        <v>0</v>
      </c>
      <c r="BF35" s="436"/>
      <c r="BG35" s="450">
        <f t="shared" si="88"/>
        <v>1</v>
      </c>
      <c r="BH35" s="450">
        <f t="shared" si="89"/>
        <v>0</v>
      </c>
      <c r="BI35" s="450">
        <f t="shared" si="90"/>
        <v>0</v>
      </c>
      <c r="BJ35" s="450">
        <f t="shared" si="91"/>
        <v>0</v>
      </c>
      <c r="BK35" s="442">
        <f t="shared" si="54"/>
        <v>0</v>
      </c>
      <c r="BL35" s="433"/>
      <c r="BM35" s="433"/>
      <c r="BN35" s="451">
        <f t="shared" si="40"/>
        <v>0</v>
      </c>
      <c r="BO35" s="452"/>
      <c r="BP35" s="450">
        <f t="shared" si="41"/>
        <v>0</v>
      </c>
      <c r="BQ35" s="452"/>
      <c r="BR35" s="452"/>
      <c r="BS35" s="453"/>
      <c r="BT35" s="454">
        <f t="shared" si="55"/>
        <v>0</v>
      </c>
      <c r="BU35" s="454">
        <f t="shared" si="56"/>
        <v>0</v>
      </c>
      <c r="BV35" s="454">
        <f t="shared" si="57"/>
        <v>0</v>
      </c>
      <c r="BW35" s="454">
        <f t="shared" si="45"/>
        <v>0</v>
      </c>
      <c r="BX35" s="454">
        <f t="shared" si="46"/>
        <v>0</v>
      </c>
      <c r="BY35" s="454">
        <f t="shared" si="47"/>
        <v>0</v>
      </c>
      <c r="BZ35" s="454">
        <f t="shared" si="48"/>
        <v>0</v>
      </c>
      <c r="CA35" s="454">
        <f t="shared" si="49"/>
        <v>0</v>
      </c>
      <c r="CB35" s="454">
        <f t="shared" si="50"/>
        <v>0</v>
      </c>
      <c r="CC35" s="454">
        <f t="shared" si="51"/>
        <v>0</v>
      </c>
      <c r="CD35" s="454">
        <f t="shared" si="52"/>
        <v>0</v>
      </c>
      <c r="CE35" s="455">
        <f t="shared" si="53"/>
        <v>0</v>
      </c>
    </row>
    <row r="36" spans="1:83" s="549" customFormat="1" ht="18" thickBot="1" x14ac:dyDescent="0.35">
      <c r="A36" s="548">
        <v>28</v>
      </c>
      <c r="B36" s="443" t="s">
        <v>711</v>
      </c>
      <c r="C36" s="433" t="s">
        <v>712</v>
      </c>
      <c r="D36" s="432" t="s">
        <v>713</v>
      </c>
      <c r="E36" s="433" t="s">
        <v>714</v>
      </c>
      <c r="F36" s="434" t="s">
        <v>449</v>
      </c>
      <c r="G36" s="444">
        <v>44681</v>
      </c>
      <c r="H36" s="433">
        <v>2</v>
      </c>
      <c r="I36" s="433" t="s">
        <v>643</v>
      </c>
      <c r="J36" s="445">
        <v>44667</v>
      </c>
      <c r="K36" s="445">
        <v>44669</v>
      </c>
      <c r="L36" s="434">
        <f t="shared" si="0"/>
        <v>2</v>
      </c>
      <c r="M36" s="435">
        <v>70</v>
      </c>
      <c r="N36" s="436">
        <v>0</v>
      </c>
      <c r="O36" s="436">
        <v>0</v>
      </c>
      <c r="P36" s="436">
        <v>0</v>
      </c>
      <c r="Q36" s="446">
        <f t="shared" si="78"/>
        <v>140</v>
      </c>
      <c r="R36" s="440">
        <f t="shared" si="79"/>
        <v>0</v>
      </c>
      <c r="S36" s="440">
        <f t="shared" si="80"/>
        <v>0</v>
      </c>
      <c r="T36" s="440">
        <f t="shared" si="81"/>
        <v>0</v>
      </c>
      <c r="U36" s="440">
        <f t="shared" si="82"/>
        <v>140</v>
      </c>
      <c r="V36" s="440">
        <f t="shared" si="83"/>
        <v>42</v>
      </c>
      <c r="W36" s="436">
        <v>140</v>
      </c>
      <c r="X36" s="440">
        <f t="shared" si="84"/>
        <v>0</v>
      </c>
      <c r="Y36" s="436">
        <v>0</v>
      </c>
      <c r="Z36" s="447">
        <f t="shared" si="85"/>
        <v>4</v>
      </c>
      <c r="AA36" s="444">
        <v>44665</v>
      </c>
      <c r="AB36" s="448">
        <f t="shared" si="93"/>
        <v>44672</v>
      </c>
      <c r="AC36" s="448">
        <f t="shared" si="94"/>
        <v>44664</v>
      </c>
      <c r="AD36" s="438">
        <v>0</v>
      </c>
      <c r="AE36" s="439" t="str">
        <f t="shared" si="86"/>
        <v/>
      </c>
      <c r="AF36" s="440">
        <f t="shared" si="6"/>
        <v>0</v>
      </c>
      <c r="AG36" s="440">
        <f t="shared" si="7"/>
        <v>0</v>
      </c>
      <c r="AH36" s="440">
        <f t="shared" si="8"/>
        <v>0</v>
      </c>
      <c r="AI36" s="440">
        <f t="shared" si="9"/>
        <v>2.64</v>
      </c>
      <c r="AJ36" s="440">
        <f>IF(U36=0,0,IF(I36="O",IF(MONTH(G36)=5,(H36*L36)*#REF!,0),0))</f>
        <v>0</v>
      </c>
      <c r="AK36" s="446">
        <f t="shared" si="10"/>
        <v>0</v>
      </c>
      <c r="AL36" s="440">
        <f t="shared" si="26"/>
        <v>0</v>
      </c>
      <c r="AM36" s="440">
        <f t="shared" si="11"/>
        <v>0</v>
      </c>
      <c r="AN36" s="440">
        <f t="shared" si="12"/>
        <v>0</v>
      </c>
      <c r="AO36" s="440">
        <f t="shared" si="13"/>
        <v>0</v>
      </c>
      <c r="AP36" s="440">
        <f t="shared" si="14"/>
        <v>0</v>
      </c>
      <c r="AQ36" s="441">
        <f t="shared" si="15"/>
        <v>0</v>
      </c>
      <c r="AR36" s="437">
        <f t="shared" si="62"/>
        <v>0</v>
      </c>
      <c r="AS36" s="437">
        <f t="shared" si="63"/>
        <v>0</v>
      </c>
      <c r="AT36" s="437">
        <f t="shared" si="64"/>
        <v>0</v>
      </c>
      <c r="AU36" s="437">
        <f t="shared" si="65"/>
        <v>11.2</v>
      </c>
      <c r="AV36" s="437">
        <f t="shared" si="66"/>
        <v>0</v>
      </c>
      <c r="AW36" s="437">
        <f t="shared" si="67"/>
        <v>0</v>
      </c>
      <c r="AX36" s="437">
        <f t="shared" si="68"/>
        <v>0</v>
      </c>
      <c r="AY36" s="437">
        <f t="shared" si="69"/>
        <v>0</v>
      </c>
      <c r="AZ36" s="437">
        <f t="shared" si="70"/>
        <v>0</v>
      </c>
      <c r="BA36" s="437">
        <f t="shared" si="71"/>
        <v>0</v>
      </c>
      <c r="BB36" s="437">
        <f t="shared" si="72"/>
        <v>0</v>
      </c>
      <c r="BC36" s="437">
        <f t="shared" si="73"/>
        <v>0</v>
      </c>
      <c r="BD36" s="449">
        <v>0</v>
      </c>
      <c r="BE36" s="441">
        <f t="shared" si="87"/>
        <v>140</v>
      </c>
      <c r="BF36" s="436"/>
      <c r="BG36" s="450">
        <f t="shared" si="88"/>
        <v>1</v>
      </c>
      <c r="BH36" s="450">
        <f t="shared" si="89"/>
        <v>0</v>
      </c>
      <c r="BI36" s="450">
        <f t="shared" si="90"/>
        <v>0</v>
      </c>
      <c r="BJ36" s="450">
        <f t="shared" si="91"/>
        <v>140</v>
      </c>
      <c r="BK36" s="442">
        <f t="shared" si="54"/>
        <v>4</v>
      </c>
      <c r="BL36" s="433"/>
      <c r="BM36" s="433"/>
      <c r="BN36" s="451">
        <f t="shared" si="40"/>
        <v>140</v>
      </c>
      <c r="BO36" s="452"/>
      <c r="BP36" s="450">
        <f t="shared" si="41"/>
        <v>140</v>
      </c>
      <c r="BQ36" s="452"/>
      <c r="BR36" s="452"/>
      <c r="BS36" s="453"/>
      <c r="BT36" s="454">
        <f t="shared" si="55"/>
        <v>0</v>
      </c>
      <c r="BU36" s="454">
        <f t="shared" si="56"/>
        <v>0</v>
      </c>
      <c r="BV36" s="454">
        <f t="shared" si="57"/>
        <v>0</v>
      </c>
      <c r="BW36" s="454">
        <f t="shared" si="45"/>
        <v>0</v>
      </c>
      <c r="BX36" s="454">
        <f t="shared" si="46"/>
        <v>0</v>
      </c>
      <c r="BY36" s="454">
        <f t="shared" si="47"/>
        <v>0</v>
      </c>
      <c r="BZ36" s="454">
        <f t="shared" si="48"/>
        <v>0</v>
      </c>
      <c r="CA36" s="454">
        <f t="shared" si="49"/>
        <v>0</v>
      </c>
      <c r="CB36" s="454">
        <f t="shared" si="50"/>
        <v>0</v>
      </c>
      <c r="CC36" s="454">
        <f t="shared" si="51"/>
        <v>0</v>
      </c>
      <c r="CD36" s="454">
        <f t="shared" si="52"/>
        <v>0</v>
      </c>
      <c r="CE36" s="455">
        <f t="shared" si="53"/>
        <v>0</v>
      </c>
    </row>
    <row r="37" spans="1:83" s="549" customFormat="1" ht="18" thickBot="1" x14ac:dyDescent="0.35">
      <c r="A37" s="548">
        <v>29</v>
      </c>
      <c r="B37" s="443" t="s">
        <v>716</v>
      </c>
      <c r="C37" s="433" t="s">
        <v>717</v>
      </c>
      <c r="D37" s="432" t="s">
        <v>718</v>
      </c>
      <c r="E37" s="433" t="s">
        <v>719</v>
      </c>
      <c r="F37" s="434" t="s">
        <v>450</v>
      </c>
      <c r="G37" s="444">
        <v>44681</v>
      </c>
      <c r="H37" s="433">
        <v>3</v>
      </c>
      <c r="I37" s="433" t="s">
        <v>643</v>
      </c>
      <c r="J37" s="445">
        <v>44667</v>
      </c>
      <c r="K37" s="445">
        <v>44668</v>
      </c>
      <c r="L37" s="434">
        <f t="shared" si="0"/>
        <v>1</v>
      </c>
      <c r="M37" s="435">
        <v>0</v>
      </c>
      <c r="N37" s="436">
        <v>0</v>
      </c>
      <c r="O37" s="436">
        <v>95</v>
      </c>
      <c r="P37" s="436">
        <v>0</v>
      </c>
      <c r="Q37" s="446">
        <f t="shared" si="78"/>
        <v>0</v>
      </c>
      <c r="R37" s="440">
        <f t="shared" si="79"/>
        <v>95</v>
      </c>
      <c r="S37" s="440">
        <f t="shared" si="80"/>
        <v>0</v>
      </c>
      <c r="T37" s="440">
        <f t="shared" si="81"/>
        <v>0</v>
      </c>
      <c r="U37" s="440">
        <f t="shared" si="82"/>
        <v>95</v>
      </c>
      <c r="V37" s="440">
        <f t="shared" si="83"/>
        <v>28.5</v>
      </c>
      <c r="W37" s="436">
        <v>95</v>
      </c>
      <c r="X37" s="440">
        <f t="shared" si="84"/>
        <v>0</v>
      </c>
      <c r="Y37" s="436">
        <v>0</v>
      </c>
      <c r="Z37" s="447">
        <f t="shared" si="85"/>
        <v>3</v>
      </c>
      <c r="AA37" s="444">
        <v>44665</v>
      </c>
      <c r="AB37" s="448">
        <f t="shared" si="93"/>
        <v>44672</v>
      </c>
      <c r="AC37" s="448">
        <f t="shared" si="94"/>
        <v>44664</v>
      </c>
      <c r="AD37" s="438">
        <v>0</v>
      </c>
      <c r="AE37" s="439" t="str">
        <f t="shared" si="86"/>
        <v/>
      </c>
      <c r="AF37" s="440">
        <f t="shared" si="6"/>
        <v>0</v>
      </c>
      <c r="AG37" s="440">
        <f t="shared" si="7"/>
        <v>0</v>
      </c>
      <c r="AH37" s="440">
        <f t="shared" si="8"/>
        <v>0</v>
      </c>
      <c r="AI37" s="440">
        <f t="shared" si="9"/>
        <v>1.98</v>
      </c>
      <c r="AJ37" s="440">
        <f>IF(U37=0,0,IF(I37="O",IF(MONTH(G37)=5,(H37*L37)*#REF!,0),0))</f>
        <v>0</v>
      </c>
      <c r="AK37" s="446">
        <f t="shared" si="10"/>
        <v>0</v>
      </c>
      <c r="AL37" s="440">
        <f t="shared" si="26"/>
        <v>0</v>
      </c>
      <c r="AM37" s="440">
        <f t="shared" si="11"/>
        <v>0</v>
      </c>
      <c r="AN37" s="440">
        <f t="shared" si="12"/>
        <v>0</v>
      </c>
      <c r="AO37" s="440">
        <f t="shared" si="13"/>
        <v>0</v>
      </c>
      <c r="AP37" s="440">
        <f t="shared" si="14"/>
        <v>0</v>
      </c>
      <c r="AQ37" s="441">
        <f t="shared" si="15"/>
        <v>0</v>
      </c>
      <c r="AR37" s="437">
        <f t="shared" si="62"/>
        <v>0</v>
      </c>
      <c r="AS37" s="437">
        <f t="shared" si="63"/>
        <v>0</v>
      </c>
      <c r="AT37" s="437">
        <f t="shared" si="64"/>
        <v>0</v>
      </c>
      <c r="AU37" s="437">
        <f t="shared" si="65"/>
        <v>7.6</v>
      </c>
      <c r="AV37" s="437">
        <f t="shared" si="66"/>
        <v>0</v>
      </c>
      <c r="AW37" s="437">
        <f t="shared" si="67"/>
        <v>0</v>
      </c>
      <c r="AX37" s="437">
        <f t="shared" si="68"/>
        <v>0</v>
      </c>
      <c r="AY37" s="437">
        <f t="shared" si="69"/>
        <v>0</v>
      </c>
      <c r="AZ37" s="437">
        <f t="shared" si="70"/>
        <v>0</v>
      </c>
      <c r="BA37" s="437">
        <f t="shared" si="71"/>
        <v>0</v>
      </c>
      <c r="BB37" s="437">
        <f t="shared" si="72"/>
        <v>0</v>
      </c>
      <c r="BC37" s="437">
        <f t="shared" si="73"/>
        <v>0</v>
      </c>
      <c r="BD37" s="449">
        <v>0</v>
      </c>
      <c r="BE37" s="441">
        <f t="shared" si="87"/>
        <v>95</v>
      </c>
      <c r="BF37" s="436"/>
      <c r="BG37" s="450">
        <f t="shared" si="88"/>
        <v>1</v>
      </c>
      <c r="BH37" s="450">
        <f t="shared" si="89"/>
        <v>0</v>
      </c>
      <c r="BI37" s="450">
        <f t="shared" si="90"/>
        <v>0</v>
      </c>
      <c r="BJ37" s="450">
        <f t="shared" si="91"/>
        <v>95</v>
      </c>
      <c r="BK37" s="442">
        <f t="shared" si="54"/>
        <v>3</v>
      </c>
      <c r="BL37" s="433"/>
      <c r="BM37" s="433"/>
      <c r="BN37" s="451">
        <f t="shared" si="40"/>
        <v>95</v>
      </c>
      <c r="BO37" s="452"/>
      <c r="BP37" s="450">
        <f t="shared" si="41"/>
        <v>95</v>
      </c>
      <c r="BQ37" s="452"/>
      <c r="BR37" s="452"/>
      <c r="BS37" s="453"/>
      <c r="BT37" s="454">
        <f t="shared" si="55"/>
        <v>0</v>
      </c>
      <c r="BU37" s="454">
        <f t="shared" si="56"/>
        <v>0</v>
      </c>
      <c r="BV37" s="454">
        <f t="shared" si="57"/>
        <v>0</v>
      </c>
      <c r="BW37" s="454">
        <f t="shared" si="45"/>
        <v>0</v>
      </c>
      <c r="BX37" s="454">
        <f t="shared" si="46"/>
        <v>0</v>
      </c>
      <c r="BY37" s="454">
        <f t="shared" si="47"/>
        <v>0</v>
      </c>
      <c r="BZ37" s="454">
        <f t="shared" si="48"/>
        <v>0</v>
      </c>
      <c r="CA37" s="454">
        <f t="shared" si="49"/>
        <v>0</v>
      </c>
      <c r="CB37" s="454">
        <f t="shared" si="50"/>
        <v>0</v>
      </c>
      <c r="CC37" s="454">
        <f t="shared" si="51"/>
        <v>0</v>
      </c>
      <c r="CD37" s="454">
        <f t="shared" si="52"/>
        <v>0</v>
      </c>
      <c r="CE37" s="455">
        <f t="shared" si="53"/>
        <v>0</v>
      </c>
    </row>
    <row r="38" spans="1:83" ht="18" thickBot="1" x14ac:dyDescent="0.35">
      <c r="A38" s="663">
        <v>30</v>
      </c>
      <c r="B38" s="648" t="s">
        <v>720</v>
      </c>
      <c r="C38" s="643" t="s">
        <v>721</v>
      </c>
      <c r="D38" s="649" t="s">
        <v>722</v>
      </c>
      <c r="E38" s="643" t="s">
        <v>723</v>
      </c>
      <c r="F38" s="635" t="s">
        <v>451</v>
      </c>
      <c r="G38" s="639">
        <v>44681</v>
      </c>
      <c r="H38" s="643">
        <v>4</v>
      </c>
      <c r="I38" s="643" t="s">
        <v>123</v>
      </c>
      <c r="J38" s="650">
        <v>44667</v>
      </c>
      <c r="K38" s="650">
        <v>44669</v>
      </c>
      <c r="L38" s="635">
        <f t="shared" si="0"/>
        <v>2</v>
      </c>
      <c r="M38" s="636">
        <v>70</v>
      </c>
      <c r="N38" s="637">
        <v>0</v>
      </c>
      <c r="O38" s="637">
        <v>0</v>
      </c>
      <c r="P38" s="637">
        <v>70</v>
      </c>
      <c r="Q38" s="636">
        <f t="shared" si="60"/>
        <v>140</v>
      </c>
      <c r="R38" s="637">
        <f t="shared" si="21"/>
        <v>0</v>
      </c>
      <c r="S38" s="637">
        <f t="shared" si="22"/>
        <v>0</v>
      </c>
      <c r="T38" s="637">
        <f t="shared" si="61"/>
        <v>140</v>
      </c>
      <c r="U38" s="637">
        <f t="shared" ref="U38:U53" si="95">(Q38+R38+S38+T38)-(Q38+R38+S38+T38)*BD38/100</f>
        <v>280</v>
      </c>
      <c r="V38" s="637">
        <f t="shared" si="2"/>
        <v>84</v>
      </c>
      <c r="W38" s="637">
        <v>0</v>
      </c>
      <c r="X38" s="637">
        <f t="shared" si="84"/>
        <v>280</v>
      </c>
      <c r="Y38" s="637">
        <v>0</v>
      </c>
      <c r="Z38" s="638">
        <f t="shared" si="85"/>
        <v>8</v>
      </c>
      <c r="AA38" s="639">
        <v>44665</v>
      </c>
      <c r="AB38" s="639">
        <f t="shared" si="93"/>
        <v>44672</v>
      </c>
      <c r="AC38" s="639">
        <f t="shared" si="94"/>
        <v>44664</v>
      </c>
      <c r="AD38" s="651">
        <v>0</v>
      </c>
      <c r="AE38" s="640" t="str">
        <f t="shared" si="86"/>
        <v/>
      </c>
      <c r="AF38" s="637">
        <f t="shared" si="6"/>
        <v>0</v>
      </c>
      <c r="AG38" s="637">
        <f t="shared" si="7"/>
        <v>0</v>
      </c>
      <c r="AH38" s="637">
        <f t="shared" si="8"/>
        <v>0</v>
      </c>
      <c r="AI38" s="637">
        <f t="shared" si="9"/>
        <v>0</v>
      </c>
      <c r="AJ38" s="637">
        <f>IF(U38=0,0,IF(I38="O",IF(MONTH(G38)=5,(H38*L38)*#REF!,0),0))</f>
        <v>0</v>
      </c>
      <c r="AK38" s="636">
        <f t="shared" si="10"/>
        <v>0</v>
      </c>
      <c r="AL38" s="637">
        <f t="shared" si="26"/>
        <v>0</v>
      </c>
      <c r="AM38" s="637">
        <f t="shared" si="11"/>
        <v>0</v>
      </c>
      <c r="AN38" s="637">
        <f t="shared" si="12"/>
        <v>0</v>
      </c>
      <c r="AO38" s="637">
        <f t="shared" si="13"/>
        <v>0</v>
      </c>
      <c r="AP38" s="637">
        <f t="shared" si="14"/>
        <v>0</v>
      </c>
      <c r="AQ38" s="641">
        <f t="shared" si="15"/>
        <v>0</v>
      </c>
      <c r="AR38" s="642">
        <f t="shared" si="62"/>
        <v>0</v>
      </c>
      <c r="AS38" s="642">
        <f t="shared" si="63"/>
        <v>0</v>
      </c>
      <c r="AT38" s="642">
        <f t="shared" si="64"/>
        <v>0</v>
      </c>
      <c r="AU38" s="642">
        <f t="shared" si="65"/>
        <v>0</v>
      </c>
      <c r="AV38" s="642">
        <f t="shared" si="66"/>
        <v>0</v>
      </c>
      <c r="AW38" s="642">
        <f t="shared" si="67"/>
        <v>0</v>
      </c>
      <c r="AX38" s="642">
        <f t="shared" si="68"/>
        <v>0</v>
      </c>
      <c r="AY38" s="642">
        <f t="shared" si="69"/>
        <v>0</v>
      </c>
      <c r="AZ38" s="642">
        <f t="shared" si="70"/>
        <v>0</v>
      </c>
      <c r="BA38" s="642">
        <f t="shared" si="71"/>
        <v>0</v>
      </c>
      <c r="BB38" s="642">
        <f t="shared" si="72"/>
        <v>0</v>
      </c>
      <c r="BC38" s="642">
        <f t="shared" si="73"/>
        <v>0</v>
      </c>
      <c r="BD38" s="652">
        <v>0</v>
      </c>
      <c r="BE38" s="641">
        <f t="shared" si="87"/>
        <v>0</v>
      </c>
      <c r="BF38" s="637"/>
      <c r="BG38" s="643">
        <f t="shared" si="88"/>
        <v>0</v>
      </c>
      <c r="BH38" s="643">
        <f t="shared" si="89"/>
        <v>1</v>
      </c>
      <c r="BI38" s="643">
        <f t="shared" si="90"/>
        <v>0</v>
      </c>
      <c r="BJ38" s="643">
        <f t="shared" si="91"/>
        <v>0</v>
      </c>
      <c r="BK38" s="644">
        <f t="shared" si="54"/>
        <v>0</v>
      </c>
      <c r="BL38" s="643"/>
      <c r="BM38" s="643"/>
      <c r="BN38" s="645">
        <f t="shared" ref="BN38:BN40" si="96">IF(I38="O",IF(BL38="X",BJ38-(BJ38*1.752%),IF(BM38="X",W38+(X38-(X38*1.752%)),(W38+Y38))),0)</f>
        <v>0</v>
      </c>
      <c r="BO38" s="653" t="s">
        <v>123</v>
      </c>
      <c r="BP38" s="643">
        <f t="shared" si="41"/>
        <v>0</v>
      </c>
      <c r="BQ38" s="653"/>
      <c r="BR38" s="653"/>
      <c r="BS38" s="654"/>
      <c r="BT38" s="646">
        <f t="shared" si="55"/>
        <v>0</v>
      </c>
      <c r="BU38" s="646">
        <f t="shared" si="56"/>
        <v>0</v>
      </c>
      <c r="BV38" s="646">
        <f t="shared" si="57"/>
        <v>0</v>
      </c>
      <c r="BW38" s="646">
        <f t="shared" si="45"/>
        <v>0</v>
      </c>
      <c r="BX38" s="646">
        <f t="shared" si="46"/>
        <v>0</v>
      </c>
      <c r="BY38" s="646">
        <f t="shared" si="47"/>
        <v>0</v>
      </c>
      <c r="BZ38" s="646">
        <f t="shared" si="48"/>
        <v>0</v>
      </c>
      <c r="CA38" s="646">
        <f t="shared" si="49"/>
        <v>0</v>
      </c>
      <c r="CB38" s="646">
        <f t="shared" si="50"/>
        <v>0</v>
      </c>
      <c r="CC38" s="646">
        <f t="shared" si="51"/>
        <v>0</v>
      </c>
      <c r="CD38" s="646">
        <f t="shared" si="52"/>
        <v>0</v>
      </c>
      <c r="CE38" s="647">
        <f t="shared" si="53"/>
        <v>0</v>
      </c>
    </row>
    <row r="39" spans="1:83" ht="18" thickBot="1" x14ac:dyDescent="0.35">
      <c r="A39" s="297">
        <v>31</v>
      </c>
      <c r="B39" s="456" t="s">
        <v>720</v>
      </c>
      <c r="C39" s="457" t="s">
        <v>721</v>
      </c>
      <c r="D39" s="458" t="s">
        <v>722</v>
      </c>
      <c r="E39" s="457" t="s">
        <v>723</v>
      </c>
      <c r="F39" s="459" t="s">
        <v>452</v>
      </c>
      <c r="G39" s="460">
        <v>44681</v>
      </c>
      <c r="H39" s="457">
        <v>2</v>
      </c>
      <c r="I39" s="457" t="s">
        <v>123</v>
      </c>
      <c r="J39" s="461">
        <v>44667</v>
      </c>
      <c r="K39" s="461">
        <v>44669</v>
      </c>
      <c r="L39" s="459">
        <f t="shared" si="0"/>
        <v>2</v>
      </c>
      <c r="M39" s="462">
        <v>0</v>
      </c>
      <c r="N39" s="463">
        <v>0</v>
      </c>
      <c r="O39" s="463">
        <v>0</v>
      </c>
      <c r="P39" s="463">
        <v>0</v>
      </c>
      <c r="Q39" s="464">
        <f t="shared" si="60"/>
        <v>0</v>
      </c>
      <c r="R39" s="465">
        <f t="shared" si="21"/>
        <v>0</v>
      </c>
      <c r="S39" s="465">
        <f t="shared" si="22"/>
        <v>0</v>
      </c>
      <c r="T39" s="465">
        <f t="shared" si="61"/>
        <v>0</v>
      </c>
      <c r="U39" s="465">
        <f t="shared" si="95"/>
        <v>0</v>
      </c>
      <c r="V39" s="465">
        <f t="shared" si="2"/>
        <v>0</v>
      </c>
      <c r="W39" s="463">
        <v>0</v>
      </c>
      <c r="X39" s="465">
        <f t="shared" si="84"/>
        <v>0</v>
      </c>
      <c r="Y39" s="463">
        <v>0</v>
      </c>
      <c r="Z39" s="466">
        <f t="shared" si="85"/>
        <v>4</v>
      </c>
      <c r="AA39" s="460">
        <v>44665</v>
      </c>
      <c r="AB39" s="467">
        <f t="shared" si="93"/>
        <v>44672</v>
      </c>
      <c r="AC39" s="467">
        <f t="shared" si="94"/>
        <v>44664</v>
      </c>
      <c r="AD39" s="468">
        <v>0</v>
      </c>
      <c r="AE39" s="469" t="str">
        <f t="shared" si="86"/>
        <v/>
      </c>
      <c r="AF39" s="465">
        <f t="shared" si="6"/>
        <v>0</v>
      </c>
      <c r="AG39" s="465">
        <f t="shared" si="7"/>
        <v>0</v>
      </c>
      <c r="AH39" s="465">
        <f t="shared" si="8"/>
        <v>0</v>
      </c>
      <c r="AI39" s="465">
        <f t="shared" si="9"/>
        <v>0</v>
      </c>
      <c r="AJ39" s="465">
        <f>IF(U39=0,0,IF(I39="O",IF(MONTH(G39)=5,(H39*L39)*#REF!,0),0))</f>
        <v>0</v>
      </c>
      <c r="AK39" s="464">
        <f t="shared" si="10"/>
        <v>0</v>
      </c>
      <c r="AL39" s="465">
        <f t="shared" si="26"/>
        <v>0</v>
      </c>
      <c r="AM39" s="465">
        <f t="shared" si="11"/>
        <v>0</v>
      </c>
      <c r="AN39" s="465">
        <f t="shared" si="12"/>
        <v>0</v>
      </c>
      <c r="AO39" s="465">
        <f t="shared" si="13"/>
        <v>0</v>
      </c>
      <c r="AP39" s="465">
        <f t="shared" si="14"/>
        <v>0</v>
      </c>
      <c r="AQ39" s="470">
        <f t="shared" si="15"/>
        <v>0</v>
      </c>
      <c r="AR39" s="471">
        <f t="shared" si="62"/>
        <v>0</v>
      </c>
      <c r="AS39" s="471">
        <f t="shared" si="63"/>
        <v>0</v>
      </c>
      <c r="AT39" s="471">
        <f t="shared" si="64"/>
        <v>0</v>
      </c>
      <c r="AU39" s="471">
        <f t="shared" si="65"/>
        <v>0</v>
      </c>
      <c r="AV39" s="471">
        <f t="shared" si="66"/>
        <v>0</v>
      </c>
      <c r="AW39" s="471">
        <f t="shared" si="67"/>
        <v>0</v>
      </c>
      <c r="AX39" s="471">
        <f t="shared" si="68"/>
        <v>0</v>
      </c>
      <c r="AY39" s="471">
        <f t="shared" si="69"/>
        <v>0</v>
      </c>
      <c r="AZ39" s="471">
        <f t="shared" si="70"/>
        <v>0</v>
      </c>
      <c r="BA39" s="471">
        <f t="shared" si="71"/>
        <v>0</v>
      </c>
      <c r="BB39" s="471">
        <f t="shared" si="72"/>
        <v>0</v>
      </c>
      <c r="BC39" s="471">
        <f t="shared" si="73"/>
        <v>0</v>
      </c>
      <c r="BD39" s="472">
        <v>0</v>
      </c>
      <c r="BE39" s="470">
        <f t="shared" si="87"/>
        <v>0</v>
      </c>
      <c r="BF39" s="463"/>
      <c r="BG39" s="473">
        <f t="shared" si="88"/>
        <v>0</v>
      </c>
      <c r="BH39" s="473">
        <f t="shared" si="89"/>
        <v>1</v>
      </c>
      <c r="BI39" s="473">
        <f t="shared" si="90"/>
        <v>0</v>
      </c>
      <c r="BJ39" s="473">
        <f t="shared" si="91"/>
        <v>0</v>
      </c>
      <c r="BK39" s="474">
        <f t="shared" si="54"/>
        <v>0</v>
      </c>
      <c r="BL39" s="457"/>
      <c r="BM39" s="457"/>
      <c r="BN39" s="475">
        <f t="shared" si="96"/>
        <v>0</v>
      </c>
      <c r="BO39" s="476" t="s">
        <v>123</v>
      </c>
      <c r="BP39" s="473">
        <f t="shared" si="41"/>
        <v>0</v>
      </c>
      <c r="BQ39" s="476"/>
      <c r="BR39" s="476"/>
      <c r="BS39" s="477"/>
      <c r="BT39" s="478">
        <f t="shared" si="55"/>
        <v>0</v>
      </c>
      <c r="BU39" s="478">
        <f t="shared" si="56"/>
        <v>0</v>
      </c>
      <c r="BV39" s="478">
        <f t="shared" si="57"/>
        <v>0</v>
      </c>
      <c r="BW39" s="478">
        <f t="shared" si="45"/>
        <v>0</v>
      </c>
      <c r="BX39" s="478">
        <f t="shared" si="46"/>
        <v>0</v>
      </c>
      <c r="BY39" s="478">
        <f t="shared" si="47"/>
        <v>0</v>
      </c>
      <c r="BZ39" s="478">
        <f t="shared" si="48"/>
        <v>0</v>
      </c>
      <c r="CA39" s="478">
        <f t="shared" si="49"/>
        <v>0</v>
      </c>
      <c r="CB39" s="478">
        <f t="shared" si="50"/>
        <v>0</v>
      </c>
      <c r="CC39" s="478">
        <f t="shared" si="51"/>
        <v>0</v>
      </c>
      <c r="CD39" s="478">
        <f t="shared" si="52"/>
        <v>0</v>
      </c>
      <c r="CE39" s="479">
        <f t="shared" si="53"/>
        <v>0</v>
      </c>
    </row>
    <row r="40" spans="1:83" s="549" customFormat="1" ht="18" thickBot="1" x14ac:dyDescent="0.35">
      <c r="A40" s="548">
        <v>32</v>
      </c>
      <c r="B40" s="443" t="s">
        <v>726</v>
      </c>
      <c r="C40" s="433" t="s">
        <v>727</v>
      </c>
      <c r="D40" s="432">
        <v>651275279</v>
      </c>
      <c r="E40" s="433" t="s">
        <v>728</v>
      </c>
      <c r="F40" s="434" t="s">
        <v>453</v>
      </c>
      <c r="G40" s="444">
        <v>44681</v>
      </c>
      <c r="H40" s="433">
        <v>2</v>
      </c>
      <c r="I40" s="433" t="s">
        <v>643</v>
      </c>
      <c r="J40" s="445">
        <v>44667</v>
      </c>
      <c r="K40" s="445">
        <v>44668</v>
      </c>
      <c r="L40" s="434">
        <f t="shared" si="0"/>
        <v>1</v>
      </c>
      <c r="M40" s="435">
        <v>0</v>
      </c>
      <c r="N40" s="436">
        <v>0</v>
      </c>
      <c r="O40" s="436">
        <v>0</v>
      </c>
      <c r="P40" s="436">
        <v>75</v>
      </c>
      <c r="Q40" s="446">
        <f t="shared" si="60"/>
        <v>0</v>
      </c>
      <c r="R40" s="440">
        <f t="shared" si="21"/>
        <v>0</v>
      </c>
      <c r="S40" s="440">
        <f t="shared" si="22"/>
        <v>0</v>
      </c>
      <c r="T40" s="440">
        <f t="shared" si="61"/>
        <v>75</v>
      </c>
      <c r="U40" s="440">
        <f t="shared" si="95"/>
        <v>75</v>
      </c>
      <c r="V40" s="440">
        <f t="shared" si="2"/>
        <v>22.5</v>
      </c>
      <c r="W40" s="436">
        <v>75</v>
      </c>
      <c r="X40" s="440">
        <f t="shared" si="84"/>
        <v>0</v>
      </c>
      <c r="Y40" s="436">
        <v>0</v>
      </c>
      <c r="Z40" s="447">
        <f t="shared" si="85"/>
        <v>2</v>
      </c>
      <c r="AA40" s="444">
        <v>44666</v>
      </c>
      <c r="AB40" s="448">
        <f t="shared" si="93"/>
        <v>44673</v>
      </c>
      <c r="AC40" s="448">
        <f t="shared" si="94"/>
        <v>44664</v>
      </c>
      <c r="AD40" s="438">
        <v>0</v>
      </c>
      <c r="AE40" s="439" t="str">
        <f t="shared" si="86"/>
        <v/>
      </c>
      <c r="AF40" s="440">
        <f t="shared" si="6"/>
        <v>0</v>
      </c>
      <c r="AG40" s="440">
        <f t="shared" si="7"/>
        <v>0</v>
      </c>
      <c r="AH40" s="440">
        <f t="shared" si="8"/>
        <v>0</v>
      </c>
      <c r="AI40" s="440">
        <f t="shared" si="9"/>
        <v>1.32</v>
      </c>
      <c r="AJ40" s="440">
        <f>IF(U40=0,0,IF(I40="O",IF(MONTH(G40)=5,(H40*L40)*#REF!,0),0))</f>
        <v>0</v>
      </c>
      <c r="AK40" s="446">
        <f t="shared" si="10"/>
        <v>0</v>
      </c>
      <c r="AL40" s="440">
        <f t="shared" si="26"/>
        <v>0</v>
      </c>
      <c r="AM40" s="440">
        <f t="shared" si="11"/>
        <v>0</v>
      </c>
      <c r="AN40" s="440">
        <f t="shared" si="12"/>
        <v>0</v>
      </c>
      <c r="AO40" s="440">
        <f t="shared" si="13"/>
        <v>0</v>
      </c>
      <c r="AP40" s="440">
        <f t="shared" si="14"/>
        <v>0</v>
      </c>
      <c r="AQ40" s="441">
        <f t="shared" si="15"/>
        <v>0</v>
      </c>
      <c r="AR40" s="437">
        <f t="shared" si="62"/>
        <v>0</v>
      </c>
      <c r="AS40" s="437">
        <f t="shared" si="63"/>
        <v>0</v>
      </c>
      <c r="AT40" s="437">
        <f t="shared" si="64"/>
        <v>0</v>
      </c>
      <c r="AU40" s="437">
        <f t="shared" si="65"/>
        <v>6</v>
      </c>
      <c r="AV40" s="437">
        <f t="shared" si="66"/>
        <v>0</v>
      </c>
      <c r="AW40" s="437">
        <f t="shared" si="67"/>
        <v>0</v>
      </c>
      <c r="AX40" s="437">
        <f t="shared" si="68"/>
        <v>0</v>
      </c>
      <c r="AY40" s="437">
        <f t="shared" si="69"/>
        <v>0</v>
      </c>
      <c r="AZ40" s="437">
        <f t="shared" si="70"/>
        <v>0</v>
      </c>
      <c r="BA40" s="437">
        <f t="shared" si="71"/>
        <v>0</v>
      </c>
      <c r="BB40" s="437">
        <f t="shared" si="72"/>
        <v>0</v>
      </c>
      <c r="BC40" s="437">
        <f t="shared" si="73"/>
        <v>0</v>
      </c>
      <c r="BD40" s="449">
        <v>0</v>
      </c>
      <c r="BE40" s="441">
        <f t="shared" si="87"/>
        <v>75</v>
      </c>
      <c r="BF40" s="436"/>
      <c r="BG40" s="450">
        <f t="shared" si="88"/>
        <v>1</v>
      </c>
      <c r="BH40" s="450">
        <f t="shared" si="89"/>
        <v>0</v>
      </c>
      <c r="BI40" s="450">
        <f t="shared" si="90"/>
        <v>0</v>
      </c>
      <c r="BJ40" s="450">
        <f t="shared" si="91"/>
        <v>75</v>
      </c>
      <c r="BK40" s="442">
        <f t="shared" si="54"/>
        <v>2</v>
      </c>
      <c r="BL40" s="433"/>
      <c r="BM40" s="433"/>
      <c r="BN40" s="451">
        <f t="shared" si="96"/>
        <v>75</v>
      </c>
      <c r="BO40" s="452"/>
      <c r="BP40" s="450">
        <f t="shared" si="41"/>
        <v>75</v>
      </c>
      <c r="BQ40" s="452"/>
      <c r="BR40" s="452"/>
      <c r="BS40" s="453"/>
      <c r="BT40" s="454">
        <f t="shared" si="55"/>
        <v>0</v>
      </c>
      <c r="BU40" s="454">
        <f t="shared" si="56"/>
        <v>0</v>
      </c>
      <c r="BV40" s="454">
        <f t="shared" si="57"/>
        <v>0</v>
      </c>
      <c r="BW40" s="454">
        <f t="shared" si="45"/>
        <v>0</v>
      </c>
      <c r="BX40" s="454">
        <f t="shared" si="46"/>
        <v>0</v>
      </c>
      <c r="BY40" s="454">
        <f t="shared" si="47"/>
        <v>0</v>
      </c>
      <c r="BZ40" s="454">
        <f t="shared" si="48"/>
        <v>0</v>
      </c>
      <c r="CA40" s="454">
        <f t="shared" si="49"/>
        <v>0</v>
      </c>
      <c r="CB40" s="454">
        <f t="shared" si="50"/>
        <v>0</v>
      </c>
      <c r="CC40" s="454">
        <f t="shared" si="51"/>
        <v>0</v>
      </c>
      <c r="CD40" s="454">
        <f t="shared" si="52"/>
        <v>0</v>
      </c>
      <c r="CE40" s="455">
        <f t="shared" si="53"/>
        <v>0</v>
      </c>
    </row>
    <row r="41" spans="1:83" ht="18" thickBot="1" x14ac:dyDescent="0.35">
      <c r="A41" s="663">
        <v>33</v>
      </c>
      <c r="B41" s="648" t="s">
        <v>741</v>
      </c>
      <c r="C41" s="643" t="s">
        <v>742</v>
      </c>
      <c r="D41" s="649">
        <v>641086489</v>
      </c>
      <c r="E41" s="643" t="s">
        <v>743</v>
      </c>
      <c r="F41" s="635" t="s">
        <v>454</v>
      </c>
      <c r="G41" s="639">
        <v>44803</v>
      </c>
      <c r="H41" s="643">
        <v>2</v>
      </c>
      <c r="I41" s="643" t="s">
        <v>123</v>
      </c>
      <c r="J41" s="650">
        <v>44774</v>
      </c>
      <c r="K41" s="650">
        <v>44776</v>
      </c>
      <c r="L41" s="635">
        <f t="shared" ref="L41" si="97">K41-J41</f>
        <v>2</v>
      </c>
      <c r="M41" s="636">
        <v>0</v>
      </c>
      <c r="N41" s="637">
        <v>0</v>
      </c>
      <c r="O41" s="637">
        <v>0</v>
      </c>
      <c r="P41" s="637">
        <v>80</v>
      </c>
      <c r="Q41" s="636">
        <f t="shared" ref="Q41" si="98">M41*L41</f>
        <v>0</v>
      </c>
      <c r="R41" s="637">
        <f t="shared" ref="R41" si="99">O41*L41</f>
        <v>0</v>
      </c>
      <c r="S41" s="637">
        <f t="shared" ref="S41" si="100">N41*L41</f>
        <v>0</v>
      </c>
      <c r="T41" s="637">
        <f t="shared" ref="T41" si="101">P41*L41</f>
        <v>160</v>
      </c>
      <c r="U41" s="637">
        <f t="shared" ref="U41" si="102">(Q41+R41+S41+T41)-(Q41+R41+S41+T41)*BD41/100</f>
        <v>160</v>
      </c>
      <c r="V41" s="637">
        <f t="shared" ref="V41" si="103">U41*30%</f>
        <v>48</v>
      </c>
      <c r="W41" s="637">
        <v>0</v>
      </c>
      <c r="X41" s="637">
        <f t="shared" si="84"/>
        <v>160</v>
      </c>
      <c r="Y41" s="637">
        <v>0</v>
      </c>
      <c r="Z41" s="638">
        <f t="shared" si="85"/>
        <v>4</v>
      </c>
      <c r="AA41" s="639">
        <v>44670</v>
      </c>
      <c r="AB41" s="639">
        <f t="shared" si="93"/>
        <v>44677</v>
      </c>
      <c r="AC41" s="639">
        <f t="shared" si="94"/>
        <v>44771</v>
      </c>
      <c r="AD41" s="651">
        <v>0</v>
      </c>
      <c r="AE41" s="640" t="str">
        <f t="shared" si="86"/>
        <v/>
      </c>
      <c r="AF41" s="637">
        <f t="shared" ref="AF41:AF72" si="104">IF(U41=0,0,IF(I41="O",IF(MONTH(G41)=1,(H41*L41)*ts,0),0))</f>
        <v>0</v>
      </c>
      <c r="AG41" s="637">
        <f t="shared" ref="AG41:AG72" si="105">IF(U41=0,0,IF(I41="O",IF(MONTH(G41)=2,(H41*L41)*ts,0),0))</f>
        <v>0</v>
      </c>
      <c r="AH41" s="637">
        <f t="shared" ref="AH41:AH72" si="106">IF(U41=0,0,IF(I41="O",IF(MONTH(G41)=3,(H41*L41)*ts,0),0))</f>
        <v>0</v>
      </c>
      <c r="AI41" s="637">
        <f t="shared" ref="AI41:AI72" si="107">IF(U41=0,0,IF(I41="O",IF(MONTH(G41)=4,(H41*L41)*ts,0),0))</f>
        <v>0</v>
      </c>
      <c r="AJ41" s="637">
        <f>IF(U41=0,0,IF(I41="O",IF(MONTH(G41)=5,(H41*L41)*#REF!,0),0))</f>
        <v>0</v>
      </c>
      <c r="AK41" s="636">
        <f t="shared" ref="AK41:AK72" si="108">IF(U41=0,0,IF(I41="O",IF(MONTH(G41)=6,(H41*L41)*ts,0),0))</f>
        <v>0</v>
      </c>
      <c r="AL41" s="637">
        <f t="shared" si="26"/>
        <v>0</v>
      </c>
      <c r="AM41" s="637">
        <f t="shared" ref="AM41:AM72" si="109">IF(U41=0,0,IF(I41="O",IF(MONTH(G41)=8,(H41*L41)*ts,0),0))</f>
        <v>0</v>
      </c>
      <c r="AN41" s="637">
        <f t="shared" ref="AN41:AN72" si="110">IF(U41=0,0,IF(I41="O",IF(MONTH(G41)=9,(H40*L41)*ts,0),0))</f>
        <v>0</v>
      </c>
      <c r="AO41" s="637">
        <f t="shared" ref="AO41:AO72" si="111">IF(U41=0,0,IF(I41="O",IF(MONTH(G41)=10,(H40*L41)*ts,0),0))</f>
        <v>0</v>
      </c>
      <c r="AP41" s="637">
        <f t="shared" ref="AP41:AP72" si="112">IF(U41=0,0,IF(I41="O",IF(MONTH(G41)=11,(H40*L41)*ts,0),0))</f>
        <v>0</v>
      </c>
      <c r="AQ41" s="641">
        <f t="shared" ref="AQ41:AQ72" si="113">IF(U41=0,0,IF(I41="O",IF(MONTH(G41)=12,(H40*L41)*ts,0),0))</f>
        <v>0</v>
      </c>
      <c r="AR41" s="642">
        <f t="shared" si="62"/>
        <v>0</v>
      </c>
      <c r="AS41" s="642">
        <f t="shared" si="63"/>
        <v>0</v>
      </c>
      <c r="AT41" s="642">
        <f t="shared" si="64"/>
        <v>0</v>
      </c>
      <c r="AU41" s="642">
        <f t="shared" si="65"/>
        <v>0</v>
      </c>
      <c r="AV41" s="642">
        <f t="shared" si="66"/>
        <v>0</v>
      </c>
      <c r="AW41" s="642">
        <f t="shared" si="67"/>
        <v>0</v>
      </c>
      <c r="AX41" s="642">
        <f t="shared" si="68"/>
        <v>0</v>
      </c>
      <c r="AY41" s="642">
        <f t="shared" si="69"/>
        <v>0</v>
      </c>
      <c r="AZ41" s="642">
        <f t="shared" si="70"/>
        <v>0</v>
      </c>
      <c r="BA41" s="642">
        <f t="shared" si="71"/>
        <v>0</v>
      </c>
      <c r="BB41" s="642">
        <f t="shared" si="72"/>
        <v>0</v>
      </c>
      <c r="BC41" s="642">
        <f t="shared" si="73"/>
        <v>0</v>
      </c>
      <c r="BD41" s="652">
        <v>0</v>
      </c>
      <c r="BE41" s="641">
        <v>0</v>
      </c>
      <c r="BF41" s="637"/>
      <c r="BG41" s="643">
        <f t="shared" ref="BG41:BG52" si="114">IF(I41="O",1,0)</f>
        <v>0</v>
      </c>
      <c r="BH41" s="643">
        <f t="shared" ref="BH41:BH52" si="115">IF(I41="X",1,0)</f>
        <v>1</v>
      </c>
      <c r="BI41" s="643">
        <f t="shared" ref="BI41:BI52" si="116">IF(I41="S",1,0)</f>
        <v>0</v>
      </c>
      <c r="BJ41" s="643">
        <f t="shared" ref="BJ41:BJ52" si="117">IF(OR(I41="S",I41="O"),U41,0)</f>
        <v>0</v>
      </c>
      <c r="BK41" s="644">
        <f t="shared" si="54"/>
        <v>0</v>
      </c>
      <c r="BL41" s="643"/>
      <c r="BM41" s="643"/>
      <c r="BN41" s="645">
        <f t="shared" ref="BN41:BN52" si="118">IF(I41="O",IF(BL41="X",BJ41-(BJ41*1.752%),IF(BM41="X",W41+(X41-(X41*1.752%)),(W41+Y41))),0)</f>
        <v>0</v>
      </c>
      <c r="BO41" s="653" t="s">
        <v>123</v>
      </c>
      <c r="BP41" s="643">
        <f t="shared" si="41"/>
        <v>0</v>
      </c>
      <c r="BQ41" s="653"/>
      <c r="BR41" s="653"/>
      <c r="BS41" s="654"/>
      <c r="BT41" s="646">
        <f t="shared" si="55"/>
        <v>0</v>
      </c>
      <c r="BU41" s="646">
        <f t="shared" si="56"/>
        <v>0</v>
      </c>
      <c r="BV41" s="646">
        <f t="shared" si="57"/>
        <v>0</v>
      </c>
      <c r="BW41" s="646">
        <f t="shared" si="45"/>
        <v>0</v>
      </c>
      <c r="BX41" s="646">
        <f t="shared" si="46"/>
        <v>0</v>
      </c>
      <c r="BY41" s="646">
        <f t="shared" si="47"/>
        <v>0</v>
      </c>
      <c r="BZ41" s="646">
        <f t="shared" si="48"/>
        <v>0</v>
      </c>
      <c r="CA41" s="646">
        <f t="shared" si="49"/>
        <v>0</v>
      </c>
      <c r="CB41" s="646">
        <f t="shared" si="50"/>
        <v>0</v>
      </c>
      <c r="CC41" s="646">
        <f t="shared" si="51"/>
        <v>0</v>
      </c>
      <c r="CD41" s="646">
        <f t="shared" si="52"/>
        <v>0</v>
      </c>
      <c r="CE41" s="647">
        <f t="shared" si="53"/>
        <v>0</v>
      </c>
    </row>
    <row r="42" spans="1:83" ht="18" thickBot="1" x14ac:dyDescent="0.35">
      <c r="A42" s="663">
        <v>34</v>
      </c>
      <c r="B42" s="648" t="s">
        <v>746</v>
      </c>
      <c r="C42" s="643" t="s">
        <v>747</v>
      </c>
      <c r="D42" s="649">
        <v>689952055</v>
      </c>
      <c r="E42" s="643" t="s">
        <v>748</v>
      </c>
      <c r="F42" s="635" t="s">
        <v>455</v>
      </c>
      <c r="G42" s="639">
        <v>44803</v>
      </c>
      <c r="H42" s="643">
        <v>4</v>
      </c>
      <c r="I42" s="643" t="s">
        <v>123</v>
      </c>
      <c r="J42" s="650">
        <v>44784</v>
      </c>
      <c r="K42" s="650">
        <v>44787</v>
      </c>
      <c r="L42" s="635">
        <f t="shared" ref="L42" si="119">K42-J42</f>
        <v>3</v>
      </c>
      <c r="M42" s="636">
        <v>0</v>
      </c>
      <c r="N42" s="637">
        <v>70</v>
      </c>
      <c r="O42" s="637">
        <v>0</v>
      </c>
      <c r="P42" s="637">
        <v>70</v>
      </c>
      <c r="Q42" s="636">
        <f t="shared" si="60"/>
        <v>0</v>
      </c>
      <c r="R42" s="637">
        <f t="shared" si="21"/>
        <v>0</v>
      </c>
      <c r="S42" s="637">
        <f t="shared" si="22"/>
        <v>210</v>
      </c>
      <c r="T42" s="637">
        <f t="shared" si="61"/>
        <v>210</v>
      </c>
      <c r="U42" s="637">
        <f t="shared" si="95"/>
        <v>420</v>
      </c>
      <c r="V42" s="637">
        <f t="shared" si="2"/>
        <v>126</v>
      </c>
      <c r="W42" s="637">
        <v>0</v>
      </c>
      <c r="X42" s="637">
        <f t="shared" si="84"/>
        <v>420</v>
      </c>
      <c r="Y42" s="637">
        <v>0</v>
      </c>
      <c r="Z42" s="638">
        <f t="shared" si="85"/>
        <v>12</v>
      </c>
      <c r="AA42" s="639">
        <v>44684</v>
      </c>
      <c r="AB42" s="639">
        <f t="shared" si="93"/>
        <v>44691</v>
      </c>
      <c r="AC42" s="639">
        <f t="shared" si="94"/>
        <v>44781</v>
      </c>
      <c r="AD42" s="651">
        <v>0</v>
      </c>
      <c r="AE42" s="640" t="str">
        <f t="shared" si="86"/>
        <v/>
      </c>
      <c r="AF42" s="637">
        <f t="shared" si="104"/>
        <v>0</v>
      </c>
      <c r="AG42" s="637">
        <f t="shared" si="105"/>
        <v>0</v>
      </c>
      <c r="AH42" s="637">
        <f t="shared" si="106"/>
        <v>0</v>
      </c>
      <c r="AI42" s="637">
        <f t="shared" si="107"/>
        <v>0</v>
      </c>
      <c r="AJ42" s="637">
        <f>IF(U42=0,0,IF(I42="O",IF(MONTH(G42)=5,(H42*L42)*#REF!,0),0))</f>
        <v>0</v>
      </c>
      <c r="AK42" s="636">
        <f t="shared" si="108"/>
        <v>0</v>
      </c>
      <c r="AL42" s="637">
        <f t="shared" ref="AL42:AL73" si="120">IF(U42=0,0,IF(I42="O",IF(MONTH(G42)=7,(H42*L42)*ts,0),0))</f>
        <v>0</v>
      </c>
      <c r="AM42" s="637">
        <f t="shared" si="109"/>
        <v>0</v>
      </c>
      <c r="AN42" s="637">
        <f t="shared" si="110"/>
        <v>0</v>
      </c>
      <c r="AO42" s="637">
        <f t="shared" si="111"/>
        <v>0</v>
      </c>
      <c r="AP42" s="637">
        <f t="shared" si="112"/>
        <v>0</v>
      </c>
      <c r="AQ42" s="641">
        <f t="shared" si="113"/>
        <v>0</v>
      </c>
      <c r="AR42" s="642">
        <f t="shared" si="62"/>
        <v>0</v>
      </c>
      <c r="AS42" s="642">
        <f t="shared" si="63"/>
        <v>0</v>
      </c>
      <c r="AT42" s="642">
        <f t="shared" si="64"/>
        <v>0</v>
      </c>
      <c r="AU42" s="642">
        <f t="shared" si="65"/>
        <v>0</v>
      </c>
      <c r="AV42" s="642">
        <f t="shared" si="66"/>
        <v>0</v>
      </c>
      <c r="AW42" s="642">
        <f t="shared" si="67"/>
        <v>0</v>
      </c>
      <c r="AX42" s="642">
        <f t="shared" si="68"/>
        <v>0</v>
      </c>
      <c r="AY42" s="642">
        <f t="shared" si="69"/>
        <v>0</v>
      </c>
      <c r="AZ42" s="642">
        <f t="shared" si="70"/>
        <v>0</v>
      </c>
      <c r="BA42" s="642">
        <f t="shared" si="71"/>
        <v>0</v>
      </c>
      <c r="BB42" s="642">
        <f t="shared" si="72"/>
        <v>0</v>
      </c>
      <c r="BC42" s="642">
        <f t="shared" si="73"/>
        <v>0</v>
      </c>
      <c r="BD42" s="652">
        <v>0</v>
      </c>
      <c r="BE42" s="641">
        <f t="shared" ref="BE42:BE52" si="121">W42+Y42</f>
        <v>0</v>
      </c>
      <c r="BF42" s="637"/>
      <c r="BG42" s="643">
        <f t="shared" si="114"/>
        <v>0</v>
      </c>
      <c r="BH42" s="643">
        <f t="shared" si="115"/>
        <v>1</v>
      </c>
      <c r="BI42" s="643">
        <f t="shared" si="116"/>
        <v>0</v>
      </c>
      <c r="BJ42" s="643">
        <f t="shared" si="117"/>
        <v>0</v>
      </c>
      <c r="BK42" s="644">
        <f t="shared" si="54"/>
        <v>0</v>
      </c>
      <c r="BL42" s="643"/>
      <c r="BM42" s="643"/>
      <c r="BN42" s="645">
        <f t="shared" si="118"/>
        <v>0</v>
      </c>
      <c r="BO42" s="653" t="s">
        <v>123</v>
      </c>
      <c r="BP42" s="643">
        <f t="shared" si="41"/>
        <v>0</v>
      </c>
      <c r="BQ42" s="653"/>
      <c r="BR42" s="653"/>
      <c r="BS42" s="654"/>
      <c r="BT42" s="646">
        <f t="shared" si="55"/>
        <v>0</v>
      </c>
      <c r="BU42" s="646">
        <f t="shared" si="56"/>
        <v>0</v>
      </c>
      <c r="BV42" s="646">
        <f t="shared" si="57"/>
        <v>0</v>
      </c>
      <c r="BW42" s="646">
        <f t="shared" si="45"/>
        <v>0</v>
      </c>
      <c r="BX42" s="646">
        <f t="shared" si="46"/>
        <v>0</v>
      </c>
      <c r="BY42" s="646">
        <f t="shared" si="47"/>
        <v>0</v>
      </c>
      <c r="BZ42" s="646">
        <f t="shared" si="48"/>
        <v>0</v>
      </c>
      <c r="CA42" s="646">
        <f t="shared" si="49"/>
        <v>0</v>
      </c>
      <c r="CB42" s="646">
        <f t="shared" si="50"/>
        <v>0</v>
      </c>
      <c r="CC42" s="646">
        <f t="shared" si="51"/>
        <v>0</v>
      </c>
      <c r="CD42" s="646">
        <f t="shared" si="52"/>
        <v>0</v>
      </c>
      <c r="CE42" s="647">
        <f t="shared" si="53"/>
        <v>0</v>
      </c>
    </row>
    <row r="43" spans="1:83" ht="18" thickBot="1" x14ac:dyDescent="0.35">
      <c r="A43" s="493">
        <v>35</v>
      </c>
      <c r="B43" s="456" t="s">
        <v>746</v>
      </c>
      <c r="C43" s="457" t="s">
        <v>747</v>
      </c>
      <c r="D43" s="458">
        <v>689952055</v>
      </c>
      <c r="E43" s="457" t="s">
        <v>748</v>
      </c>
      <c r="F43" s="459" t="s">
        <v>455</v>
      </c>
      <c r="G43" s="460">
        <v>44803</v>
      </c>
      <c r="H43" s="457">
        <v>4</v>
      </c>
      <c r="I43" s="457" t="s">
        <v>123</v>
      </c>
      <c r="J43" s="461">
        <v>44784</v>
      </c>
      <c r="K43" s="461">
        <v>44787</v>
      </c>
      <c r="L43" s="459">
        <f t="shared" ref="L43:L89" si="122">K43-J43</f>
        <v>3</v>
      </c>
      <c r="M43" s="462">
        <v>0</v>
      </c>
      <c r="N43" s="463">
        <v>0</v>
      </c>
      <c r="O43" s="463">
        <v>0</v>
      </c>
      <c r="P43" s="463">
        <v>0</v>
      </c>
      <c r="Q43" s="464">
        <f t="shared" si="60"/>
        <v>0</v>
      </c>
      <c r="R43" s="465">
        <f t="shared" si="21"/>
        <v>0</v>
      </c>
      <c r="S43" s="465">
        <f t="shared" si="22"/>
        <v>0</v>
      </c>
      <c r="T43" s="465">
        <f t="shared" si="61"/>
        <v>0</v>
      </c>
      <c r="U43" s="465">
        <f t="shared" si="95"/>
        <v>0</v>
      </c>
      <c r="V43" s="465">
        <f t="shared" si="2"/>
        <v>0</v>
      </c>
      <c r="W43" s="463">
        <v>0</v>
      </c>
      <c r="X43" s="465">
        <f t="shared" si="84"/>
        <v>0</v>
      </c>
      <c r="Y43" s="463">
        <v>0</v>
      </c>
      <c r="Z43" s="466">
        <f t="shared" si="85"/>
        <v>12</v>
      </c>
      <c r="AA43" s="460">
        <v>44685</v>
      </c>
      <c r="AB43" s="467">
        <f t="shared" si="93"/>
        <v>44692</v>
      </c>
      <c r="AC43" s="467">
        <f t="shared" si="94"/>
        <v>44781</v>
      </c>
      <c r="AD43" s="468">
        <v>0</v>
      </c>
      <c r="AE43" s="469" t="str">
        <f t="shared" si="86"/>
        <v/>
      </c>
      <c r="AF43" s="465">
        <f t="shared" si="104"/>
        <v>0</v>
      </c>
      <c r="AG43" s="465">
        <f t="shared" si="105"/>
        <v>0</v>
      </c>
      <c r="AH43" s="465">
        <f t="shared" si="106"/>
        <v>0</v>
      </c>
      <c r="AI43" s="465">
        <f t="shared" si="107"/>
        <v>0</v>
      </c>
      <c r="AJ43" s="465">
        <f>IF(U43=0,0,IF(I43="O",IF(MONTH(G43)=5,(H43*L43)*#REF!,0),0))</f>
        <v>0</v>
      </c>
      <c r="AK43" s="464">
        <f t="shared" si="108"/>
        <v>0</v>
      </c>
      <c r="AL43" s="465">
        <f t="shared" si="120"/>
        <v>0</v>
      </c>
      <c r="AM43" s="465">
        <f t="shared" si="109"/>
        <v>0</v>
      </c>
      <c r="AN43" s="465">
        <f t="shared" si="110"/>
        <v>0</v>
      </c>
      <c r="AO43" s="465">
        <f t="shared" si="111"/>
        <v>0</v>
      </c>
      <c r="AP43" s="465">
        <f t="shared" si="112"/>
        <v>0</v>
      </c>
      <c r="AQ43" s="470">
        <f t="shared" si="113"/>
        <v>0</v>
      </c>
      <c r="AR43" s="471">
        <f t="shared" si="62"/>
        <v>0</v>
      </c>
      <c r="AS43" s="471">
        <f t="shared" si="63"/>
        <v>0</v>
      </c>
      <c r="AT43" s="471">
        <f t="shared" si="64"/>
        <v>0</v>
      </c>
      <c r="AU43" s="471">
        <f t="shared" si="65"/>
        <v>0</v>
      </c>
      <c r="AV43" s="471">
        <f t="shared" si="66"/>
        <v>0</v>
      </c>
      <c r="AW43" s="471">
        <f t="shared" si="67"/>
        <v>0</v>
      </c>
      <c r="AX43" s="471">
        <f t="shared" si="68"/>
        <v>0</v>
      </c>
      <c r="AY43" s="471">
        <f t="shared" si="69"/>
        <v>0</v>
      </c>
      <c r="AZ43" s="471">
        <f t="shared" si="70"/>
        <v>0</v>
      </c>
      <c r="BA43" s="471">
        <f t="shared" si="71"/>
        <v>0</v>
      </c>
      <c r="BB43" s="471">
        <f t="shared" si="72"/>
        <v>0</v>
      </c>
      <c r="BC43" s="471">
        <f t="shared" si="73"/>
        <v>0</v>
      </c>
      <c r="BD43" s="472">
        <v>0</v>
      </c>
      <c r="BE43" s="470">
        <f t="shared" si="121"/>
        <v>0</v>
      </c>
      <c r="BF43" s="463"/>
      <c r="BG43" s="473">
        <f t="shared" si="114"/>
        <v>0</v>
      </c>
      <c r="BH43" s="473">
        <f t="shared" si="115"/>
        <v>1</v>
      </c>
      <c r="BI43" s="473">
        <f t="shared" si="116"/>
        <v>0</v>
      </c>
      <c r="BJ43" s="473">
        <f t="shared" si="117"/>
        <v>0</v>
      </c>
      <c r="BK43" s="474">
        <f t="shared" si="54"/>
        <v>0</v>
      </c>
      <c r="BL43" s="457"/>
      <c r="BM43" s="457"/>
      <c r="BN43" s="475">
        <f t="shared" si="118"/>
        <v>0</v>
      </c>
      <c r="BO43" s="476" t="s">
        <v>123</v>
      </c>
      <c r="BP43" s="473">
        <f t="shared" si="41"/>
        <v>0</v>
      </c>
      <c r="BQ43" s="476"/>
      <c r="BR43" s="476"/>
      <c r="BS43" s="477"/>
      <c r="BT43" s="478">
        <f t="shared" si="55"/>
        <v>0</v>
      </c>
      <c r="BU43" s="478">
        <f t="shared" si="56"/>
        <v>0</v>
      </c>
      <c r="BV43" s="478">
        <f t="shared" si="57"/>
        <v>0</v>
      </c>
      <c r="BW43" s="478">
        <f t="shared" si="45"/>
        <v>0</v>
      </c>
      <c r="BX43" s="478">
        <f t="shared" si="46"/>
        <v>0</v>
      </c>
      <c r="BY43" s="478">
        <f t="shared" si="47"/>
        <v>0</v>
      </c>
      <c r="BZ43" s="478">
        <f t="shared" si="48"/>
        <v>0</v>
      </c>
      <c r="CA43" s="478">
        <f t="shared" si="49"/>
        <v>0</v>
      </c>
      <c r="CB43" s="478">
        <f t="shared" si="50"/>
        <v>0</v>
      </c>
      <c r="CC43" s="478">
        <f t="shared" si="51"/>
        <v>0</v>
      </c>
      <c r="CD43" s="478">
        <f t="shared" si="52"/>
        <v>0</v>
      </c>
      <c r="CE43" s="479">
        <f t="shared" si="53"/>
        <v>0</v>
      </c>
    </row>
    <row r="44" spans="1:83" s="549" customFormat="1" ht="18" thickBot="1" x14ac:dyDescent="0.35">
      <c r="A44" s="548">
        <v>36</v>
      </c>
      <c r="B44" s="443" t="s">
        <v>749</v>
      </c>
      <c r="C44" s="433" t="s">
        <v>750</v>
      </c>
      <c r="D44" s="432" t="s">
        <v>751</v>
      </c>
      <c r="E44" s="433" t="s">
        <v>752</v>
      </c>
      <c r="F44" s="434" t="s">
        <v>456</v>
      </c>
      <c r="G44" s="444">
        <v>44711</v>
      </c>
      <c r="H44" s="433">
        <v>3</v>
      </c>
      <c r="I44" s="433" t="s">
        <v>643</v>
      </c>
      <c r="J44" s="445">
        <v>44708</v>
      </c>
      <c r="K44" s="445">
        <v>44710</v>
      </c>
      <c r="L44" s="434">
        <f t="shared" ref="L44" si="123">K44-J44</f>
        <v>2</v>
      </c>
      <c r="M44" s="435">
        <v>0</v>
      </c>
      <c r="N44" s="436">
        <v>0</v>
      </c>
      <c r="O44" s="436">
        <v>85</v>
      </c>
      <c r="P44" s="436">
        <v>0</v>
      </c>
      <c r="Q44" s="446">
        <f t="shared" si="60"/>
        <v>0</v>
      </c>
      <c r="R44" s="440">
        <f t="shared" si="21"/>
        <v>170</v>
      </c>
      <c r="S44" s="440">
        <f t="shared" si="22"/>
        <v>0</v>
      </c>
      <c r="T44" s="440">
        <f t="shared" si="61"/>
        <v>0</v>
      </c>
      <c r="U44" s="440">
        <f t="shared" si="95"/>
        <v>170</v>
      </c>
      <c r="V44" s="440">
        <f t="shared" si="2"/>
        <v>51</v>
      </c>
      <c r="W44" s="436">
        <v>60</v>
      </c>
      <c r="X44" s="440">
        <f t="shared" si="84"/>
        <v>110</v>
      </c>
      <c r="Y44" s="436">
        <v>110</v>
      </c>
      <c r="Z44" s="447">
        <f t="shared" si="85"/>
        <v>6</v>
      </c>
      <c r="AA44" s="444">
        <v>44685</v>
      </c>
      <c r="AB44" s="448">
        <f t="shared" si="93"/>
        <v>44692</v>
      </c>
      <c r="AC44" s="448">
        <f t="shared" si="94"/>
        <v>44705</v>
      </c>
      <c r="AD44" s="438">
        <v>0</v>
      </c>
      <c r="AE44" s="439" t="str">
        <f t="shared" si="86"/>
        <v/>
      </c>
      <c r="AF44" s="440">
        <f t="shared" si="104"/>
        <v>0</v>
      </c>
      <c r="AG44" s="440">
        <f t="shared" si="105"/>
        <v>0</v>
      </c>
      <c r="AH44" s="440">
        <f t="shared" si="106"/>
        <v>0</v>
      </c>
      <c r="AI44" s="440">
        <f t="shared" si="107"/>
        <v>0</v>
      </c>
      <c r="AJ44" s="440">
        <f>IF(U44=0,0,IF(I44="O",IF(MONTH(G44)=5,(H44*L44)*ts,0),0))</f>
        <v>3.96</v>
      </c>
      <c r="AK44" s="446">
        <f t="shared" si="108"/>
        <v>0</v>
      </c>
      <c r="AL44" s="440">
        <f t="shared" si="120"/>
        <v>0</v>
      </c>
      <c r="AM44" s="440">
        <f t="shared" si="109"/>
        <v>0</v>
      </c>
      <c r="AN44" s="440">
        <f t="shared" si="110"/>
        <v>0</v>
      </c>
      <c r="AO44" s="440">
        <f t="shared" si="111"/>
        <v>0</v>
      </c>
      <c r="AP44" s="440">
        <f t="shared" si="112"/>
        <v>0</v>
      </c>
      <c r="AQ44" s="441">
        <f t="shared" si="113"/>
        <v>0</v>
      </c>
      <c r="AR44" s="437">
        <f t="shared" si="62"/>
        <v>0</v>
      </c>
      <c r="AS44" s="437">
        <f t="shared" si="63"/>
        <v>0</v>
      </c>
      <c r="AT44" s="437">
        <f t="shared" si="64"/>
        <v>0</v>
      </c>
      <c r="AU44" s="437">
        <f t="shared" si="65"/>
        <v>0</v>
      </c>
      <c r="AV44" s="437">
        <f t="shared" si="66"/>
        <v>13.6</v>
      </c>
      <c r="AW44" s="437">
        <f t="shared" si="67"/>
        <v>0</v>
      </c>
      <c r="AX44" s="437">
        <f t="shared" si="68"/>
        <v>0</v>
      </c>
      <c r="AY44" s="437">
        <f t="shared" si="69"/>
        <v>0</v>
      </c>
      <c r="AZ44" s="437">
        <f t="shared" si="70"/>
        <v>0</v>
      </c>
      <c r="BA44" s="437">
        <f t="shared" si="71"/>
        <v>0</v>
      </c>
      <c r="BB44" s="437">
        <f t="shared" si="72"/>
        <v>0</v>
      </c>
      <c r="BC44" s="437">
        <f t="shared" si="73"/>
        <v>0</v>
      </c>
      <c r="BD44" s="449">
        <v>0</v>
      </c>
      <c r="BE44" s="441">
        <v>0</v>
      </c>
      <c r="BF44" s="436"/>
      <c r="BG44" s="450">
        <f t="shared" si="114"/>
        <v>1</v>
      </c>
      <c r="BH44" s="450">
        <f t="shared" si="115"/>
        <v>0</v>
      </c>
      <c r="BI44" s="450">
        <f t="shared" si="116"/>
        <v>0</v>
      </c>
      <c r="BJ44" s="450">
        <f t="shared" si="117"/>
        <v>170</v>
      </c>
      <c r="BK44" s="442">
        <f t="shared" si="54"/>
        <v>6</v>
      </c>
      <c r="BL44" s="433"/>
      <c r="BM44" s="433"/>
      <c r="BN44" s="451">
        <f t="shared" si="118"/>
        <v>170</v>
      </c>
      <c r="BO44" s="452"/>
      <c r="BP44" s="450">
        <f t="shared" si="41"/>
        <v>170</v>
      </c>
      <c r="BQ44" s="452"/>
      <c r="BR44" s="452"/>
      <c r="BS44" s="453"/>
      <c r="BT44" s="454">
        <f t="shared" si="55"/>
        <v>0</v>
      </c>
      <c r="BU44" s="454">
        <f t="shared" si="56"/>
        <v>0</v>
      </c>
      <c r="BV44" s="454">
        <f t="shared" si="57"/>
        <v>0</v>
      </c>
      <c r="BW44" s="454">
        <f t="shared" si="45"/>
        <v>0</v>
      </c>
      <c r="BX44" s="454">
        <f t="shared" si="46"/>
        <v>0</v>
      </c>
      <c r="BY44" s="454">
        <f t="shared" si="47"/>
        <v>0</v>
      </c>
      <c r="BZ44" s="454">
        <f t="shared" si="48"/>
        <v>0</v>
      </c>
      <c r="CA44" s="454">
        <f t="shared" si="49"/>
        <v>0</v>
      </c>
      <c r="CB44" s="454">
        <f t="shared" si="50"/>
        <v>0</v>
      </c>
      <c r="CC44" s="454">
        <f t="shared" si="51"/>
        <v>0</v>
      </c>
      <c r="CD44" s="454">
        <f t="shared" si="52"/>
        <v>0</v>
      </c>
      <c r="CE44" s="455">
        <f t="shared" si="53"/>
        <v>0</v>
      </c>
    </row>
    <row r="45" spans="1:83" s="549" customFormat="1" ht="18" thickBot="1" x14ac:dyDescent="0.35">
      <c r="A45" s="548">
        <v>37</v>
      </c>
      <c r="B45" s="443" t="s">
        <v>753</v>
      </c>
      <c r="C45" s="433" t="s">
        <v>754</v>
      </c>
      <c r="D45" s="432">
        <v>612736789</v>
      </c>
      <c r="E45" s="433" t="s">
        <v>755</v>
      </c>
      <c r="F45" s="434" t="s">
        <v>457</v>
      </c>
      <c r="G45" s="444">
        <v>44711</v>
      </c>
      <c r="H45" s="433">
        <v>1</v>
      </c>
      <c r="I45" s="433" t="s">
        <v>643</v>
      </c>
      <c r="J45" s="445">
        <v>44690</v>
      </c>
      <c r="K45" s="445">
        <v>44691</v>
      </c>
      <c r="L45" s="434">
        <f t="shared" si="122"/>
        <v>1</v>
      </c>
      <c r="M45" s="435">
        <v>65</v>
      </c>
      <c r="N45" s="436">
        <v>0</v>
      </c>
      <c r="O45" s="436">
        <v>0</v>
      </c>
      <c r="P45" s="436">
        <v>0</v>
      </c>
      <c r="Q45" s="446">
        <f t="shared" si="60"/>
        <v>65</v>
      </c>
      <c r="R45" s="440">
        <f t="shared" si="21"/>
        <v>0</v>
      </c>
      <c r="S45" s="440">
        <f t="shared" si="22"/>
        <v>0</v>
      </c>
      <c r="T45" s="440">
        <f t="shared" si="61"/>
        <v>0</v>
      </c>
      <c r="U45" s="440">
        <f t="shared" si="95"/>
        <v>0.65000000000000568</v>
      </c>
      <c r="V45" s="440">
        <f t="shared" si="2"/>
        <v>0.1950000000000017</v>
      </c>
      <c r="W45" s="436">
        <v>0</v>
      </c>
      <c r="X45" s="440">
        <f t="shared" si="84"/>
        <v>0.65000000000000568</v>
      </c>
      <c r="Y45" s="436">
        <v>0</v>
      </c>
      <c r="Z45" s="447">
        <f t="shared" si="85"/>
        <v>1</v>
      </c>
      <c r="AA45" s="444">
        <v>44689</v>
      </c>
      <c r="AB45" s="448">
        <f t="shared" si="93"/>
        <v>44696</v>
      </c>
      <c r="AC45" s="448">
        <f t="shared" si="94"/>
        <v>44687</v>
      </c>
      <c r="AD45" s="438">
        <v>0</v>
      </c>
      <c r="AE45" s="439" t="str">
        <f t="shared" si="86"/>
        <v/>
      </c>
      <c r="AF45" s="440">
        <f t="shared" si="104"/>
        <v>0</v>
      </c>
      <c r="AG45" s="440">
        <f t="shared" si="105"/>
        <v>0</v>
      </c>
      <c r="AH45" s="440">
        <f t="shared" si="106"/>
        <v>0</v>
      </c>
      <c r="AI45" s="440">
        <f t="shared" si="107"/>
        <v>0</v>
      </c>
      <c r="AJ45" s="440">
        <f>IF(U45=0,0,IF(I45="O",IF(MONTH(G45)=5,(H45*L45)*ts,0),0))</f>
        <v>0.66</v>
      </c>
      <c r="AK45" s="446">
        <f t="shared" si="108"/>
        <v>0</v>
      </c>
      <c r="AL45" s="440">
        <f t="shared" si="120"/>
        <v>0</v>
      </c>
      <c r="AM45" s="440">
        <f t="shared" si="109"/>
        <v>0</v>
      </c>
      <c r="AN45" s="440">
        <f t="shared" si="110"/>
        <v>0</v>
      </c>
      <c r="AO45" s="440">
        <f t="shared" si="111"/>
        <v>0</v>
      </c>
      <c r="AP45" s="440">
        <f t="shared" si="112"/>
        <v>0</v>
      </c>
      <c r="AQ45" s="441">
        <f t="shared" si="113"/>
        <v>0</v>
      </c>
      <c r="AR45" s="437">
        <f t="shared" si="62"/>
        <v>0</v>
      </c>
      <c r="AS45" s="437">
        <f t="shared" si="63"/>
        <v>0</v>
      </c>
      <c r="AT45" s="437">
        <f t="shared" si="64"/>
        <v>0</v>
      </c>
      <c r="AU45" s="437">
        <f t="shared" si="65"/>
        <v>0</v>
      </c>
      <c r="AV45" s="437">
        <f t="shared" si="66"/>
        <v>5.2</v>
      </c>
      <c r="AW45" s="437">
        <f t="shared" si="67"/>
        <v>0</v>
      </c>
      <c r="AX45" s="437">
        <f t="shared" si="68"/>
        <v>0</v>
      </c>
      <c r="AY45" s="437">
        <f t="shared" si="69"/>
        <v>0</v>
      </c>
      <c r="AZ45" s="437">
        <f t="shared" si="70"/>
        <v>0</v>
      </c>
      <c r="BA45" s="437">
        <f t="shared" si="71"/>
        <v>0</v>
      </c>
      <c r="BB45" s="437">
        <f t="shared" si="72"/>
        <v>0</v>
      </c>
      <c r="BC45" s="437">
        <f t="shared" si="73"/>
        <v>0</v>
      </c>
      <c r="BD45" s="449">
        <v>99</v>
      </c>
      <c r="BE45" s="441">
        <f t="shared" si="121"/>
        <v>0</v>
      </c>
      <c r="BF45" s="436"/>
      <c r="BG45" s="450">
        <f t="shared" si="114"/>
        <v>1</v>
      </c>
      <c r="BH45" s="450">
        <f t="shared" si="115"/>
        <v>0</v>
      </c>
      <c r="BI45" s="450">
        <f t="shared" si="116"/>
        <v>0</v>
      </c>
      <c r="BJ45" s="450">
        <f t="shared" si="117"/>
        <v>0.65000000000000568</v>
      </c>
      <c r="BK45" s="442">
        <f t="shared" si="54"/>
        <v>1</v>
      </c>
      <c r="BL45" s="433"/>
      <c r="BM45" s="433"/>
      <c r="BN45" s="451">
        <f t="shared" si="118"/>
        <v>0</v>
      </c>
      <c r="BO45" s="452"/>
      <c r="BP45" s="450">
        <f t="shared" si="41"/>
        <v>0.65000000000000568</v>
      </c>
      <c r="BQ45" s="452"/>
      <c r="BR45" s="452"/>
      <c r="BS45" s="453"/>
      <c r="BT45" s="454">
        <f t="shared" si="55"/>
        <v>0</v>
      </c>
      <c r="BU45" s="454">
        <f t="shared" si="56"/>
        <v>0</v>
      </c>
      <c r="BV45" s="454">
        <f t="shared" si="57"/>
        <v>0</v>
      </c>
      <c r="BW45" s="454">
        <f t="shared" si="45"/>
        <v>0</v>
      </c>
      <c r="BX45" s="454">
        <f t="shared" si="46"/>
        <v>0</v>
      </c>
      <c r="BY45" s="454">
        <f t="shared" si="47"/>
        <v>0</v>
      </c>
      <c r="BZ45" s="454">
        <f t="shared" si="48"/>
        <v>0</v>
      </c>
      <c r="CA45" s="454">
        <f t="shared" si="49"/>
        <v>0</v>
      </c>
      <c r="CB45" s="454">
        <f t="shared" si="50"/>
        <v>0</v>
      </c>
      <c r="CC45" s="454">
        <f t="shared" si="51"/>
        <v>0</v>
      </c>
      <c r="CD45" s="454">
        <f t="shared" si="52"/>
        <v>0</v>
      </c>
      <c r="CE45" s="455">
        <f t="shared" si="53"/>
        <v>0</v>
      </c>
    </row>
    <row r="46" spans="1:83" s="549" customFormat="1" ht="18" thickBot="1" x14ac:dyDescent="0.35">
      <c r="A46" s="548">
        <v>38</v>
      </c>
      <c r="B46" s="443" t="s">
        <v>757</v>
      </c>
      <c r="C46" s="433" t="s">
        <v>758</v>
      </c>
      <c r="D46" s="432" t="s">
        <v>760</v>
      </c>
      <c r="E46" s="433" t="s">
        <v>759</v>
      </c>
      <c r="F46" s="434" t="s">
        <v>458</v>
      </c>
      <c r="G46" s="444">
        <v>44711</v>
      </c>
      <c r="H46" s="433">
        <v>1</v>
      </c>
      <c r="I46" s="433" t="s">
        <v>643</v>
      </c>
      <c r="J46" s="445">
        <v>44695</v>
      </c>
      <c r="K46" s="445">
        <v>44696</v>
      </c>
      <c r="L46" s="434">
        <f>K46-J46</f>
        <v>1</v>
      </c>
      <c r="M46" s="435">
        <v>80</v>
      </c>
      <c r="N46" s="436">
        <v>0</v>
      </c>
      <c r="O46" s="436">
        <v>0</v>
      </c>
      <c r="P46" s="436">
        <v>0</v>
      </c>
      <c r="Q46" s="446">
        <f t="shared" si="60"/>
        <v>80</v>
      </c>
      <c r="R46" s="440">
        <f t="shared" ref="R46" si="124">O46*L46</f>
        <v>0</v>
      </c>
      <c r="S46" s="440">
        <f t="shared" ref="S46" si="125">N46*L46</f>
        <v>0</v>
      </c>
      <c r="T46" s="440">
        <f t="shared" ref="T46" si="126">P46*L46</f>
        <v>0</v>
      </c>
      <c r="U46" s="440">
        <f t="shared" si="95"/>
        <v>80</v>
      </c>
      <c r="V46" s="440">
        <f>U46*30%</f>
        <v>24</v>
      </c>
      <c r="W46" s="436">
        <v>0</v>
      </c>
      <c r="X46" s="440">
        <f t="shared" si="84"/>
        <v>80</v>
      </c>
      <c r="Y46" s="436">
        <v>80</v>
      </c>
      <c r="Z46" s="447">
        <f t="shared" si="85"/>
        <v>1</v>
      </c>
      <c r="AA46" s="444">
        <v>44691</v>
      </c>
      <c r="AB46" s="448">
        <f t="shared" si="93"/>
        <v>44698</v>
      </c>
      <c r="AC46" s="448">
        <f t="shared" si="94"/>
        <v>44692</v>
      </c>
      <c r="AD46" s="438">
        <v>0</v>
      </c>
      <c r="AE46" s="439" t="str">
        <f t="shared" si="86"/>
        <v/>
      </c>
      <c r="AF46" s="440">
        <f t="shared" si="104"/>
        <v>0</v>
      </c>
      <c r="AG46" s="440">
        <f t="shared" si="105"/>
        <v>0</v>
      </c>
      <c r="AH46" s="440">
        <f t="shared" si="106"/>
        <v>0</v>
      </c>
      <c r="AI46" s="440">
        <f t="shared" si="107"/>
        <v>0</v>
      </c>
      <c r="AJ46" s="440">
        <f>IF(U46=0,0,IF(I46="O",IF(MONTH(G46)=5,(H46*L46)*ts,0),0))</f>
        <v>0.66</v>
      </c>
      <c r="AK46" s="446">
        <f t="shared" si="108"/>
        <v>0</v>
      </c>
      <c r="AL46" s="440">
        <f t="shared" si="120"/>
        <v>0</v>
      </c>
      <c r="AM46" s="440">
        <f t="shared" si="109"/>
        <v>0</v>
      </c>
      <c r="AN46" s="440">
        <f t="shared" si="110"/>
        <v>0</v>
      </c>
      <c r="AO46" s="440">
        <f t="shared" si="111"/>
        <v>0</v>
      </c>
      <c r="AP46" s="440">
        <f t="shared" si="112"/>
        <v>0</v>
      </c>
      <c r="AQ46" s="441">
        <f t="shared" si="113"/>
        <v>0</v>
      </c>
      <c r="AR46" s="437">
        <f t="shared" si="62"/>
        <v>0</v>
      </c>
      <c r="AS46" s="437">
        <f t="shared" si="63"/>
        <v>0</v>
      </c>
      <c r="AT46" s="437">
        <f t="shared" si="64"/>
        <v>0</v>
      </c>
      <c r="AU46" s="437">
        <f t="shared" si="65"/>
        <v>0</v>
      </c>
      <c r="AV46" s="437">
        <f t="shared" si="66"/>
        <v>6.4</v>
      </c>
      <c r="AW46" s="437">
        <f t="shared" si="67"/>
        <v>0</v>
      </c>
      <c r="AX46" s="437">
        <f t="shared" si="68"/>
        <v>0</v>
      </c>
      <c r="AY46" s="437">
        <f t="shared" si="69"/>
        <v>0</v>
      </c>
      <c r="AZ46" s="437">
        <f t="shared" si="70"/>
        <v>0</v>
      </c>
      <c r="BA46" s="437">
        <f t="shared" si="71"/>
        <v>0</v>
      </c>
      <c r="BB46" s="437">
        <f t="shared" si="72"/>
        <v>0</v>
      </c>
      <c r="BC46" s="437">
        <f t="shared" si="73"/>
        <v>0</v>
      </c>
      <c r="BD46" s="449">
        <v>0</v>
      </c>
      <c r="BE46" s="441">
        <f t="shared" si="121"/>
        <v>80</v>
      </c>
      <c r="BF46" s="436"/>
      <c r="BG46" s="450">
        <f t="shared" si="114"/>
        <v>1</v>
      </c>
      <c r="BH46" s="450">
        <f t="shared" si="115"/>
        <v>0</v>
      </c>
      <c r="BI46" s="450">
        <f t="shared" si="116"/>
        <v>0</v>
      </c>
      <c r="BJ46" s="450">
        <f t="shared" si="117"/>
        <v>80</v>
      </c>
      <c r="BK46" s="442">
        <f t="shared" si="54"/>
        <v>1</v>
      </c>
      <c r="BL46" s="433"/>
      <c r="BM46" s="433"/>
      <c r="BN46" s="451">
        <f t="shared" si="118"/>
        <v>80</v>
      </c>
      <c r="BO46" s="452"/>
      <c r="BP46" s="450">
        <f t="shared" si="41"/>
        <v>80</v>
      </c>
      <c r="BQ46" s="452"/>
      <c r="BR46" s="452"/>
      <c r="BS46" s="453"/>
      <c r="BT46" s="454">
        <f t="shared" si="55"/>
        <v>0</v>
      </c>
      <c r="BU46" s="454">
        <f t="shared" si="56"/>
        <v>0</v>
      </c>
      <c r="BV46" s="454">
        <f t="shared" si="57"/>
        <v>0</v>
      </c>
      <c r="BW46" s="454">
        <f t="shared" si="45"/>
        <v>0</v>
      </c>
      <c r="BX46" s="454">
        <f t="shared" si="46"/>
        <v>0</v>
      </c>
      <c r="BY46" s="454">
        <f t="shared" si="47"/>
        <v>0</v>
      </c>
      <c r="BZ46" s="454">
        <f t="shared" si="48"/>
        <v>0</v>
      </c>
      <c r="CA46" s="454">
        <f t="shared" si="49"/>
        <v>0</v>
      </c>
      <c r="CB46" s="454">
        <f t="shared" si="50"/>
        <v>0</v>
      </c>
      <c r="CC46" s="454">
        <f t="shared" si="51"/>
        <v>0</v>
      </c>
      <c r="CD46" s="454">
        <f t="shared" si="52"/>
        <v>0</v>
      </c>
      <c r="CE46" s="455">
        <f t="shared" si="53"/>
        <v>0</v>
      </c>
    </row>
    <row r="47" spans="1:83" ht="18" thickBot="1" x14ac:dyDescent="0.35">
      <c r="A47" s="663">
        <v>39</v>
      </c>
      <c r="B47" s="648" t="s">
        <v>762</v>
      </c>
      <c r="C47" s="643" t="s">
        <v>763</v>
      </c>
      <c r="D47" s="649" t="s">
        <v>764</v>
      </c>
      <c r="E47" s="643" t="s">
        <v>765</v>
      </c>
      <c r="F47" s="635" t="s">
        <v>459</v>
      </c>
      <c r="G47" s="639">
        <v>44772</v>
      </c>
      <c r="H47" s="643">
        <v>2</v>
      </c>
      <c r="I47" s="643" t="s">
        <v>123</v>
      </c>
      <c r="J47" s="650">
        <v>44756</v>
      </c>
      <c r="K47" s="650">
        <v>44759</v>
      </c>
      <c r="L47" s="635">
        <f t="shared" si="122"/>
        <v>3</v>
      </c>
      <c r="M47" s="636">
        <v>70</v>
      </c>
      <c r="N47" s="637">
        <v>0</v>
      </c>
      <c r="O47" s="637">
        <v>0</v>
      </c>
      <c r="P47" s="637">
        <v>0</v>
      </c>
      <c r="Q47" s="636">
        <f t="shared" si="60"/>
        <v>210</v>
      </c>
      <c r="R47" s="637">
        <f t="shared" si="21"/>
        <v>0</v>
      </c>
      <c r="S47" s="637">
        <f t="shared" si="22"/>
        <v>0</v>
      </c>
      <c r="T47" s="637">
        <f t="shared" si="61"/>
        <v>0</v>
      </c>
      <c r="U47" s="637">
        <f t="shared" si="95"/>
        <v>210</v>
      </c>
      <c r="V47" s="637">
        <f t="shared" si="2"/>
        <v>63</v>
      </c>
      <c r="W47" s="637">
        <v>0</v>
      </c>
      <c r="X47" s="637">
        <f t="shared" si="84"/>
        <v>210</v>
      </c>
      <c r="Y47" s="637">
        <v>0</v>
      </c>
      <c r="Z47" s="638">
        <f t="shared" si="85"/>
        <v>6</v>
      </c>
      <c r="AA47" s="639">
        <v>44697</v>
      </c>
      <c r="AB47" s="639">
        <f t="shared" si="93"/>
        <v>44704</v>
      </c>
      <c r="AC47" s="639">
        <f t="shared" si="94"/>
        <v>44753</v>
      </c>
      <c r="AD47" s="651">
        <v>0</v>
      </c>
      <c r="AE47" s="640" t="str">
        <f t="shared" si="86"/>
        <v/>
      </c>
      <c r="AF47" s="637">
        <f t="shared" si="104"/>
        <v>0</v>
      </c>
      <c r="AG47" s="637">
        <f t="shared" si="105"/>
        <v>0</v>
      </c>
      <c r="AH47" s="637">
        <f t="shared" si="106"/>
        <v>0</v>
      </c>
      <c r="AI47" s="637">
        <f t="shared" si="107"/>
        <v>0</v>
      </c>
      <c r="AJ47" s="637">
        <f>IF(U47=0,0,IF(I47="O",IF(MONTH(G47)=5,(H47*L47)*ts,0),0))</f>
        <v>0</v>
      </c>
      <c r="AK47" s="636">
        <f t="shared" si="108"/>
        <v>0</v>
      </c>
      <c r="AL47" s="637">
        <f t="shared" si="120"/>
        <v>0</v>
      </c>
      <c r="AM47" s="637">
        <f t="shared" si="109"/>
        <v>0</v>
      </c>
      <c r="AN47" s="637">
        <f t="shared" si="110"/>
        <v>0</v>
      </c>
      <c r="AO47" s="637">
        <f t="shared" si="111"/>
        <v>0</v>
      </c>
      <c r="AP47" s="637">
        <f t="shared" si="112"/>
        <v>0</v>
      </c>
      <c r="AQ47" s="641">
        <f t="shared" si="113"/>
        <v>0</v>
      </c>
      <c r="AR47" s="642">
        <f t="shared" si="62"/>
        <v>0</v>
      </c>
      <c r="AS47" s="642">
        <f t="shared" si="63"/>
        <v>0</v>
      </c>
      <c r="AT47" s="642">
        <f t="shared" si="64"/>
        <v>0</v>
      </c>
      <c r="AU47" s="642">
        <f t="shared" si="65"/>
        <v>0</v>
      </c>
      <c r="AV47" s="642">
        <f t="shared" si="66"/>
        <v>0</v>
      </c>
      <c r="AW47" s="642">
        <f t="shared" si="67"/>
        <v>0</v>
      </c>
      <c r="AX47" s="642">
        <f t="shared" si="68"/>
        <v>0</v>
      </c>
      <c r="AY47" s="642">
        <f t="shared" si="69"/>
        <v>0</v>
      </c>
      <c r="AZ47" s="642">
        <f t="shared" si="70"/>
        <v>0</v>
      </c>
      <c r="BA47" s="642">
        <f t="shared" si="71"/>
        <v>0</v>
      </c>
      <c r="BB47" s="642">
        <f t="shared" si="72"/>
        <v>0</v>
      </c>
      <c r="BC47" s="642">
        <f t="shared" si="73"/>
        <v>0</v>
      </c>
      <c r="BD47" s="652">
        <v>0</v>
      </c>
      <c r="BE47" s="641">
        <v>0</v>
      </c>
      <c r="BF47" s="637"/>
      <c r="BG47" s="643">
        <f t="shared" si="114"/>
        <v>0</v>
      </c>
      <c r="BH47" s="643">
        <f t="shared" si="115"/>
        <v>1</v>
      </c>
      <c r="BI47" s="643">
        <f t="shared" si="116"/>
        <v>0</v>
      </c>
      <c r="BJ47" s="643">
        <f t="shared" si="117"/>
        <v>0</v>
      </c>
      <c r="BK47" s="644">
        <f t="shared" si="54"/>
        <v>0</v>
      </c>
      <c r="BL47" s="643"/>
      <c r="BM47" s="643"/>
      <c r="BN47" s="645">
        <f t="shared" si="118"/>
        <v>0</v>
      </c>
      <c r="BO47" s="653" t="s">
        <v>123</v>
      </c>
      <c r="BP47" s="643">
        <f t="shared" si="41"/>
        <v>0</v>
      </c>
      <c r="BQ47" s="653"/>
      <c r="BR47" s="653"/>
      <c r="BS47" s="654"/>
      <c r="BT47" s="646">
        <f t="shared" si="55"/>
        <v>0</v>
      </c>
      <c r="BU47" s="646">
        <f t="shared" si="56"/>
        <v>0</v>
      </c>
      <c r="BV47" s="646">
        <f t="shared" si="57"/>
        <v>0</v>
      </c>
      <c r="BW47" s="646">
        <f t="shared" si="45"/>
        <v>0</v>
      </c>
      <c r="BX47" s="646">
        <f t="shared" si="46"/>
        <v>0</v>
      </c>
      <c r="BY47" s="646">
        <f t="shared" si="47"/>
        <v>0</v>
      </c>
      <c r="BZ47" s="646">
        <f t="shared" si="48"/>
        <v>0</v>
      </c>
      <c r="CA47" s="646">
        <f t="shared" si="49"/>
        <v>0</v>
      </c>
      <c r="CB47" s="646">
        <f t="shared" si="50"/>
        <v>0</v>
      </c>
      <c r="CC47" s="646">
        <f t="shared" si="51"/>
        <v>0</v>
      </c>
      <c r="CD47" s="646">
        <f t="shared" si="52"/>
        <v>0</v>
      </c>
      <c r="CE47" s="647">
        <f t="shared" si="53"/>
        <v>0</v>
      </c>
    </row>
    <row r="48" spans="1:83" ht="18" thickBot="1" x14ac:dyDescent="0.35">
      <c r="A48" s="663">
        <v>40</v>
      </c>
      <c r="B48" s="648" t="s">
        <v>767</v>
      </c>
      <c r="C48" s="643" t="s">
        <v>768</v>
      </c>
      <c r="D48" s="649">
        <v>611693281</v>
      </c>
      <c r="E48" s="643" t="s">
        <v>769</v>
      </c>
      <c r="F48" s="635" t="s">
        <v>460</v>
      </c>
      <c r="G48" s="639">
        <v>44803</v>
      </c>
      <c r="H48" s="643">
        <v>6</v>
      </c>
      <c r="I48" s="643" t="s">
        <v>123</v>
      </c>
      <c r="J48" s="650">
        <v>44788</v>
      </c>
      <c r="K48" s="650">
        <v>44791</v>
      </c>
      <c r="L48" s="635">
        <f t="shared" si="122"/>
        <v>3</v>
      </c>
      <c r="M48" s="636">
        <v>70</v>
      </c>
      <c r="N48" s="637">
        <v>70</v>
      </c>
      <c r="O48" s="637">
        <v>0</v>
      </c>
      <c r="P48" s="637">
        <v>70</v>
      </c>
      <c r="Q48" s="636">
        <f t="shared" si="60"/>
        <v>210</v>
      </c>
      <c r="R48" s="637">
        <f t="shared" si="21"/>
        <v>0</v>
      </c>
      <c r="S48" s="637">
        <f t="shared" si="22"/>
        <v>210</v>
      </c>
      <c r="T48" s="637">
        <f t="shared" si="61"/>
        <v>210</v>
      </c>
      <c r="U48" s="637">
        <f t="shared" si="95"/>
        <v>630</v>
      </c>
      <c r="V48" s="637">
        <f t="shared" si="2"/>
        <v>189</v>
      </c>
      <c r="W48" s="637">
        <v>0</v>
      </c>
      <c r="X48" s="637">
        <f t="shared" si="84"/>
        <v>630</v>
      </c>
      <c r="Y48" s="637">
        <v>0</v>
      </c>
      <c r="Z48" s="638">
        <f t="shared" si="85"/>
        <v>18</v>
      </c>
      <c r="AA48" s="639">
        <v>44699</v>
      </c>
      <c r="AB48" s="639">
        <f t="shared" si="93"/>
        <v>44706</v>
      </c>
      <c r="AC48" s="639">
        <f t="shared" si="94"/>
        <v>44785</v>
      </c>
      <c r="AD48" s="651">
        <v>0</v>
      </c>
      <c r="AE48" s="640" t="str">
        <f t="shared" si="86"/>
        <v/>
      </c>
      <c r="AF48" s="637">
        <f t="shared" si="104"/>
        <v>0</v>
      </c>
      <c r="AG48" s="637">
        <f t="shared" si="105"/>
        <v>0</v>
      </c>
      <c r="AH48" s="637">
        <f t="shared" si="106"/>
        <v>0</v>
      </c>
      <c r="AI48" s="637">
        <f t="shared" si="107"/>
        <v>0</v>
      </c>
      <c r="AJ48" s="637">
        <f>IF(U48=0,0,IF(I48="O",IF(MONTH(G48)=5,(H48*L48)*ts,0),0))</f>
        <v>0</v>
      </c>
      <c r="AK48" s="636">
        <f t="shared" si="108"/>
        <v>0</v>
      </c>
      <c r="AL48" s="637">
        <f t="shared" si="120"/>
        <v>0</v>
      </c>
      <c r="AM48" s="637">
        <f t="shared" si="109"/>
        <v>0</v>
      </c>
      <c r="AN48" s="637">
        <f t="shared" si="110"/>
        <v>0</v>
      </c>
      <c r="AO48" s="637">
        <f t="shared" si="111"/>
        <v>0</v>
      </c>
      <c r="AP48" s="637">
        <f t="shared" si="112"/>
        <v>0</v>
      </c>
      <c r="AQ48" s="641">
        <f t="shared" si="113"/>
        <v>0</v>
      </c>
      <c r="AR48" s="642">
        <f t="shared" si="62"/>
        <v>0</v>
      </c>
      <c r="AS48" s="642">
        <f t="shared" si="63"/>
        <v>0</v>
      </c>
      <c r="AT48" s="642">
        <f t="shared" si="64"/>
        <v>0</v>
      </c>
      <c r="AU48" s="642">
        <f t="shared" si="65"/>
        <v>0</v>
      </c>
      <c r="AV48" s="642">
        <f t="shared" si="66"/>
        <v>0</v>
      </c>
      <c r="AW48" s="642">
        <f t="shared" si="67"/>
        <v>0</v>
      </c>
      <c r="AX48" s="642">
        <f t="shared" si="68"/>
        <v>0</v>
      </c>
      <c r="AY48" s="642">
        <f t="shared" si="69"/>
        <v>0</v>
      </c>
      <c r="AZ48" s="642">
        <f t="shared" si="70"/>
        <v>0</v>
      </c>
      <c r="BA48" s="642">
        <f t="shared" si="71"/>
        <v>0</v>
      </c>
      <c r="BB48" s="642">
        <f t="shared" si="72"/>
        <v>0</v>
      </c>
      <c r="BC48" s="642">
        <f t="shared" si="73"/>
        <v>0</v>
      </c>
      <c r="BD48" s="652">
        <v>0</v>
      </c>
      <c r="BE48" s="641">
        <f t="shared" si="121"/>
        <v>0</v>
      </c>
      <c r="BF48" s="637"/>
      <c r="BG48" s="643">
        <f t="shared" si="114"/>
        <v>0</v>
      </c>
      <c r="BH48" s="643">
        <f t="shared" si="115"/>
        <v>1</v>
      </c>
      <c r="BI48" s="643">
        <f t="shared" si="116"/>
        <v>0</v>
      </c>
      <c r="BJ48" s="643">
        <f t="shared" si="117"/>
        <v>0</v>
      </c>
      <c r="BK48" s="644">
        <f t="shared" si="54"/>
        <v>0</v>
      </c>
      <c r="BL48" s="643"/>
      <c r="BM48" s="643"/>
      <c r="BN48" s="645">
        <f t="shared" si="118"/>
        <v>0</v>
      </c>
      <c r="BO48" s="653" t="s">
        <v>123</v>
      </c>
      <c r="BP48" s="643">
        <f t="shared" si="41"/>
        <v>0</v>
      </c>
      <c r="BQ48" s="653"/>
      <c r="BR48" s="653"/>
      <c r="BS48" s="654" t="s">
        <v>770</v>
      </c>
      <c r="BT48" s="646">
        <f t="shared" si="55"/>
        <v>0</v>
      </c>
      <c r="BU48" s="646">
        <f t="shared" si="56"/>
        <v>0</v>
      </c>
      <c r="BV48" s="646">
        <f t="shared" si="57"/>
        <v>0</v>
      </c>
      <c r="BW48" s="646">
        <f t="shared" si="45"/>
        <v>0</v>
      </c>
      <c r="BX48" s="646">
        <f t="shared" si="46"/>
        <v>0</v>
      </c>
      <c r="BY48" s="646">
        <f t="shared" si="47"/>
        <v>0</v>
      </c>
      <c r="BZ48" s="646">
        <f t="shared" si="48"/>
        <v>0</v>
      </c>
      <c r="CA48" s="646">
        <f t="shared" si="49"/>
        <v>0</v>
      </c>
      <c r="CB48" s="646">
        <f t="shared" si="50"/>
        <v>0</v>
      </c>
      <c r="CC48" s="646">
        <f t="shared" si="51"/>
        <v>0</v>
      </c>
      <c r="CD48" s="646">
        <f t="shared" si="52"/>
        <v>0</v>
      </c>
      <c r="CE48" s="647">
        <f t="shared" si="53"/>
        <v>0</v>
      </c>
    </row>
    <row r="49" spans="1:83" ht="18" thickBot="1" x14ac:dyDescent="0.35">
      <c r="A49" s="494">
        <v>41</v>
      </c>
      <c r="B49" s="456" t="s">
        <v>767</v>
      </c>
      <c r="C49" s="457" t="s">
        <v>768</v>
      </c>
      <c r="D49" s="458">
        <v>611693281</v>
      </c>
      <c r="E49" s="457" t="s">
        <v>769</v>
      </c>
      <c r="F49" s="459" t="s">
        <v>460</v>
      </c>
      <c r="G49" s="460">
        <v>44803</v>
      </c>
      <c r="H49" s="457">
        <v>6</v>
      </c>
      <c r="I49" s="457" t="s">
        <v>123</v>
      </c>
      <c r="J49" s="461">
        <v>44788</v>
      </c>
      <c r="K49" s="461">
        <v>44791</v>
      </c>
      <c r="L49" s="459">
        <f t="shared" si="122"/>
        <v>3</v>
      </c>
      <c r="M49" s="462">
        <v>0</v>
      </c>
      <c r="N49" s="463">
        <v>0</v>
      </c>
      <c r="O49" s="463">
        <v>0</v>
      </c>
      <c r="P49" s="463">
        <v>0</v>
      </c>
      <c r="Q49" s="464">
        <f t="shared" si="60"/>
        <v>0</v>
      </c>
      <c r="R49" s="465">
        <f t="shared" si="21"/>
        <v>0</v>
      </c>
      <c r="S49" s="465">
        <f t="shared" si="22"/>
        <v>0</v>
      </c>
      <c r="T49" s="465">
        <f t="shared" si="61"/>
        <v>0</v>
      </c>
      <c r="U49" s="465">
        <f t="shared" si="95"/>
        <v>0</v>
      </c>
      <c r="V49" s="465">
        <f t="shared" si="2"/>
        <v>0</v>
      </c>
      <c r="W49" s="463">
        <v>0</v>
      </c>
      <c r="X49" s="465">
        <f t="shared" si="84"/>
        <v>0</v>
      </c>
      <c r="Y49" s="463">
        <v>0</v>
      </c>
      <c r="Z49" s="466">
        <f t="shared" si="85"/>
        <v>18</v>
      </c>
      <c r="AA49" s="460">
        <v>44699</v>
      </c>
      <c r="AB49" s="467">
        <f t="shared" si="93"/>
        <v>44706</v>
      </c>
      <c r="AC49" s="467">
        <f t="shared" si="94"/>
        <v>44785</v>
      </c>
      <c r="AD49" s="468">
        <v>0</v>
      </c>
      <c r="AE49" s="469" t="str">
        <f t="shared" si="86"/>
        <v/>
      </c>
      <c r="AF49" s="465">
        <f t="shared" si="104"/>
        <v>0</v>
      </c>
      <c r="AG49" s="465">
        <f t="shared" si="105"/>
        <v>0</v>
      </c>
      <c r="AH49" s="465">
        <f t="shared" si="106"/>
        <v>0</v>
      </c>
      <c r="AI49" s="465">
        <f t="shared" si="107"/>
        <v>0</v>
      </c>
      <c r="AJ49" s="465">
        <f>IF(U49=0,0,IF(I49="O",IF(MONTH(G49)=5,(H49*L49)*#REF!,0),0))</f>
        <v>0</v>
      </c>
      <c r="AK49" s="464">
        <f t="shared" si="108"/>
        <v>0</v>
      </c>
      <c r="AL49" s="465">
        <f t="shared" si="120"/>
        <v>0</v>
      </c>
      <c r="AM49" s="465">
        <f t="shared" si="109"/>
        <v>0</v>
      </c>
      <c r="AN49" s="465">
        <f t="shared" si="110"/>
        <v>0</v>
      </c>
      <c r="AO49" s="465">
        <f t="shared" si="111"/>
        <v>0</v>
      </c>
      <c r="AP49" s="465">
        <f t="shared" si="112"/>
        <v>0</v>
      </c>
      <c r="AQ49" s="470">
        <f t="shared" si="113"/>
        <v>0</v>
      </c>
      <c r="AR49" s="471">
        <f t="shared" si="62"/>
        <v>0</v>
      </c>
      <c r="AS49" s="471">
        <f t="shared" si="63"/>
        <v>0</v>
      </c>
      <c r="AT49" s="471">
        <f t="shared" si="64"/>
        <v>0</v>
      </c>
      <c r="AU49" s="471">
        <f t="shared" si="65"/>
        <v>0</v>
      </c>
      <c r="AV49" s="471">
        <f t="shared" si="66"/>
        <v>0</v>
      </c>
      <c r="AW49" s="471">
        <f t="shared" si="67"/>
        <v>0</v>
      </c>
      <c r="AX49" s="471">
        <f t="shared" si="68"/>
        <v>0</v>
      </c>
      <c r="AY49" s="471">
        <f t="shared" si="69"/>
        <v>0</v>
      </c>
      <c r="AZ49" s="471">
        <f t="shared" si="70"/>
        <v>0</v>
      </c>
      <c r="BA49" s="471">
        <f t="shared" si="71"/>
        <v>0</v>
      </c>
      <c r="BB49" s="471">
        <f t="shared" si="72"/>
        <v>0</v>
      </c>
      <c r="BC49" s="471">
        <f t="shared" si="73"/>
        <v>0</v>
      </c>
      <c r="BD49" s="472">
        <v>0</v>
      </c>
      <c r="BE49" s="470">
        <f t="shared" si="121"/>
        <v>0</v>
      </c>
      <c r="BF49" s="463"/>
      <c r="BG49" s="473">
        <f t="shared" si="114"/>
        <v>0</v>
      </c>
      <c r="BH49" s="473">
        <f t="shared" si="115"/>
        <v>1</v>
      </c>
      <c r="BI49" s="473">
        <f t="shared" si="116"/>
        <v>0</v>
      </c>
      <c r="BJ49" s="473">
        <f t="shared" si="117"/>
        <v>0</v>
      </c>
      <c r="BK49" s="474">
        <f t="shared" si="54"/>
        <v>0</v>
      </c>
      <c r="BL49" s="457"/>
      <c r="BM49" s="457"/>
      <c r="BN49" s="475">
        <f t="shared" si="118"/>
        <v>0</v>
      </c>
      <c r="BO49" s="476" t="s">
        <v>123</v>
      </c>
      <c r="BP49" s="473">
        <f t="shared" si="41"/>
        <v>0</v>
      </c>
      <c r="BQ49" s="476"/>
      <c r="BR49" s="476"/>
      <c r="BS49" s="477"/>
      <c r="BT49" s="478">
        <f t="shared" si="55"/>
        <v>0</v>
      </c>
      <c r="BU49" s="478">
        <f t="shared" si="56"/>
        <v>0</v>
      </c>
      <c r="BV49" s="478">
        <f t="shared" si="57"/>
        <v>0</v>
      </c>
      <c r="BW49" s="478">
        <f t="shared" si="45"/>
        <v>0</v>
      </c>
      <c r="BX49" s="478">
        <f t="shared" si="46"/>
        <v>0</v>
      </c>
      <c r="BY49" s="478">
        <f t="shared" si="47"/>
        <v>0</v>
      </c>
      <c r="BZ49" s="478">
        <f t="shared" si="48"/>
        <v>0</v>
      </c>
      <c r="CA49" s="478">
        <f t="shared" si="49"/>
        <v>0</v>
      </c>
      <c r="CB49" s="478">
        <f t="shared" si="50"/>
        <v>0</v>
      </c>
      <c r="CC49" s="478">
        <f t="shared" si="51"/>
        <v>0</v>
      </c>
      <c r="CD49" s="478">
        <f t="shared" si="52"/>
        <v>0</v>
      </c>
      <c r="CE49" s="479">
        <f t="shared" si="53"/>
        <v>0</v>
      </c>
    </row>
    <row r="50" spans="1:83" ht="18" thickBot="1" x14ac:dyDescent="0.35">
      <c r="A50" s="494">
        <v>42</v>
      </c>
      <c r="B50" s="456" t="s">
        <v>767</v>
      </c>
      <c r="C50" s="457" t="s">
        <v>768</v>
      </c>
      <c r="D50" s="458">
        <v>611693281</v>
      </c>
      <c r="E50" s="457" t="s">
        <v>769</v>
      </c>
      <c r="F50" s="459" t="s">
        <v>460</v>
      </c>
      <c r="G50" s="460">
        <v>44803</v>
      </c>
      <c r="H50" s="457">
        <v>6</v>
      </c>
      <c r="I50" s="457" t="s">
        <v>123</v>
      </c>
      <c r="J50" s="461">
        <v>44788</v>
      </c>
      <c r="K50" s="461">
        <v>44791</v>
      </c>
      <c r="L50" s="459">
        <f t="shared" si="122"/>
        <v>3</v>
      </c>
      <c r="M50" s="462">
        <v>0</v>
      </c>
      <c r="N50" s="463">
        <v>0</v>
      </c>
      <c r="O50" s="463">
        <v>0</v>
      </c>
      <c r="P50" s="463">
        <v>0</v>
      </c>
      <c r="Q50" s="464">
        <f t="shared" si="60"/>
        <v>0</v>
      </c>
      <c r="R50" s="465">
        <f t="shared" si="21"/>
        <v>0</v>
      </c>
      <c r="S50" s="465">
        <f t="shared" si="22"/>
        <v>0</v>
      </c>
      <c r="T50" s="465">
        <f t="shared" si="61"/>
        <v>0</v>
      </c>
      <c r="U50" s="465">
        <f t="shared" si="95"/>
        <v>0</v>
      </c>
      <c r="V50" s="465">
        <f t="shared" si="2"/>
        <v>0</v>
      </c>
      <c r="W50" s="463">
        <v>0</v>
      </c>
      <c r="X50" s="465">
        <f t="shared" si="84"/>
        <v>0</v>
      </c>
      <c r="Y50" s="463">
        <v>0</v>
      </c>
      <c r="Z50" s="466">
        <f t="shared" si="85"/>
        <v>18</v>
      </c>
      <c r="AA50" s="460">
        <v>44699</v>
      </c>
      <c r="AB50" s="467">
        <f t="shared" si="93"/>
        <v>44706</v>
      </c>
      <c r="AC50" s="467">
        <f t="shared" si="94"/>
        <v>44785</v>
      </c>
      <c r="AD50" s="468">
        <v>0</v>
      </c>
      <c r="AE50" s="469" t="str">
        <f t="shared" si="86"/>
        <v/>
      </c>
      <c r="AF50" s="465">
        <f t="shared" si="104"/>
        <v>0</v>
      </c>
      <c r="AG50" s="465">
        <f t="shared" si="105"/>
        <v>0</v>
      </c>
      <c r="AH50" s="465">
        <f t="shared" si="106"/>
        <v>0</v>
      </c>
      <c r="AI50" s="465">
        <f t="shared" si="107"/>
        <v>0</v>
      </c>
      <c r="AJ50" s="465">
        <f>IF(U50=0,0,IF(I50="O",IF(MONTH(G50)=5,(H50*L50)*#REF!,0),0))</f>
        <v>0</v>
      </c>
      <c r="AK50" s="464">
        <f t="shared" si="108"/>
        <v>0</v>
      </c>
      <c r="AL50" s="465">
        <f t="shared" si="120"/>
        <v>0</v>
      </c>
      <c r="AM50" s="465">
        <f t="shared" si="109"/>
        <v>0</v>
      </c>
      <c r="AN50" s="465">
        <f t="shared" si="110"/>
        <v>0</v>
      </c>
      <c r="AO50" s="465">
        <f t="shared" si="111"/>
        <v>0</v>
      </c>
      <c r="AP50" s="465">
        <f t="shared" si="112"/>
        <v>0</v>
      </c>
      <c r="AQ50" s="470">
        <f t="shared" si="113"/>
        <v>0</v>
      </c>
      <c r="AR50" s="471">
        <f t="shared" si="62"/>
        <v>0</v>
      </c>
      <c r="AS50" s="471">
        <f t="shared" si="63"/>
        <v>0</v>
      </c>
      <c r="AT50" s="471">
        <f t="shared" si="64"/>
        <v>0</v>
      </c>
      <c r="AU50" s="471">
        <f t="shared" si="65"/>
        <v>0</v>
      </c>
      <c r="AV50" s="471">
        <f t="shared" si="66"/>
        <v>0</v>
      </c>
      <c r="AW50" s="471">
        <f t="shared" si="67"/>
        <v>0</v>
      </c>
      <c r="AX50" s="471">
        <f t="shared" si="68"/>
        <v>0</v>
      </c>
      <c r="AY50" s="471">
        <f t="shared" si="69"/>
        <v>0</v>
      </c>
      <c r="AZ50" s="471">
        <f t="shared" si="70"/>
        <v>0</v>
      </c>
      <c r="BA50" s="471">
        <f t="shared" si="71"/>
        <v>0</v>
      </c>
      <c r="BB50" s="471">
        <f t="shared" si="72"/>
        <v>0</v>
      </c>
      <c r="BC50" s="471">
        <f t="shared" si="73"/>
        <v>0</v>
      </c>
      <c r="BD50" s="472">
        <v>0</v>
      </c>
      <c r="BE50" s="470">
        <v>0</v>
      </c>
      <c r="BF50" s="463"/>
      <c r="BG50" s="473">
        <f t="shared" si="114"/>
        <v>0</v>
      </c>
      <c r="BH50" s="473">
        <f t="shared" si="115"/>
        <v>1</v>
      </c>
      <c r="BI50" s="473">
        <f t="shared" si="116"/>
        <v>0</v>
      </c>
      <c r="BJ50" s="473">
        <f t="shared" si="117"/>
        <v>0</v>
      </c>
      <c r="BK50" s="474">
        <f t="shared" si="54"/>
        <v>0</v>
      </c>
      <c r="BL50" s="457"/>
      <c r="BM50" s="457"/>
      <c r="BN50" s="475">
        <f t="shared" si="118"/>
        <v>0</v>
      </c>
      <c r="BO50" s="476" t="s">
        <v>123</v>
      </c>
      <c r="BP50" s="473">
        <f t="shared" si="41"/>
        <v>0</v>
      </c>
      <c r="BQ50" s="476"/>
      <c r="BR50" s="476"/>
      <c r="BS50" s="477"/>
      <c r="BT50" s="478">
        <f t="shared" si="55"/>
        <v>0</v>
      </c>
      <c r="BU50" s="478">
        <f t="shared" si="56"/>
        <v>0</v>
      </c>
      <c r="BV50" s="478">
        <f t="shared" si="57"/>
        <v>0</v>
      </c>
      <c r="BW50" s="478">
        <f t="shared" si="45"/>
        <v>0</v>
      </c>
      <c r="BX50" s="478">
        <f t="shared" si="46"/>
        <v>0</v>
      </c>
      <c r="BY50" s="478">
        <f t="shared" si="47"/>
        <v>0</v>
      </c>
      <c r="BZ50" s="478">
        <f t="shared" si="48"/>
        <v>0</v>
      </c>
      <c r="CA50" s="478">
        <f t="shared" si="49"/>
        <v>0</v>
      </c>
      <c r="CB50" s="478">
        <f t="shared" si="50"/>
        <v>0</v>
      </c>
      <c r="CC50" s="478">
        <f t="shared" si="51"/>
        <v>0</v>
      </c>
      <c r="CD50" s="478">
        <f t="shared" si="52"/>
        <v>0</v>
      </c>
      <c r="CE50" s="479">
        <f t="shared" si="53"/>
        <v>0</v>
      </c>
    </row>
    <row r="51" spans="1:83" s="549" customFormat="1" ht="18" thickBot="1" x14ac:dyDescent="0.35">
      <c r="A51" s="548">
        <v>43</v>
      </c>
      <c r="B51" s="443" t="s">
        <v>771</v>
      </c>
      <c r="C51" s="433" t="s">
        <v>772</v>
      </c>
      <c r="D51" s="432">
        <v>683101606</v>
      </c>
      <c r="E51" s="433" t="s">
        <v>773</v>
      </c>
      <c r="F51" s="434" t="s">
        <v>461</v>
      </c>
      <c r="G51" s="444">
        <v>44711</v>
      </c>
      <c r="H51" s="433">
        <v>1</v>
      </c>
      <c r="I51" s="433" t="s">
        <v>643</v>
      </c>
      <c r="J51" s="445">
        <v>44699</v>
      </c>
      <c r="K51" s="445">
        <v>44701</v>
      </c>
      <c r="L51" s="434">
        <f t="shared" si="122"/>
        <v>2</v>
      </c>
      <c r="M51" s="435">
        <v>80</v>
      </c>
      <c r="N51" s="436">
        <v>0</v>
      </c>
      <c r="O51" s="436">
        <v>0</v>
      </c>
      <c r="P51" s="436">
        <v>0</v>
      </c>
      <c r="Q51" s="446">
        <f t="shared" si="60"/>
        <v>160</v>
      </c>
      <c r="R51" s="440">
        <f t="shared" si="21"/>
        <v>0</v>
      </c>
      <c r="S51" s="440">
        <f t="shared" si="22"/>
        <v>0</v>
      </c>
      <c r="T51" s="440">
        <f t="shared" si="61"/>
        <v>0</v>
      </c>
      <c r="U51" s="440">
        <f t="shared" si="95"/>
        <v>160</v>
      </c>
      <c r="V51" s="440">
        <f t="shared" si="2"/>
        <v>48</v>
      </c>
      <c r="W51" s="436">
        <v>0</v>
      </c>
      <c r="X51" s="440">
        <f t="shared" si="84"/>
        <v>160</v>
      </c>
      <c r="Y51" s="436">
        <v>157.19999999999999</v>
      </c>
      <c r="Z51" s="447">
        <f t="shared" si="85"/>
        <v>2</v>
      </c>
      <c r="AA51" s="444">
        <v>44699</v>
      </c>
      <c r="AB51" s="448">
        <f t="shared" si="93"/>
        <v>44706</v>
      </c>
      <c r="AC51" s="448">
        <f t="shared" si="94"/>
        <v>44696</v>
      </c>
      <c r="AD51" s="438">
        <v>0</v>
      </c>
      <c r="AE51" s="439" t="str">
        <f t="shared" si="86"/>
        <v/>
      </c>
      <c r="AF51" s="440">
        <f t="shared" si="104"/>
        <v>0</v>
      </c>
      <c r="AG51" s="440">
        <f t="shared" si="105"/>
        <v>0</v>
      </c>
      <c r="AH51" s="440">
        <f t="shared" si="106"/>
        <v>0</v>
      </c>
      <c r="AI51" s="440">
        <f t="shared" si="107"/>
        <v>0</v>
      </c>
      <c r="AJ51" s="440">
        <f>IF(U51=0,0,IF(I51="O",IF(MONTH(G51)=5,(H51*L51)*ts,0),0))</f>
        <v>1.32</v>
      </c>
      <c r="AK51" s="446">
        <f t="shared" si="108"/>
        <v>0</v>
      </c>
      <c r="AL51" s="440">
        <f t="shared" si="120"/>
        <v>0</v>
      </c>
      <c r="AM51" s="440">
        <f t="shared" si="109"/>
        <v>0</v>
      </c>
      <c r="AN51" s="440">
        <f t="shared" si="110"/>
        <v>0</v>
      </c>
      <c r="AO51" s="440">
        <f t="shared" si="111"/>
        <v>0</v>
      </c>
      <c r="AP51" s="440">
        <f t="shared" si="112"/>
        <v>0</v>
      </c>
      <c r="AQ51" s="441">
        <f t="shared" si="113"/>
        <v>0</v>
      </c>
      <c r="AR51" s="437">
        <f t="shared" si="62"/>
        <v>0</v>
      </c>
      <c r="AS51" s="437">
        <f t="shared" si="63"/>
        <v>0</v>
      </c>
      <c r="AT51" s="437">
        <f t="shared" si="64"/>
        <v>0</v>
      </c>
      <c r="AU51" s="437">
        <f t="shared" si="65"/>
        <v>0</v>
      </c>
      <c r="AV51" s="437">
        <f t="shared" si="66"/>
        <v>12.8</v>
      </c>
      <c r="AW51" s="437">
        <f t="shared" si="67"/>
        <v>0</v>
      </c>
      <c r="AX51" s="437">
        <f t="shared" si="68"/>
        <v>0</v>
      </c>
      <c r="AY51" s="437">
        <f t="shared" si="69"/>
        <v>0</v>
      </c>
      <c r="AZ51" s="437">
        <f t="shared" si="70"/>
        <v>0</v>
      </c>
      <c r="BA51" s="437">
        <f t="shared" si="71"/>
        <v>0</v>
      </c>
      <c r="BB51" s="437">
        <f t="shared" si="72"/>
        <v>0</v>
      </c>
      <c r="BC51" s="437">
        <f t="shared" si="73"/>
        <v>0</v>
      </c>
      <c r="BD51" s="449">
        <v>0</v>
      </c>
      <c r="BE51" s="441">
        <f t="shared" si="121"/>
        <v>157.19999999999999</v>
      </c>
      <c r="BF51" s="436"/>
      <c r="BG51" s="450">
        <f t="shared" si="114"/>
        <v>1</v>
      </c>
      <c r="BH51" s="450">
        <f t="shared" si="115"/>
        <v>0</v>
      </c>
      <c r="BI51" s="450">
        <f t="shared" si="116"/>
        <v>0</v>
      </c>
      <c r="BJ51" s="450">
        <f t="shared" si="117"/>
        <v>160</v>
      </c>
      <c r="BK51" s="442">
        <f t="shared" si="54"/>
        <v>2</v>
      </c>
      <c r="BL51" s="433"/>
      <c r="BM51" s="433"/>
      <c r="BN51" s="451">
        <f t="shared" si="118"/>
        <v>157.19999999999999</v>
      </c>
      <c r="BO51" s="452"/>
      <c r="BP51" s="450">
        <f t="shared" si="41"/>
        <v>160</v>
      </c>
      <c r="BQ51" s="452"/>
      <c r="BR51" s="452"/>
      <c r="BS51" s="453" t="s">
        <v>774</v>
      </c>
      <c r="BT51" s="454">
        <f t="shared" si="55"/>
        <v>0</v>
      </c>
      <c r="BU51" s="454">
        <f t="shared" si="56"/>
        <v>0</v>
      </c>
      <c r="BV51" s="454">
        <f t="shared" si="57"/>
        <v>0</v>
      </c>
      <c r="BW51" s="454">
        <f t="shared" si="45"/>
        <v>0</v>
      </c>
      <c r="BX51" s="454">
        <f t="shared" si="46"/>
        <v>0</v>
      </c>
      <c r="BY51" s="454">
        <f t="shared" si="47"/>
        <v>0</v>
      </c>
      <c r="BZ51" s="454">
        <f t="shared" si="48"/>
        <v>0</v>
      </c>
      <c r="CA51" s="454">
        <f t="shared" si="49"/>
        <v>0</v>
      </c>
      <c r="CB51" s="454">
        <f t="shared" si="50"/>
        <v>0</v>
      </c>
      <c r="CC51" s="454">
        <f t="shared" si="51"/>
        <v>0</v>
      </c>
      <c r="CD51" s="454">
        <f t="shared" si="52"/>
        <v>0</v>
      </c>
      <c r="CE51" s="455">
        <f t="shared" si="53"/>
        <v>0</v>
      </c>
    </row>
    <row r="52" spans="1:83" ht="18" thickBot="1" x14ac:dyDescent="0.35">
      <c r="A52" s="663">
        <v>44</v>
      </c>
      <c r="B52" s="648" t="s">
        <v>778</v>
      </c>
      <c r="C52" s="643" t="s">
        <v>779</v>
      </c>
      <c r="D52" s="649" t="s">
        <v>780</v>
      </c>
      <c r="E52" s="643" t="s">
        <v>781</v>
      </c>
      <c r="F52" s="635" t="s">
        <v>462</v>
      </c>
      <c r="G52" s="639">
        <v>44772</v>
      </c>
      <c r="H52" s="643">
        <v>3</v>
      </c>
      <c r="I52" s="643" t="s">
        <v>123</v>
      </c>
      <c r="J52" s="650">
        <v>44767</v>
      </c>
      <c r="K52" s="650">
        <v>44770</v>
      </c>
      <c r="L52" s="635">
        <f t="shared" si="122"/>
        <v>3</v>
      </c>
      <c r="M52" s="636">
        <v>0</v>
      </c>
      <c r="N52" s="637">
        <v>0</v>
      </c>
      <c r="O52" s="637">
        <v>90</v>
      </c>
      <c r="P52" s="637">
        <v>0</v>
      </c>
      <c r="Q52" s="636">
        <f t="shared" si="60"/>
        <v>0</v>
      </c>
      <c r="R52" s="637">
        <f t="shared" si="21"/>
        <v>270</v>
      </c>
      <c r="S52" s="637">
        <f t="shared" si="22"/>
        <v>0</v>
      </c>
      <c r="T52" s="637">
        <f t="shared" si="61"/>
        <v>0</v>
      </c>
      <c r="U52" s="637">
        <f t="shared" si="95"/>
        <v>270</v>
      </c>
      <c r="V52" s="637">
        <f t="shared" si="2"/>
        <v>81</v>
      </c>
      <c r="W52" s="637">
        <v>0</v>
      </c>
      <c r="X52" s="637">
        <f t="shared" si="84"/>
        <v>270</v>
      </c>
      <c r="Y52" s="637">
        <v>0</v>
      </c>
      <c r="Z52" s="638">
        <f t="shared" si="85"/>
        <v>9</v>
      </c>
      <c r="AA52" s="639">
        <v>44712</v>
      </c>
      <c r="AB52" s="639">
        <f t="shared" si="93"/>
        <v>44719</v>
      </c>
      <c r="AC52" s="639">
        <f t="shared" si="94"/>
        <v>44764</v>
      </c>
      <c r="AD52" s="651">
        <v>0</v>
      </c>
      <c r="AE52" s="640" t="str">
        <f t="shared" si="86"/>
        <v/>
      </c>
      <c r="AF52" s="637">
        <f t="shared" si="104"/>
        <v>0</v>
      </c>
      <c r="AG52" s="637">
        <f t="shared" si="105"/>
        <v>0</v>
      </c>
      <c r="AH52" s="637">
        <f t="shared" si="106"/>
        <v>0</v>
      </c>
      <c r="AI52" s="637">
        <f t="shared" si="107"/>
        <v>0</v>
      </c>
      <c r="AJ52" s="637">
        <f>IF(U52=0,0,IF(I52="O",IF(MONTH(G52)=5,(H52*L52)*#REF!,0),0))</f>
        <v>0</v>
      </c>
      <c r="AK52" s="636">
        <f t="shared" si="108"/>
        <v>0</v>
      </c>
      <c r="AL52" s="637">
        <f t="shared" si="120"/>
        <v>0</v>
      </c>
      <c r="AM52" s="637">
        <f t="shared" si="109"/>
        <v>0</v>
      </c>
      <c r="AN52" s="637">
        <f t="shared" si="110"/>
        <v>0</v>
      </c>
      <c r="AO52" s="637">
        <f t="shared" si="111"/>
        <v>0</v>
      </c>
      <c r="AP52" s="637">
        <f t="shared" si="112"/>
        <v>0</v>
      </c>
      <c r="AQ52" s="641">
        <f t="shared" si="113"/>
        <v>0</v>
      </c>
      <c r="AR52" s="642">
        <f t="shared" si="62"/>
        <v>0</v>
      </c>
      <c r="AS52" s="642">
        <f t="shared" si="63"/>
        <v>0</v>
      </c>
      <c r="AT52" s="642">
        <f t="shared" si="64"/>
        <v>0</v>
      </c>
      <c r="AU52" s="642">
        <f t="shared" si="65"/>
        <v>0</v>
      </c>
      <c r="AV52" s="642">
        <f t="shared" si="66"/>
        <v>0</v>
      </c>
      <c r="AW52" s="642">
        <f t="shared" si="67"/>
        <v>0</v>
      </c>
      <c r="AX52" s="642">
        <f t="shared" si="68"/>
        <v>0</v>
      </c>
      <c r="AY52" s="642">
        <f t="shared" si="69"/>
        <v>0</v>
      </c>
      <c r="AZ52" s="642">
        <f t="shared" si="70"/>
        <v>0</v>
      </c>
      <c r="BA52" s="642">
        <f t="shared" si="71"/>
        <v>0</v>
      </c>
      <c r="BB52" s="642">
        <f t="shared" si="72"/>
        <v>0</v>
      </c>
      <c r="BC52" s="642">
        <f t="shared" si="73"/>
        <v>0</v>
      </c>
      <c r="BD52" s="652">
        <f t="shared" ref="BD52:BD83" si="127">$BD$51</f>
        <v>0</v>
      </c>
      <c r="BE52" s="641">
        <f t="shared" si="121"/>
        <v>0</v>
      </c>
      <c r="BF52" s="637"/>
      <c r="BG52" s="643">
        <f t="shared" si="114"/>
        <v>0</v>
      </c>
      <c r="BH52" s="643">
        <f t="shared" si="115"/>
        <v>1</v>
      </c>
      <c r="BI52" s="643">
        <f t="shared" si="116"/>
        <v>0</v>
      </c>
      <c r="BJ52" s="643">
        <f t="shared" si="117"/>
        <v>0</v>
      </c>
      <c r="BK52" s="644">
        <f t="shared" si="54"/>
        <v>0</v>
      </c>
      <c r="BL52" s="643"/>
      <c r="BM52" s="643"/>
      <c r="BN52" s="645">
        <f t="shared" si="118"/>
        <v>0</v>
      </c>
      <c r="BO52" s="653" t="s">
        <v>123</v>
      </c>
      <c r="BP52" s="643">
        <f t="shared" si="41"/>
        <v>0</v>
      </c>
      <c r="BQ52" s="653"/>
      <c r="BR52" s="653"/>
      <c r="BS52" s="654"/>
      <c r="BT52" s="646">
        <f t="shared" ref="BT52:BT115" si="128">IF(MONTH(J52)=1,AD52*15*75%,0)</f>
        <v>0</v>
      </c>
      <c r="BU52" s="646">
        <f t="shared" ref="BU52:BU115" si="129">IF(MONTH(J52)=2,AD52*15*75%,0)</f>
        <v>0</v>
      </c>
      <c r="BV52" s="646">
        <f t="shared" ref="BV52:BV115" si="130">IF(MONTH(J52)=3,AD52*15*75%,0)</f>
        <v>0</v>
      </c>
      <c r="BW52" s="646">
        <f t="shared" ref="BW52:BW115" si="131">IF(MONTH(J52)=4,AD52*15*75%,0)</f>
        <v>0</v>
      </c>
      <c r="BX52" s="646">
        <f t="shared" ref="BX52:BX115" si="132">IF(MONTH(J52)=5,AD52*75%,0)</f>
        <v>0</v>
      </c>
      <c r="BY52" s="646">
        <f t="shared" ref="BY52:BY115" si="133">IF(MONTH(J52)=6,AD52*15*75%,0)</f>
        <v>0</v>
      </c>
      <c r="BZ52" s="646">
        <f t="shared" ref="BZ52:BZ115" si="134">IF(MONTH(J52)=7,AD52*15*75%,0)</f>
        <v>0</v>
      </c>
      <c r="CA52" s="646">
        <f t="shared" ref="CA52:CA115" si="135">IF(MONTH(J52)=8,AD52*15*785%,0)</f>
        <v>0</v>
      </c>
      <c r="CB52" s="646">
        <f t="shared" ref="CB52:CB115" si="136">IF(MONTH(J52)=9,AD52*15*785%,0)</f>
        <v>0</v>
      </c>
      <c r="CC52" s="646">
        <f t="shared" ref="CC52:CC115" si="137">IF(MONTH(J52)=10,AD52*15*75%,0)</f>
        <v>0</v>
      </c>
      <c r="CD52" s="646">
        <f t="shared" ref="CD52:CD115" si="138">IF(MONTH(J52)=11,AD52*15*75%,0)</f>
        <v>0</v>
      </c>
      <c r="CE52" s="647">
        <f t="shared" ref="CE52:CE115" si="139">IF(MONTH(J52)=12,AD52*15*75%,0)</f>
        <v>0</v>
      </c>
    </row>
    <row r="53" spans="1:83" ht="18" thickBot="1" x14ac:dyDescent="0.35">
      <c r="A53" s="663">
        <v>45</v>
      </c>
      <c r="B53" s="648" t="s">
        <v>793</v>
      </c>
      <c r="C53" s="643" t="s">
        <v>794</v>
      </c>
      <c r="D53" s="649"/>
      <c r="E53" s="643" t="s">
        <v>795</v>
      </c>
      <c r="F53" s="635" t="s">
        <v>463</v>
      </c>
      <c r="G53" s="639">
        <v>44742</v>
      </c>
      <c r="H53" s="643">
        <v>4</v>
      </c>
      <c r="I53" s="643" t="s">
        <v>123</v>
      </c>
      <c r="J53" s="650">
        <v>44725</v>
      </c>
      <c r="K53" s="650">
        <v>44730</v>
      </c>
      <c r="L53" s="635">
        <f t="shared" si="122"/>
        <v>5</v>
      </c>
      <c r="M53" s="636">
        <v>65</v>
      </c>
      <c r="N53" s="637">
        <v>0</v>
      </c>
      <c r="O53" s="637">
        <v>0</v>
      </c>
      <c r="P53" s="637">
        <v>65</v>
      </c>
      <c r="Q53" s="636">
        <f t="shared" si="60"/>
        <v>325</v>
      </c>
      <c r="R53" s="637">
        <f t="shared" si="21"/>
        <v>0</v>
      </c>
      <c r="S53" s="637">
        <f t="shared" si="22"/>
        <v>0</v>
      </c>
      <c r="T53" s="637">
        <f t="shared" si="61"/>
        <v>325</v>
      </c>
      <c r="U53" s="637">
        <f t="shared" si="95"/>
        <v>650</v>
      </c>
      <c r="V53" s="637">
        <f t="shared" si="2"/>
        <v>195</v>
      </c>
      <c r="W53" s="637">
        <v>0</v>
      </c>
      <c r="X53" s="637">
        <f t="shared" si="84"/>
        <v>650</v>
      </c>
      <c r="Y53" s="637">
        <v>0</v>
      </c>
      <c r="Z53" s="638">
        <f t="shared" si="85"/>
        <v>20</v>
      </c>
      <c r="AA53" s="639">
        <v>44716</v>
      </c>
      <c r="AB53" s="639">
        <f t="shared" si="93"/>
        <v>44723</v>
      </c>
      <c r="AC53" s="639">
        <f t="shared" si="94"/>
        <v>44722</v>
      </c>
      <c r="AD53" s="651">
        <v>0</v>
      </c>
      <c r="AE53" s="640" t="str">
        <f t="shared" si="86"/>
        <v/>
      </c>
      <c r="AF53" s="637">
        <f t="shared" si="104"/>
        <v>0</v>
      </c>
      <c r="AG53" s="637">
        <f t="shared" si="105"/>
        <v>0</v>
      </c>
      <c r="AH53" s="637">
        <f t="shared" si="106"/>
        <v>0</v>
      </c>
      <c r="AI53" s="637">
        <f t="shared" si="107"/>
        <v>0</v>
      </c>
      <c r="AJ53" s="637">
        <f>IF(U53=0,0,IF(I53="O",IF(MONTH(G53)=5,(H53*L53)*#REF!,0),0))</f>
        <v>0</v>
      </c>
      <c r="AK53" s="636">
        <f t="shared" si="108"/>
        <v>0</v>
      </c>
      <c r="AL53" s="637">
        <f t="shared" si="120"/>
        <v>0</v>
      </c>
      <c r="AM53" s="637">
        <f t="shared" si="109"/>
        <v>0</v>
      </c>
      <c r="AN53" s="637">
        <f t="shared" si="110"/>
        <v>0</v>
      </c>
      <c r="AO53" s="637">
        <f t="shared" si="111"/>
        <v>0</v>
      </c>
      <c r="AP53" s="637">
        <f t="shared" si="112"/>
        <v>0</v>
      </c>
      <c r="AQ53" s="641">
        <f t="shared" si="113"/>
        <v>0</v>
      </c>
      <c r="AR53" s="642">
        <f t="shared" si="62"/>
        <v>0</v>
      </c>
      <c r="AS53" s="642">
        <f t="shared" si="63"/>
        <v>0</v>
      </c>
      <c r="AT53" s="642">
        <f t="shared" si="64"/>
        <v>0</v>
      </c>
      <c r="AU53" s="642">
        <f t="shared" si="65"/>
        <v>0</v>
      </c>
      <c r="AV53" s="642">
        <f t="shared" si="66"/>
        <v>0</v>
      </c>
      <c r="AW53" s="642">
        <f t="shared" si="67"/>
        <v>0</v>
      </c>
      <c r="AX53" s="642">
        <f t="shared" si="68"/>
        <v>0</v>
      </c>
      <c r="AY53" s="642">
        <f t="shared" si="69"/>
        <v>0</v>
      </c>
      <c r="AZ53" s="642">
        <f t="shared" si="70"/>
        <v>0</v>
      </c>
      <c r="BA53" s="642">
        <f t="shared" si="71"/>
        <v>0</v>
      </c>
      <c r="BB53" s="642">
        <f t="shared" si="72"/>
        <v>0</v>
      </c>
      <c r="BC53" s="642">
        <f t="shared" si="73"/>
        <v>0</v>
      </c>
      <c r="BD53" s="652">
        <f t="shared" si="127"/>
        <v>0</v>
      </c>
      <c r="BE53" s="641">
        <f t="shared" ref="BE53:BE116" si="140">W53+Y53</f>
        <v>0</v>
      </c>
      <c r="BF53" s="637"/>
      <c r="BG53" s="643">
        <f t="shared" ref="BG53:BG116" si="141">IF(I53="O",1,0)</f>
        <v>0</v>
      </c>
      <c r="BH53" s="643">
        <f t="shared" ref="BH53:BH116" si="142">IF(I53="X",1,0)</f>
        <v>1</v>
      </c>
      <c r="BI53" s="643">
        <f t="shared" ref="BI53:BI116" si="143">IF(I53="S",1,0)</f>
        <v>0</v>
      </c>
      <c r="BJ53" s="643">
        <f t="shared" ref="BJ53:BJ116" si="144">IF(OR(I53="S",I53="O"),U53,0)</f>
        <v>0</v>
      </c>
      <c r="BK53" s="644">
        <f t="shared" si="54"/>
        <v>0</v>
      </c>
      <c r="BL53" s="643"/>
      <c r="BM53" s="643"/>
      <c r="BN53" s="645">
        <f t="shared" ref="BN53:BN116" si="145">IF(I53="O",IF(BL53="X",BJ53-(BJ53*1.752%),IF(BM53="X",W53+(X53-(X53*1.752%)),(W53+Y53))),0)</f>
        <v>0</v>
      </c>
      <c r="BO53" s="653" t="s">
        <v>123</v>
      </c>
      <c r="BP53" s="643">
        <f t="shared" ref="BP53:BP116" si="146">IF(OR(I53="A",I53="O"),U53,0)</f>
        <v>0</v>
      </c>
      <c r="BQ53" s="653"/>
      <c r="BR53" s="653"/>
      <c r="BS53" s="654"/>
      <c r="BT53" s="646">
        <f t="shared" si="128"/>
        <v>0</v>
      </c>
      <c r="BU53" s="646">
        <f t="shared" si="129"/>
        <v>0</v>
      </c>
      <c r="BV53" s="646">
        <f t="shared" si="130"/>
        <v>0</v>
      </c>
      <c r="BW53" s="646">
        <f t="shared" si="131"/>
        <v>0</v>
      </c>
      <c r="BX53" s="646">
        <f t="shared" si="132"/>
        <v>0</v>
      </c>
      <c r="BY53" s="646">
        <f t="shared" si="133"/>
        <v>0</v>
      </c>
      <c r="BZ53" s="646">
        <f t="shared" si="134"/>
        <v>0</v>
      </c>
      <c r="CA53" s="646">
        <f t="shared" si="135"/>
        <v>0</v>
      </c>
      <c r="CB53" s="646">
        <f t="shared" si="136"/>
        <v>0</v>
      </c>
      <c r="CC53" s="646">
        <f t="shared" si="137"/>
        <v>0</v>
      </c>
      <c r="CD53" s="646">
        <f t="shared" si="138"/>
        <v>0</v>
      </c>
      <c r="CE53" s="647">
        <f t="shared" si="139"/>
        <v>0</v>
      </c>
    </row>
    <row r="54" spans="1:83" ht="18" thickBot="1" x14ac:dyDescent="0.35">
      <c r="A54" s="513">
        <v>46</v>
      </c>
      <c r="B54" s="456" t="s">
        <v>793</v>
      </c>
      <c r="C54" s="457" t="s">
        <v>794</v>
      </c>
      <c r="D54" s="458"/>
      <c r="E54" s="457" t="s">
        <v>795</v>
      </c>
      <c r="F54" s="459" t="s">
        <v>464</v>
      </c>
      <c r="G54" s="460">
        <v>44742</v>
      </c>
      <c r="H54" s="457">
        <v>4</v>
      </c>
      <c r="I54" s="457" t="s">
        <v>123</v>
      </c>
      <c r="J54" s="461">
        <v>44725</v>
      </c>
      <c r="K54" s="461">
        <v>44730</v>
      </c>
      <c r="L54" s="459">
        <f t="shared" si="122"/>
        <v>5</v>
      </c>
      <c r="M54" s="462">
        <v>0</v>
      </c>
      <c r="N54" s="463">
        <v>0</v>
      </c>
      <c r="O54" s="463">
        <v>0</v>
      </c>
      <c r="P54" s="463">
        <v>0</v>
      </c>
      <c r="Q54" s="464">
        <f t="shared" ref="Q54:Q117" si="147">M54*L54</f>
        <v>0</v>
      </c>
      <c r="R54" s="465">
        <f t="shared" ref="R54:R117" si="148">O54*L54</f>
        <v>0</v>
      </c>
      <c r="S54" s="465">
        <f t="shared" ref="S54:S117" si="149">N54*L54</f>
        <v>0</v>
      </c>
      <c r="T54" s="465">
        <f t="shared" ref="T54:T117" si="150">P54*L54</f>
        <v>0</v>
      </c>
      <c r="U54" s="465">
        <f t="shared" ref="U54:U117" si="151">(Q54+R54+S54+T54)-(Q54+R54+S54+T54)*BD54/100</f>
        <v>0</v>
      </c>
      <c r="V54" s="465">
        <f t="shared" ref="V54:V117" si="152">U54*30%</f>
        <v>0</v>
      </c>
      <c r="W54" s="463">
        <v>0</v>
      </c>
      <c r="X54" s="465">
        <f t="shared" ref="X54:X117" si="153">IF(W54=0,U54-W54,U54-W54)</f>
        <v>0</v>
      </c>
      <c r="Y54" s="463">
        <v>0</v>
      </c>
      <c r="Z54" s="466">
        <f t="shared" ref="Z54:Z117" si="154">H54*L54</f>
        <v>20</v>
      </c>
      <c r="AA54" s="460"/>
      <c r="AB54" s="467" t="str">
        <f t="shared" si="93"/>
        <v/>
      </c>
      <c r="AC54" s="467" t="str">
        <f t="shared" ref="AC54:AC117" si="155">IF(AA54="","",J54-3)</f>
        <v/>
      </c>
      <c r="AD54" s="468">
        <v>0</v>
      </c>
      <c r="AE54" s="469" t="str">
        <f t="shared" si="86"/>
        <v/>
      </c>
      <c r="AF54" s="465">
        <f t="shared" si="104"/>
        <v>0</v>
      </c>
      <c r="AG54" s="465">
        <f t="shared" si="105"/>
        <v>0</v>
      </c>
      <c r="AH54" s="465">
        <f t="shared" si="106"/>
        <v>0</v>
      </c>
      <c r="AI54" s="465">
        <f t="shared" si="107"/>
        <v>0</v>
      </c>
      <c r="AJ54" s="465">
        <f>IF(U54=0,0,IF(I54="O",IF(MONTH(G54)=5,(H54*L54)*#REF!,0),0))</f>
        <v>0</v>
      </c>
      <c r="AK54" s="464">
        <f t="shared" si="108"/>
        <v>0</v>
      </c>
      <c r="AL54" s="465">
        <f t="shared" si="120"/>
        <v>0</v>
      </c>
      <c r="AM54" s="465">
        <f t="shared" si="109"/>
        <v>0</v>
      </c>
      <c r="AN54" s="465">
        <f t="shared" si="110"/>
        <v>0</v>
      </c>
      <c r="AO54" s="465">
        <f t="shared" si="111"/>
        <v>0</v>
      </c>
      <c r="AP54" s="465">
        <f t="shared" si="112"/>
        <v>0</v>
      </c>
      <c r="AQ54" s="470">
        <f t="shared" si="113"/>
        <v>0</v>
      </c>
      <c r="AR54" s="471">
        <f t="shared" si="62"/>
        <v>0</v>
      </c>
      <c r="AS54" s="471">
        <f t="shared" si="63"/>
        <v>0</v>
      </c>
      <c r="AT54" s="471">
        <f t="shared" si="64"/>
        <v>0</v>
      </c>
      <c r="AU54" s="471">
        <f t="shared" si="65"/>
        <v>0</v>
      </c>
      <c r="AV54" s="471">
        <f t="shared" si="66"/>
        <v>0</v>
      </c>
      <c r="AW54" s="471">
        <f t="shared" si="67"/>
        <v>0</v>
      </c>
      <c r="AX54" s="471">
        <f t="shared" si="68"/>
        <v>0</v>
      </c>
      <c r="AY54" s="471">
        <f t="shared" si="69"/>
        <v>0</v>
      </c>
      <c r="AZ54" s="471">
        <f t="shared" si="70"/>
        <v>0</v>
      </c>
      <c r="BA54" s="471">
        <f t="shared" si="71"/>
        <v>0</v>
      </c>
      <c r="BB54" s="471">
        <f t="shared" si="72"/>
        <v>0</v>
      </c>
      <c r="BC54" s="471">
        <f t="shared" si="73"/>
        <v>0</v>
      </c>
      <c r="BD54" s="472">
        <f t="shared" si="127"/>
        <v>0</v>
      </c>
      <c r="BE54" s="470">
        <f t="shared" si="140"/>
        <v>0</v>
      </c>
      <c r="BF54" s="463"/>
      <c r="BG54" s="473">
        <f t="shared" si="141"/>
        <v>0</v>
      </c>
      <c r="BH54" s="473">
        <f t="shared" si="142"/>
        <v>1</v>
      </c>
      <c r="BI54" s="473">
        <f t="shared" si="143"/>
        <v>0</v>
      </c>
      <c r="BJ54" s="473">
        <f t="shared" si="144"/>
        <v>0</v>
      </c>
      <c r="BK54" s="474">
        <f t="shared" si="54"/>
        <v>0</v>
      </c>
      <c r="BL54" s="457"/>
      <c r="BM54" s="457"/>
      <c r="BN54" s="475">
        <f t="shared" si="145"/>
        <v>0</v>
      </c>
      <c r="BO54" s="476" t="s">
        <v>123</v>
      </c>
      <c r="BP54" s="473">
        <f t="shared" si="146"/>
        <v>0</v>
      </c>
      <c r="BQ54" s="476"/>
      <c r="BR54" s="476"/>
      <c r="BS54" s="477"/>
      <c r="BT54" s="478">
        <f t="shared" si="128"/>
        <v>0</v>
      </c>
      <c r="BU54" s="478">
        <f t="shared" si="129"/>
        <v>0</v>
      </c>
      <c r="BV54" s="478">
        <f t="shared" si="130"/>
        <v>0</v>
      </c>
      <c r="BW54" s="478">
        <f t="shared" si="131"/>
        <v>0</v>
      </c>
      <c r="BX54" s="478">
        <f t="shared" si="132"/>
        <v>0</v>
      </c>
      <c r="BY54" s="478">
        <f t="shared" si="133"/>
        <v>0</v>
      </c>
      <c r="BZ54" s="478">
        <f t="shared" si="134"/>
        <v>0</v>
      </c>
      <c r="CA54" s="478">
        <f t="shared" si="135"/>
        <v>0</v>
      </c>
      <c r="CB54" s="478">
        <f t="shared" si="136"/>
        <v>0</v>
      </c>
      <c r="CC54" s="478">
        <f t="shared" si="137"/>
        <v>0</v>
      </c>
      <c r="CD54" s="478">
        <f t="shared" si="138"/>
        <v>0</v>
      </c>
      <c r="CE54" s="479">
        <f t="shared" si="139"/>
        <v>0</v>
      </c>
    </row>
    <row r="55" spans="1:83" ht="18" thickBot="1" x14ac:dyDescent="0.35">
      <c r="A55" s="508">
        <v>47</v>
      </c>
      <c r="B55" s="456" t="s">
        <v>796</v>
      </c>
      <c r="C55" s="457" t="s">
        <v>797</v>
      </c>
      <c r="D55" s="458">
        <v>615018774</v>
      </c>
      <c r="E55" s="457" t="s">
        <v>798</v>
      </c>
      <c r="F55" s="459" t="s">
        <v>465</v>
      </c>
      <c r="G55" s="460">
        <v>44803</v>
      </c>
      <c r="H55" s="457">
        <v>3</v>
      </c>
      <c r="I55" s="457" t="s">
        <v>123</v>
      </c>
      <c r="J55" s="461">
        <v>44776</v>
      </c>
      <c r="K55" s="461">
        <v>44778</v>
      </c>
      <c r="L55" s="459">
        <f t="shared" si="122"/>
        <v>2</v>
      </c>
      <c r="M55" s="462">
        <v>0</v>
      </c>
      <c r="N55" s="463">
        <v>0</v>
      </c>
      <c r="O55" s="463">
        <v>90</v>
      </c>
      <c r="P55" s="463">
        <v>0</v>
      </c>
      <c r="Q55" s="464">
        <f t="shared" si="147"/>
        <v>0</v>
      </c>
      <c r="R55" s="465">
        <f t="shared" si="148"/>
        <v>180</v>
      </c>
      <c r="S55" s="465">
        <f t="shared" si="149"/>
        <v>0</v>
      </c>
      <c r="T55" s="465">
        <f t="shared" si="150"/>
        <v>0</v>
      </c>
      <c r="U55" s="465">
        <f t="shared" si="151"/>
        <v>180</v>
      </c>
      <c r="V55" s="465">
        <f t="shared" si="152"/>
        <v>54</v>
      </c>
      <c r="W55" s="463">
        <v>0</v>
      </c>
      <c r="X55" s="465">
        <f t="shared" si="153"/>
        <v>180</v>
      </c>
      <c r="Y55" s="463">
        <v>0</v>
      </c>
      <c r="Z55" s="466">
        <f t="shared" si="154"/>
        <v>6</v>
      </c>
      <c r="AA55" s="460">
        <v>44722</v>
      </c>
      <c r="AB55" s="467">
        <f t="shared" si="93"/>
        <v>44729</v>
      </c>
      <c r="AC55" s="467">
        <f t="shared" si="155"/>
        <v>44773</v>
      </c>
      <c r="AD55" s="468">
        <v>0</v>
      </c>
      <c r="AE55" s="469" t="str">
        <f t="shared" si="86"/>
        <v/>
      </c>
      <c r="AF55" s="465">
        <f t="shared" si="104"/>
        <v>0</v>
      </c>
      <c r="AG55" s="465">
        <f t="shared" si="105"/>
        <v>0</v>
      </c>
      <c r="AH55" s="465">
        <f t="shared" si="106"/>
        <v>0</v>
      </c>
      <c r="AI55" s="465">
        <f t="shared" si="107"/>
        <v>0</v>
      </c>
      <c r="AJ55" s="465">
        <f>IF(U55=0,0,IF(I55="O",IF(MONTH(G55)=5,(H55*L55)*#REF!,0),0))</f>
        <v>0</v>
      </c>
      <c r="AK55" s="464">
        <f t="shared" si="108"/>
        <v>0</v>
      </c>
      <c r="AL55" s="465">
        <f t="shared" si="120"/>
        <v>0</v>
      </c>
      <c r="AM55" s="465">
        <f t="shared" si="109"/>
        <v>0</v>
      </c>
      <c r="AN55" s="465">
        <f t="shared" si="110"/>
        <v>0</v>
      </c>
      <c r="AO55" s="465">
        <f t="shared" si="111"/>
        <v>0</v>
      </c>
      <c r="AP55" s="465">
        <f t="shared" si="112"/>
        <v>0</v>
      </c>
      <c r="AQ55" s="470">
        <f t="shared" si="113"/>
        <v>0</v>
      </c>
      <c r="AR55" s="471">
        <f t="shared" si="62"/>
        <v>0</v>
      </c>
      <c r="AS55" s="471">
        <f t="shared" si="63"/>
        <v>0</v>
      </c>
      <c r="AT55" s="471">
        <f t="shared" si="64"/>
        <v>0</v>
      </c>
      <c r="AU55" s="471">
        <f t="shared" si="65"/>
        <v>0</v>
      </c>
      <c r="AV55" s="471">
        <f t="shared" si="66"/>
        <v>0</v>
      </c>
      <c r="AW55" s="471">
        <f t="shared" si="67"/>
        <v>0</v>
      </c>
      <c r="AX55" s="471">
        <f t="shared" si="68"/>
        <v>0</v>
      </c>
      <c r="AY55" s="471">
        <f t="shared" si="69"/>
        <v>0</v>
      </c>
      <c r="AZ55" s="471">
        <f t="shared" si="70"/>
        <v>0</v>
      </c>
      <c r="BA55" s="471">
        <f t="shared" si="71"/>
        <v>0</v>
      </c>
      <c r="BB55" s="471">
        <f t="shared" si="72"/>
        <v>0</v>
      </c>
      <c r="BC55" s="471">
        <f t="shared" si="73"/>
        <v>0</v>
      </c>
      <c r="BD55" s="472">
        <f t="shared" si="127"/>
        <v>0</v>
      </c>
      <c r="BE55" s="470">
        <f t="shared" si="140"/>
        <v>0</v>
      </c>
      <c r="BF55" s="463"/>
      <c r="BG55" s="473">
        <f t="shared" si="141"/>
        <v>0</v>
      </c>
      <c r="BH55" s="473">
        <f t="shared" si="142"/>
        <v>1</v>
      </c>
      <c r="BI55" s="473">
        <f t="shared" si="143"/>
        <v>0</v>
      </c>
      <c r="BJ55" s="473">
        <f t="shared" si="144"/>
        <v>0</v>
      </c>
      <c r="BK55" s="474">
        <f t="shared" si="54"/>
        <v>0</v>
      </c>
      <c r="BL55" s="457"/>
      <c r="BM55" s="457"/>
      <c r="BN55" s="475">
        <f t="shared" si="145"/>
        <v>0</v>
      </c>
      <c r="BO55" s="476" t="s">
        <v>123</v>
      </c>
      <c r="BP55" s="473">
        <f t="shared" si="146"/>
        <v>0</v>
      </c>
      <c r="BQ55" s="476"/>
      <c r="BR55" s="476"/>
      <c r="BS55" s="477" t="s">
        <v>799</v>
      </c>
      <c r="BT55" s="478">
        <f t="shared" si="128"/>
        <v>0</v>
      </c>
      <c r="BU55" s="478">
        <f t="shared" si="129"/>
        <v>0</v>
      </c>
      <c r="BV55" s="478">
        <f t="shared" si="130"/>
        <v>0</v>
      </c>
      <c r="BW55" s="478">
        <f t="shared" si="131"/>
        <v>0</v>
      </c>
      <c r="BX55" s="478">
        <f t="shared" si="132"/>
        <v>0</v>
      </c>
      <c r="BY55" s="478">
        <f t="shared" si="133"/>
        <v>0</v>
      </c>
      <c r="BZ55" s="478">
        <f t="shared" si="134"/>
        <v>0</v>
      </c>
      <c r="CA55" s="478">
        <f t="shared" si="135"/>
        <v>0</v>
      </c>
      <c r="CB55" s="478">
        <f t="shared" si="136"/>
        <v>0</v>
      </c>
      <c r="CC55" s="478">
        <f t="shared" si="137"/>
        <v>0</v>
      </c>
      <c r="CD55" s="478">
        <f t="shared" si="138"/>
        <v>0</v>
      </c>
      <c r="CE55" s="479">
        <f t="shared" si="139"/>
        <v>0</v>
      </c>
    </row>
    <row r="56" spans="1:83" ht="18" thickBot="1" x14ac:dyDescent="0.35">
      <c r="A56" s="663">
        <v>48</v>
      </c>
      <c r="B56" s="648" t="s">
        <v>800</v>
      </c>
      <c r="C56" s="643" t="s">
        <v>801</v>
      </c>
      <c r="D56" s="649">
        <v>41797218237</v>
      </c>
      <c r="E56" s="643" t="s">
        <v>802</v>
      </c>
      <c r="F56" s="635" t="s">
        <v>466</v>
      </c>
      <c r="G56" s="639">
        <v>44772</v>
      </c>
      <c r="H56" s="643">
        <v>5</v>
      </c>
      <c r="I56" s="643" t="s">
        <v>123</v>
      </c>
      <c r="J56" s="650">
        <v>44771</v>
      </c>
      <c r="K56" s="650">
        <v>44776</v>
      </c>
      <c r="L56" s="635">
        <f t="shared" si="122"/>
        <v>5</v>
      </c>
      <c r="M56" s="636">
        <v>70</v>
      </c>
      <c r="N56" s="637">
        <v>70</v>
      </c>
      <c r="O56" s="637">
        <v>0</v>
      </c>
      <c r="P56" s="637">
        <v>70</v>
      </c>
      <c r="Q56" s="636">
        <f t="shared" si="147"/>
        <v>350</v>
      </c>
      <c r="R56" s="637">
        <f t="shared" si="148"/>
        <v>0</v>
      </c>
      <c r="S56" s="637">
        <f t="shared" si="149"/>
        <v>350</v>
      </c>
      <c r="T56" s="637">
        <f t="shared" si="150"/>
        <v>350</v>
      </c>
      <c r="U56" s="637">
        <f t="shared" si="151"/>
        <v>1050</v>
      </c>
      <c r="V56" s="637">
        <f t="shared" si="152"/>
        <v>315</v>
      </c>
      <c r="W56" s="637">
        <v>0</v>
      </c>
      <c r="X56" s="637">
        <f t="shared" si="153"/>
        <v>1050</v>
      </c>
      <c r="Y56" s="637">
        <v>0</v>
      </c>
      <c r="Z56" s="638">
        <f t="shared" si="154"/>
        <v>25</v>
      </c>
      <c r="AA56" s="639">
        <v>44723</v>
      </c>
      <c r="AB56" s="639">
        <f t="shared" si="93"/>
        <v>44730</v>
      </c>
      <c r="AC56" s="639">
        <f t="shared" si="155"/>
        <v>44768</v>
      </c>
      <c r="AD56" s="651">
        <v>0</v>
      </c>
      <c r="AE56" s="640" t="str">
        <f t="shared" si="86"/>
        <v/>
      </c>
      <c r="AF56" s="637">
        <f t="shared" si="104"/>
        <v>0</v>
      </c>
      <c r="AG56" s="637">
        <f t="shared" si="105"/>
        <v>0</v>
      </c>
      <c r="AH56" s="637">
        <f t="shared" si="106"/>
        <v>0</v>
      </c>
      <c r="AI56" s="637">
        <f t="shared" si="107"/>
        <v>0</v>
      </c>
      <c r="AJ56" s="637">
        <f>IF(U56=0,0,IF(I56="O",IF(MONTH(G56)=5,(H56*L56)*#REF!,0),0))</f>
        <v>0</v>
      </c>
      <c r="AK56" s="636">
        <f t="shared" si="108"/>
        <v>0</v>
      </c>
      <c r="AL56" s="637">
        <f t="shared" si="120"/>
        <v>0</v>
      </c>
      <c r="AM56" s="637">
        <f t="shared" si="109"/>
        <v>0</v>
      </c>
      <c r="AN56" s="637">
        <f t="shared" si="110"/>
        <v>0</v>
      </c>
      <c r="AO56" s="637">
        <f t="shared" si="111"/>
        <v>0</v>
      </c>
      <c r="AP56" s="637">
        <f t="shared" si="112"/>
        <v>0</v>
      </c>
      <c r="AQ56" s="641">
        <f t="shared" si="113"/>
        <v>0</v>
      </c>
      <c r="AR56" s="642">
        <f t="shared" si="62"/>
        <v>0</v>
      </c>
      <c r="AS56" s="642">
        <f t="shared" si="63"/>
        <v>0</v>
      </c>
      <c r="AT56" s="642">
        <f t="shared" si="64"/>
        <v>0</v>
      </c>
      <c r="AU56" s="642">
        <f t="shared" si="65"/>
        <v>0</v>
      </c>
      <c r="AV56" s="642">
        <f t="shared" si="66"/>
        <v>0</v>
      </c>
      <c r="AW56" s="642">
        <f t="shared" si="67"/>
        <v>0</v>
      </c>
      <c r="AX56" s="642">
        <f t="shared" si="68"/>
        <v>0</v>
      </c>
      <c r="AY56" s="642">
        <f t="shared" si="69"/>
        <v>0</v>
      </c>
      <c r="AZ56" s="642">
        <f t="shared" si="70"/>
        <v>0</v>
      </c>
      <c r="BA56" s="642">
        <f t="shared" si="71"/>
        <v>0</v>
      </c>
      <c r="BB56" s="642">
        <f t="shared" si="72"/>
        <v>0</v>
      </c>
      <c r="BC56" s="642">
        <f t="shared" si="73"/>
        <v>0</v>
      </c>
      <c r="BD56" s="652">
        <f t="shared" si="127"/>
        <v>0</v>
      </c>
      <c r="BE56" s="641">
        <f t="shared" si="140"/>
        <v>0</v>
      </c>
      <c r="BF56" s="637"/>
      <c r="BG56" s="643">
        <f t="shared" si="141"/>
        <v>0</v>
      </c>
      <c r="BH56" s="643">
        <f t="shared" si="142"/>
        <v>1</v>
      </c>
      <c r="BI56" s="643">
        <f t="shared" si="143"/>
        <v>0</v>
      </c>
      <c r="BJ56" s="643">
        <f t="shared" si="144"/>
        <v>0</v>
      </c>
      <c r="BK56" s="644">
        <f t="shared" si="54"/>
        <v>0</v>
      </c>
      <c r="BL56" s="643"/>
      <c r="BM56" s="643"/>
      <c r="BN56" s="645">
        <f t="shared" si="145"/>
        <v>0</v>
      </c>
      <c r="BO56" s="653" t="s">
        <v>123</v>
      </c>
      <c r="BP56" s="643">
        <f t="shared" si="146"/>
        <v>0</v>
      </c>
      <c r="BQ56" s="653"/>
      <c r="BR56" s="653"/>
      <c r="BS56" s="654"/>
      <c r="BT56" s="646">
        <f t="shared" si="128"/>
        <v>0</v>
      </c>
      <c r="BU56" s="646">
        <f t="shared" si="129"/>
        <v>0</v>
      </c>
      <c r="BV56" s="646">
        <f t="shared" si="130"/>
        <v>0</v>
      </c>
      <c r="BW56" s="646">
        <f t="shared" si="131"/>
        <v>0</v>
      </c>
      <c r="BX56" s="646">
        <f t="shared" si="132"/>
        <v>0</v>
      </c>
      <c r="BY56" s="646">
        <f t="shared" si="133"/>
        <v>0</v>
      </c>
      <c r="BZ56" s="646">
        <f t="shared" si="134"/>
        <v>0</v>
      </c>
      <c r="CA56" s="646">
        <f t="shared" si="135"/>
        <v>0</v>
      </c>
      <c r="CB56" s="646">
        <f t="shared" si="136"/>
        <v>0</v>
      </c>
      <c r="CC56" s="646">
        <f t="shared" si="137"/>
        <v>0</v>
      </c>
      <c r="CD56" s="646">
        <f t="shared" si="138"/>
        <v>0</v>
      </c>
      <c r="CE56" s="647">
        <f t="shared" si="139"/>
        <v>0</v>
      </c>
    </row>
    <row r="57" spans="1:83" ht="18" thickBot="1" x14ac:dyDescent="0.35">
      <c r="A57" s="518">
        <v>49</v>
      </c>
      <c r="B57" s="456" t="s">
        <v>800</v>
      </c>
      <c r="C57" s="457" t="s">
        <v>801</v>
      </c>
      <c r="D57" s="458">
        <v>41797218237</v>
      </c>
      <c r="E57" s="457" t="s">
        <v>802</v>
      </c>
      <c r="F57" s="459" t="s">
        <v>467</v>
      </c>
      <c r="G57" s="460">
        <v>44772</v>
      </c>
      <c r="H57" s="457">
        <v>5</v>
      </c>
      <c r="I57" s="457" t="s">
        <v>123</v>
      </c>
      <c r="J57" s="461">
        <v>44771</v>
      </c>
      <c r="K57" s="461">
        <v>44776</v>
      </c>
      <c r="L57" s="459">
        <f t="shared" si="122"/>
        <v>5</v>
      </c>
      <c r="M57" s="462">
        <v>0</v>
      </c>
      <c r="N57" s="463">
        <v>0</v>
      </c>
      <c r="O57" s="463">
        <v>0</v>
      </c>
      <c r="P57" s="463">
        <v>0</v>
      </c>
      <c r="Q57" s="464">
        <f t="shared" si="147"/>
        <v>0</v>
      </c>
      <c r="R57" s="465">
        <f t="shared" si="148"/>
        <v>0</v>
      </c>
      <c r="S57" s="465">
        <f t="shared" si="149"/>
        <v>0</v>
      </c>
      <c r="T57" s="465">
        <f t="shared" si="150"/>
        <v>0</v>
      </c>
      <c r="U57" s="465">
        <f t="shared" si="151"/>
        <v>0</v>
      </c>
      <c r="V57" s="465">
        <f t="shared" si="152"/>
        <v>0</v>
      </c>
      <c r="W57" s="463">
        <v>0</v>
      </c>
      <c r="X57" s="465">
        <f t="shared" si="153"/>
        <v>0</v>
      </c>
      <c r="Y57" s="463">
        <v>0</v>
      </c>
      <c r="Z57" s="466">
        <f t="shared" si="154"/>
        <v>25</v>
      </c>
      <c r="AA57" s="460">
        <v>44723</v>
      </c>
      <c r="AB57" s="467">
        <f t="shared" si="93"/>
        <v>44730</v>
      </c>
      <c r="AC57" s="467">
        <f t="shared" si="155"/>
        <v>44768</v>
      </c>
      <c r="AD57" s="468">
        <v>0</v>
      </c>
      <c r="AE57" s="469" t="str">
        <f t="shared" si="86"/>
        <v/>
      </c>
      <c r="AF57" s="465">
        <f t="shared" si="104"/>
        <v>0</v>
      </c>
      <c r="AG57" s="465">
        <f t="shared" si="105"/>
        <v>0</v>
      </c>
      <c r="AH57" s="465">
        <f t="shared" si="106"/>
        <v>0</v>
      </c>
      <c r="AI57" s="465">
        <f t="shared" si="107"/>
        <v>0</v>
      </c>
      <c r="AJ57" s="465">
        <f>IF(U57=0,0,IF(I57="O",IF(MONTH(G57)=5,(H57*L57)*#REF!,0),0))</f>
        <v>0</v>
      </c>
      <c r="AK57" s="464">
        <f t="shared" si="108"/>
        <v>0</v>
      </c>
      <c r="AL57" s="465">
        <f t="shared" si="120"/>
        <v>0</v>
      </c>
      <c r="AM57" s="465">
        <f t="shared" si="109"/>
        <v>0</v>
      </c>
      <c r="AN57" s="465">
        <f t="shared" si="110"/>
        <v>0</v>
      </c>
      <c r="AO57" s="465">
        <f t="shared" si="111"/>
        <v>0</v>
      </c>
      <c r="AP57" s="465">
        <f t="shared" si="112"/>
        <v>0</v>
      </c>
      <c r="AQ57" s="470">
        <f t="shared" si="113"/>
        <v>0</v>
      </c>
      <c r="AR57" s="471">
        <f t="shared" si="62"/>
        <v>0</v>
      </c>
      <c r="AS57" s="471">
        <f t="shared" si="63"/>
        <v>0</v>
      </c>
      <c r="AT57" s="471">
        <f t="shared" si="64"/>
        <v>0</v>
      </c>
      <c r="AU57" s="471">
        <f t="shared" si="65"/>
        <v>0</v>
      </c>
      <c r="AV57" s="471">
        <f t="shared" si="66"/>
        <v>0</v>
      </c>
      <c r="AW57" s="471">
        <f t="shared" si="67"/>
        <v>0</v>
      </c>
      <c r="AX57" s="471">
        <f t="shared" si="68"/>
        <v>0</v>
      </c>
      <c r="AY57" s="471">
        <f t="shared" si="69"/>
        <v>0</v>
      </c>
      <c r="AZ57" s="471">
        <f t="shared" si="70"/>
        <v>0</v>
      </c>
      <c r="BA57" s="471">
        <f t="shared" si="71"/>
        <v>0</v>
      </c>
      <c r="BB57" s="471">
        <f t="shared" si="72"/>
        <v>0</v>
      </c>
      <c r="BC57" s="471">
        <f t="shared" si="73"/>
        <v>0</v>
      </c>
      <c r="BD57" s="472">
        <f t="shared" si="127"/>
        <v>0</v>
      </c>
      <c r="BE57" s="470">
        <f t="shared" si="140"/>
        <v>0</v>
      </c>
      <c r="BF57" s="463"/>
      <c r="BG57" s="473">
        <f t="shared" si="141"/>
        <v>0</v>
      </c>
      <c r="BH57" s="473">
        <f t="shared" si="142"/>
        <v>1</v>
      </c>
      <c r="BI57" s="473">
        <f t="shared" si="143"/>
        <v>0</v>
      </c>
      <c r="BJ57" s="473">
        <f t="shared" si="144"/>
        <v>0</v>
      </c>
      <c r="BK57" s="474">
        <f t="shared" si="54"/>
        <v>0</v>
      </c>
      <c r="BL57" s="457"/>
      <c r="BM57" s="457"/>
      <c r="BN57" s="475">
        <f t="shared" si="145"/>
        <v>0</v>
      </c>
      <c r="BO57" s="476" t="s">
        <v>123</v>
      </c>
      <c r="BP57" s="473">
        <f t="shared" si="146"/>
        <v>0</v>
      </c>
      <c r="BQ57" s="476"/>
      <c r="BR57" s="476"/>
      <c r="BS57" s="477"/>
      <c r="BT57" s="478">
        <f t="shared" si="128"/>
        <v>0</v>
      </c>
      <c r="BU57" s="478">
        <f t="shared" si="129"/>
        <v>0</v>
      </c>
      <c r="BV57" s="478">
        <f t="shared" si="130"/>
        <v>0</v>
      </c>
      <c r="BW57" s="478">
        <f t="shared" si="131"/>
        <v>0</v>
      </c>
      <c r="BX57" s="478">
        <f t="shared" si="132"/>
        <v>0</v>
      </c>
      <c r="BY57" s="478">
        <f t="shared" si="133"/>
        <v>0</v>
      </c>
      <c r="BZ57" s="478">
        <f t="shared" si="134"/>
        <v>0</v>
      </c>
      <c r="CA57" s="478">
        <f t="shared" si="135"/>
        <v>0</v>
      </c>
      <c r="CB57" s="478">
        <f t="shared" si="136"/>
        <v>0</v>
      </c>
      <c r="CC57" s="478">
        <f t="shared" si="137"/>
        <v>0</v>
      </c>
      <c r="CD57" s="478">
        <f t="shared" si="138"/>
        <v>0</v>
      </c>
      <c r="CE57" s="479">
        <f t="shared" si="139"/>
        <v>0</v>
      </c>
    </row>
    <row r="58" spans="1:83" ht="18" thickBot="1" x14ac:dyDescent="0.35">
      <c r="A58" s="518">
        <v>50</v>
      </c>
      <c r="B58" s="456" t="s">
        <v>800</v>
      </c>
      <c r="C58" s="457" t="s">
        <v>801</v>
      </c>
      <c r="D58" s="458">
        <v>41797218237</v>
      </c>
      <c r="E58" s="457" t="s">
        <v>802</v>
      </c>
      <c r="F58" s="459" t="s">
        <v>468</v>
      </c>
      <c r="G58" s="460">
        <v>44772</v>
      </c>
      <c r="H58" s="457">
        <v>5</v>
      </c>
      <c r="I58" s="457" t="s">
        <v>123</v>
      </c>
      <c r="J58" s="461">
        <v>44771</v>
      </c>
      <c r="K58" s="461">
        <v>44776</v>
      </c>
      <c r="L58" s="459">
        <f t="shared" si="122"/>
        <v>5</v>
      </c>
      <c r="M58" s="462">
        <v>0</v>
      </c>
      <c r="N58" s="463">
        <v>0</v>
      </c>
      <c r="O58" s="463">
        <v>0</v>
      </c>
      <c r="P58" s="463">
        <v>0</v>
      </c>
      <c r="Q58" s="464">
        <f t="shared" si="147"/>
        <v>0</v>
      </c>
      <c r="R58" s="465">
        <f t="shared" si="148"/>
        <v>0</v>
      </c>
      <c r="S58" s="465">
        <f t="shared" si="149"/>
        <v>0</v>
      </c>
      <c r="T58" s="465">
        <f t="shared" si="150"/>
        <v>0</v>
      </c>
      <c r="U58" s="465">
        <f t="shared" si="151"/>
        <v>0</v>
      </c>
      <c r="V58" s="465">
        <f t="shared" si="152"/>
        <v>0</v>
      </c>
      <c r="W58" s="463">
        <v>0</v>
      </c>
      <c r="X58" s="465">
        <f t="shared" si="153"/>
        <v>0</v>
      </c>
      <c r="Y58" s="463">
        <v>0</v>
      </c>
      <c r="Z58" s="466">
        <f t="shared" si="154"/>
        <v>25</v>
      </c>
      <c r="AA58" s="460">
        <v>44723</v>
      </c>
      <c r="AB58" s="467">
        <f t="shared" si="93"/>
        <v>44730</v>
      </c>
      <c r="AC58" s="467">
        <f t="shared" si="155"/>
        <v>44768</v>
      </c>
      <c r="AD58" s="468">
        <v>0</v>
      </c>
      <c r="AE58" s="469" t="str">
        <f t="shared" si="86"/>
        <v/>
      </c>
      <c r="AF58" s="465">
        <f t="shared" si="104"/>
        <v>0</v>
      </c>
      <c r="AG58" s="465">
        <f t="shared" si="105"/>
        <v>0</v>
      </c>
      <c r="AH58" s="465">
        <f t="shared" si="106"/>
        <v>0</v>
      </c>
      <c r="AI58" s="465">
        <f t="shared" si="107"/>
        <v>0</v>
      </c>
      <c r="AJ58" s="465">
        <f>IF(U58=0,0,IF(I58="O",IF(MONTH(G58)=5,(H58*L58)*#REF!,0),0))</f>
        <v>0</v>
      </c>
      <c r="AK58" s="464">
        <f t="shared" si="108"/>
        <v>0</v>
      </c>
      <c r="AL58" s="465">
        <f t="shared" si="120"/>
        <v>0</v>
      </c>
      <c r="AM58" s="465">
        <f t="shared" si="109"/>
        <v>0</v>
      </c>
      <c r="AN58" s="465">
        <f t="shared" si="110"/>
        <v>0</v>
      </c>
      <c r="AO58" s="465">
        <f t="shared" si="111"/>
        <v>0</v>
      </c>
      <c r="AP58" s="465">
        <f t="shared" si="112"/>
        <v>0</v>
      </c>
      <c r="AQ58" s="470">
        <f t="shared" si="113"/>
        <v>0</v>
      </c>
      <c r="AR58" s="471">
        <f t="shared" si="62"/>
        <v>0</v>
      </c>
      <c r="AS58" s="471">
        <f t="shared" si="63"/>
        <v>0</v>
      </c>
      <c r="AT58" s="471">
        <f t="shared" si="64"/>
        <v>0</v>
      </c>
      <c r="AU58" s="471">
        <f t="shared" si="65"/>
        <v>0</v>
      </c>
      <c r="AV58" s="471">
        <f t="shared" si="66"/>
        <v>0</v>
      </c>
      <c r="AW58" s="471">
        <f t="shared" si="67"/>
        <v>0</v>
      </c>
      <c r="AX58" s="471">
        <f t="shared" si="68"/>
        <v>0</v>
      </c>
      <c r="AY58" s="471">
        <f t="shared" si="69"/>
        <v>0</v>
      </c>
      <c r="AZ58" s="471">
        <f t="shared" si="70"/>
        <v>0</v>
      </c>
      <c r="BA58" s="471">
        <f t="shared" si="71"/>
        <v>0</v>
      </c>
      <c r="BB58" s="471">
        <f t="shared" si="72"/>
        <v>0</v>
      </c>
      <c r="BC58" s="471">
        <f t="shared" si="73"/>
        <v>0</v>
      </c>
      <c r="BD58" s="472">
        <f t="shared" si="127"/>
        <v>0</v>
      </c>
      <c r="BE58" s="470">
        <f t="shared" si="140"/>
        <v>0</v>
      </c>
      <c r="BF58" s="463"/>
      <c r="BG58" s="473">
        <f t="shared" si="141"/>
        <v>0</v>
      </c>
      <c r="BH58" s="473">
        <f t="shared" si="142"/>
        <v>1</v>
      </c>
      <c r="BI58" s="473">
        <f t="shared" si="143"/>
        <v>0</v>
      </c>
      <c r="BJ58" s="473">
        <f t="shared" si="144"/>
        <v>0</v>
      </c>
      <c r="BK58" s="474">
        <f t="shared" si="54"/>
        <v>0</v>
      </c>
      <c r="BL58" s="457"/>
      <c r="BM58" s="457"/>
      <c r="BN58" s="475">
        <f t="shared" si="145"/>
        <v>0</v>
      </c>
      <c r="BO58" s="476" t="s">
        <v>123</v>
      </c>
      <c r="BP58" s="473">
        <f t="shared" si="146"/>
        <v>0</v>
      </c>
      <c r="BQ58" s="476"/>
      <c r="BR58" s="476"/>
      <c r="BS58" s="477"/>
      <c r="BT58" s="478">
        <f t="shared" si="128"/>
        <v>0</v>
      </c>
      <c r="BU58" s="478">
        <f t="shared" si="129"/>
        <v>0</v>
      </c>
      <c r="BV58" s="478">
        <f t="shared" si="130"/>
        <v>0</v>
      </c>
      <c r="BW58" s="478">
        <f t="shared" si="131"/>
        <v>0</v>
      </c>
      <c r="BX58" s="478">
        <f t="shared" si="132"/>
        <v>0</v>
      </c>
      <c r="BY58" s="478">
        <f t="shared" si="133"/>
        <v>0</v>
      </c>
      <c r="BZ58" s="478">
        <f t="shared" si="134"/>
        <v>0</v>
      </c>
      <c r="CA58" s="478">
        <f t="shared" si="135"/>
        <v>0</v>
      </c>
      <c r="CB58" s="478">
        <f t="shared" si="136"/>
        <v>0</v>
      </c>
      <c r="CC58" s="478">
        <f t="shared" si="137"/>
        <v>0</v>
      </c>
      <c r="CD58" s="478">
        <f t="shared" si="138"/>
        <v>0</v>
      </c>
      <c r="CE58" s="479">
        <f t="shared" si="139"/>
        <v>0</v>
      </c>
    </row>
    <row r="59" spans="1:83" ht="18" thickBot="1" x14ac:dyDescent="0.35">
      <c r="A59" s="518">
        <v>51</v>
      </c>
      <c r="B59" s="456" t="s">
        <v>800</v>
      </c>
      <c r="C59" s="457" t="s">
        <v>801</v>
      </c>
      <c r="D59" s="458">
        <v>41797218237</v>
      </c>
      <c r="E59" s="457" t="s">
        <v>802</v>
      </c>
      <c r="F59" s="459" t="s">
        <v>469</v>
      </c>
      <c r="G59" s="460">
        <v>44803</v>
      </c>
      <c r="H59" s="457">
        <v>5</v>
      </c>
      <c r="I59" s="457" t="s">
        <v>123</v>
      </c>
      <c r="J59" s="461">
        <v>44771</v>
      </c>
      <c r="K59" s="461">
        <v>44776</v>
      </c>
      <c r="L59" s="459">
        <f t="shared" si="122"/>
        <v>5</v>
      </c>
      <c r="M59" s="462">
        <v>0</v>
      </c>
      <c r="N59" s="463">
        <v>0</v>
      </c>
      <c r="O59" s="463">
        <v>0</v>
      </c>
      <c r="P59" s="463">
        <v>0</v>
      </c>
      <c r="Q59" s="464">
        <f t="shared" si="147"/>
        <v>0</v>
      </c>
      <c r="R59" s="465">
        <f t="shared" si="148"/>
        <v>0</v>
      </c>
      <c r="S59" s="465">
        <f t="shared" si="149"/>
        <v>0</v>
      </c>
      <c r="T59" s="465">
        <f t="shared" si="150"/>
        <v>0</v>
      </c>
      <c r="U59" s="465">
        <f t="shared" si="151"/>
        <v>0</v>
      </c>
      <c r="V59" s="465">
        <f t="shared" si="152"/>
        <v>0</v>
      </c>
      <c r="W59" s="463">
        <v>0</v>
      </c>
      <c r="X59" s="465">
        <f t="shared" si="153"/>
        <v>0</v>
      </c>
      <c r="Y59" s="463">
        <v>0</v>
      </c>
      <c r="Z59" s="466">
        <f t="shared" si="154"/>
        <v>25</v>
      </c>
      <c r="AA59" s="460">
        <v>44723</v>
      </c>
      <c r="AB59" s="467">
        <f t="shared" si="93"/>
        <v>44730</v>
      </c>
      <c r="AC59" s="467">
        <f t="shared" si="155"/>
        <v>44768</v>
      </c>
      <c r="AD59" s="468">
        <v>0</v>
      </c>
      <c r="AE59" s="469" t="str">
        <f t="shared" si="86"/>
        <v/>
      </c>
      <c r="AF59" s="465">
        <f t="shared" si="104"/>
        <v>0</v>
      </c>
      <c r="AG59" s="465">
        <f t="shared" si="105"/>
        <v>0</v>
      </c>
      <c r="AH59" s="465">
        <f t="shared" si="106"/>
        <v>0</v>
      </c>
      <c r="AI59" s="465">
        <f t="shared" si="107"/>
        <v>0</v>
      </c>
      <c r="AJ59" s="465">
        <f>IF(U59=0,0,IF(I59="O",IF(MONTH(G59)=5,(H59*L59)*#REF!,0),0))</f>
        <v>0</v>
      </c>
      <c r="AK59" s="464">
        <f t="shared" si="108"/>
        <v>0</v>
      </c>
      <c r="AL59" s="465">
        <f t="shared" si="120"/>
        <v>0</v>
      </c>
      <c r="AM59" s="465">
        <f t="shared" si="109"/>
        <v>0</v>
      </c>
      <c r="AN59" s="465">
        <f t="shared" si="110"/>
        <v>0</v>
      </c>
      <c r="AO59" s="465">
        <f t="shared" si="111"/>
        <v>0</v>
      </c>
      <c r="AP59" s="465">
        <f t="shared" si="112"/>
        <v>0</v>
      </c>
      <c r="AQ59" s="470">
        <f t="shared" si="113"/>
        <v>0</v>
      </c>
      <c r="AR59" s="471">
        <f t="shared" si="62"/>
        <v>0</v>
      </c>
      <c r="AS59" s="471">
        <f t="shared" si="63"/>
        <v>0</v>
      </c>
      <c r="AT59" s="471">
        <f t="shared" si="64"/>
        <v>0</v>
      </c>
      <c r="AU59" s="471">
        <f t="shared" si="65"/>
        <v>0</v>
      </c>
      <c r="AV59" s="471">
        <f t="shared" si="66"/>
        <v>0</v>
      </c>
      <c r="AW59" s="471">
        <f t="shared" si="67"/>
        <v>0</v>
      </c>
      <c r="AX59" s="471">
        <f t="shared" si="68"/>
        <v>0</v>
      </c>
      <c r="AY59" s="471">
        <f t="shared" si="69"/>
        <v>0</v>
      </c>
      <c r="AZ59" s="471">
        <f t="shared" si="70"/>
        <v>0</v>
      </c>
      <c r="BA59" s="471">
        <f t="shared" si="71"/>
        <v>0</v>
      </c>
      <c r="BB59" s="471">
        <f t="shared" si="72"/>
        <v>0</v>
      </c>
      <c r="BC59" s="471">
        <f t="shared" si="73"/>
        <v>0</v>
      </c>
      <c r="BD59" s="472">
        <f t="shared" si="127"/>
        <v>0</v>
      </c>
      <c r="BE59" s="470">
        <f t="shared" si="140"/>
        <v>0</v>
      </c>
      <c r="BF59" s="463"/>
      <c r="BG59" s="473">
        <f t="shared" si="141"/>
        <v>0</v>
      </c>
      <c r="BH59" s="473">
        <f t="shared" si="142"/>
        <v>1</v>
      </c>
      <c r="BI59" s="473">
        <f t="shared" si="143"/>
        <v>0</v>
      </c>
      <c r="BJ59" s="473">
        <f t="shared" si="144"/>
        <v>0</v>
      </c>
      <c r="BK59" s="474">
        <f t="shared" si="54"/>
        <v>0</v>
      </c>
      <c r="BL59" s="457"/>
      <c r="BM59" s="457"/>
      <c r="BN59" s="475">
        <f t="shared" si="145"/>
        <v>0</v>
      </c>
      <c r="BO59" s="476" t="s">
        <v>123</v>
      </c>
      <c r="BP59" s="473">
        <f t="shared" si="146"/>
        <v>0</v>
      </c>
      <c r="BQ59" s="476"/>
      <c r="BR59" s="476"/>
      <c r="BS59" s="477"/>
      <c r="BT59" s="478">
        <f t="shared" si="128"/>
        <v>0</v>
      </c>
      <c r="BU59" s="478">
        <f t="shared" si="129"/>
        <v>0</v>
      </c>
      <c r="BV59" s="478">
        <f t="shared" si="130"/>
        <v>0</v>
      </c>
      <c r="BW59" s="478">
        <f t="shared" si="131"/>
        <v>0</v>
      </c>
      <c r="BX59" s="478">
        <f t="shared" si="132"/>
        <v>0</v>
      </c>
      <c r="BY59" s="478">
        <f t="shared" si="133"/>
        <v>0</v>
      </c>
      <c r="BZ59" s="478">
        <f t="shared" si="134"/>
        <v>0</v>
      </c>
      <c r="CA59" s="478">
        <f t="shared" si="135"/>
        <v>0</v>
      </c>
      <c r="CB59" s="478">
        <f t="shared" si="136"/>
        <v>0</v>
      </c>
      <c r="CC59" s="478">
        <f t="shared" si="137"/>
        <v>0</v>
      </c>
      <c r="CD59" s="478">
        <f t="shared" si="138"/>
        <v>0</v>
      </c>
      <c r="CE59" s="479">
        <f t="shared" si="139"/>
        <v>0</v>
      </c>
    </row>
    <row r="60" spans="1:83" ht="18" thickBot="1" x14ac:dyDescent="0.35">
      <c r="A60" s="518">
        <v>52</v>
      </c>
      <c r="B60" s="456" t="s">
        <v>800</v>
      </c>
      <c r="C60" s="457" t="s">
        <v>801</v>
      </c>
      <c r="D60" s="458">
        <v>41797218237</v>
      </c>
      <c r="E60" s="457" t="s">
        <v>802</v>
      </c>
      <c r="F60" s="459" t="s">
        <v>470</v>
      </c>
      <c r="G60" s="460">
        <v>44803</v>
      </c>
      <c r="H60" s="457">
        <v>5</v>
      </c>
      <c r="I60" s="457" t="s">
        <v>123</v>
      </c>
      <c r="J60" s="461">
        <v>44771</v>
      </c>
      <c r="K60" s="461">
        <v>44776</v>
      </c>
      <c r="L60" s="459">
        <f t="shared" si="122"/>
        <v>5</v>
      </c>
      <c r="M60" s="462">
        <v>0</v>
      </c>
      <c r="N60" s="463">
        <v>0</v>
      </c>
      <c r="O60" s="463">
        <v>0</v>
      </c>
      <c r="P60" s="463">
        <v>0</v>
      </c>
      <c r="Q60" s="464">
        <f t="shared" si="147"/>
        <v>0</v>
      </c>
      <c r="R60" s="465">
        <f t="shared" si="148"/>
        <v>0</v>
      </c>
      <c r="S60" s="465">
        <f t="shared" si="149"/>
        <v>0</v>
      </c>
      <c r="T60" s="465">
        <f t="shared" si="150"/>
        <v>0</v>
      </c>
      <c r="U60" s="465">
        <f t="shared" si="151"/>
        <v>0</v>
      </c>
      <c r="V60" s="465">
        <f t="shared" si="152"/>
        <v>0</v>
      </c>
      <c r="W60" s="463">
        <v>0</v>
      </c>
      <c r="X60" s="465">
        <f t="shared" si="153"/>
        <v>0</v>
      </c>
      <c r="Y60" s="463">
        <v>0</v>
      </c>
      <c r="Z60" s="466">
        <f t="shared" si="154"/>
        <v>25</v>
      </c>
      <c r="AA60" s="460">
        <v>44723</v>
      </c>
      <c r="AB60" s="467">
        <f t="shared" si="93"/>
        <v>44730</v>
      </c>
      <c r="AC60" s="467">
        <f t="shared" si="155"/>
        <v>44768</v>
      </c>
      <c r="AD60" s="468">
        <v>0</v>
      </c>
      <c r="AE60" s="469" t="str">
        <f t="shared" si="86"/>
        <v/>
      </c>
      <c r="AF60" s="465">
        <f t="shared" si="104"/>
        <v>0</v>
      </c>
      <c r="AG60" s="465">
        <f t="shared" si="105"/>
        <v>0</v>
      </c>
      <c r="AH60" s="465">
        <f t="shared" si="106"/>
        <v>0</v>
      </c>
      <c r="AI60" s="465">
        <f t="shared" si="107"/>
        <v>0</v>
      </c>
      <c r="AJ60" s="465">
        <f>IF(U60=0,0,IF(I60="O",IF(MONTH(G60)=5,(H60*L60)*#REF!,0),0))</f>
        <v>0</v>
      </c>
      <c r="AK60" s="464">
        <f t="shared" si="108"/>
        <v>0</v>
      </c>
      <c r="AL60" s="465">
        <f t="shared" si="120"/>
        <v>0</v>
      </c>
      <c r="AM60" s="465">
        <f t="shared" si="109"/>
        <v>0</v>
      </c>
      <c r="AN60" s="465">
        <f t="shared" si="110"/>
        <v>0</v>
      </c>
      <c r="AO60" s="465">
        <f t="shared" si="111"/>
        <v>0</v>
      </c>
      <c r="AP60" s="465">
        <f t="shared" si="112"/>
        <v>0</v>
      </c>
      <c r="AQ60" s="470">
        <f t="shared" si="113"/>
        <v>0</v>
      </c>
      <c r="AR60" s="471">
        <f t="shared" si="62"/>
        <v>0</v>
      </c>
      <c r="AS60" s="471">
        <f t="shared" si="63"/>
        <v>0</v>
      </c>
      <c r="AT60" s="471">
        <f t="shared" si="64"/>
        <v>0</v>
      </c>
      <c r="AU60" s="471">
        <f t="shared" si="65"/>
        <v>0</v>
      </c>
      <c r="AV60" s="471">
        <f t="shared" si="66"/>
        <v>0</v>
      </c>
      <c r="AW60" s="471">
        <f t="shared" si="67"/>
        <v>0</v>
      </c>
      <c r="AX60" s="471">
        <f t="shared" si="68"/>
        <v>0</v>
      </c>
      <c r="AY60" s="471">
        <f t="shared" si="69"/>
        <v>0</v>
      </c>
      <c r="AZ60" s="471">
        <f t="shared" si="70"/>
        <v>0</v>
      </c>
      <c r="BA60" s="471">
        <f t="shared" si="71"/>
        <v>0</v>
      </c>
      <c r="BB60" s="471">
        <f t="shared" si="72"/>
        <v>0</v>
      </c>
      <c r="BC60" s="471">
        <f t="shared" si="73"/>
        <v>0</v>
      </c>
      <c r="BD60" s="472">
        <f t="shared" si="127"/>
        <v>0</v>
      </c>
      <c r="BE60" s="470">
        <f t="shared" si="140"/>
        <v>0</v>
      </c>
      <c r="BF60" s="463"/>
      <c r="BG60" s="473">
        <f t="shared" si="141"/>
        <v>0</v>
      </c>
      <c r="BH60" s="473">
        <f t="shared" si="142"/>
        <v>1</v>
      </c>
      <c r="BI60" s="473">
        <f t="shared" si="143"/>
        <v>0</v>
      </c>
      <c r="BJ60" s="473">
        <f t="shared" si="144"/>
        <v>0</v>
      </c>
      <c r="BK60" s="474">
        <f t="shared" si="54"/>
        <v>0</v>
      </c>
      <c r="BL60" s="457"/>
      <c r="BM60" s="457"/>
      <c r="BN60" s="475">
        <f t="shared" si="145"/>
        <v>0</v>
      </c>
      <c r="BO60" s="476" t="s">
        <v>123</v>
      </c>
      <c r="BP60" s="473">
        <f t="shared" si="146"/>
        <v>0</v>
      </c>
      <c r="BQ60" s="476"/>
      <c r="BR60" s="476"/>
      <c r="BS60" s="477"/>
      <c r="BT60" s="478">
        <f t="shared" si="128"/>
        <v>0</v>
      </c>
      <c r="BU60" s="478">
        <f t="shared" si="129"/>
        <v>0</v>
      </c>
      <c r="BV60" s="478">
        <f t="shared" si="130"/>
        <v>0</v>
      </c>
      <c r="BW60" s="478">
        <f t="shared" si="131"/>
        <v>0</v>
      </c>
      <c r="BX60" s="478">
        <f t="shared" si="132"/>
        <v>0</v>
      </c>
      <c r="BY60" s="478">
        <f t="shared" si="133"/>
        <v>0</v>
      </c>
      <c r="BZ60" s="478">
        <f t="shared" si="134"/>
        <v>0</v>
      </c>
      <c r="CA60" s="478">
        <f t="shared" si="135"/>
        <v>0</v>
      </c>
      <c r="CB60" s="478">
        <f t="shared" si="136"/>
        <v>0</v>
      </c>
      <c r="CC60" s="478">
        <f t="shared" si="137"/>
        <v>0</v>
      </c>
      <c r="CD60" s="478">
        <f t="shared" si="138"/>
        <v>0</v>
      </c>
      <c r="CE60" s="479">
        <f t="shared" si="139"/>
        <v>0</v>
      </c>
    </row>
    <row r="61" spans="1:83" ht="18.600000000000001" customHeight="1" thickBot="1" x14ac:dyDescent="0.35">
      <c r="A61" s="518">
        <v>53</v>
      </c>
      <c r="B61" s="456" t="s">
        <v>800</v>
      </c>
      <c r="C61" s="457" t="s">
        <v>801</v>
      </c>
      <c r="D61" s="458">
        <v>41797218237</v>
      </c>
      <c r="E61" s="457" t="s">
        <v>802</v>
      </c>
      <c r="F61" s="459" t="s">
        <v>471</v>
      </c>
      <c r="G61" s="460">
        <v>44803</v>
      </c>
      <c r="H61" s="457">
        <v>5</v>
      </c>
      <c r="I61" s="457" t="s">
        <v>123</v>
      </c>
      <c r="J61" s="461">
        <v>44771</v>
      </c>
      <c r="K61" s="461">
        <v>44776</v>
      </c>
      <c r="L61" s="459">
        <f t="shared" si="122"/>
        <v>5</v>
      </c>
      <c r="M61" s="462">
        <v>0</v>
      </c>
      <c r="N61" s="463">
        <v>0</v>
      </c>
      <c r="O61" s="463">
        <v>0</v>
      </c>
      <c r="P61" s="463">
        <v>0</v>
      </c>
      <c r="Q61" s="464">
        <f t="shared" si="147"/>
        <v>0</v>
      </c>
      <c r="R61" s="465">
        <f t="shared" si="148"/>
        <v>0</v>
      </c>
      <c r="S61" s="465">
        <f t="shared" si="149"/>
        <v>0</v>
      </c>
      <c r="T61" s="465">
        <f t="shared" si="150"/>
        <v>0</v>
      </c>
      <c r="U61" s="465">
        <f t="shared" si="151"/>
        <v>0</v>
      </c>
      <c r="V61" s="465">
        <f t="shared" si="152"/>
        <v>0</v>
      </c>
      <c r="W61" s="463">
        <v>0</v>
      </c>
      <c r="X61" s="465">
        <f t="shared" si="153"/>
        <v>0</v>
      </c>
      <c r="Y61" s="463">
        <v>0</v>
      </c>
      <c r="Z61" s="466">
        <f t="shared" si="154"/>
        <v>25</v>
      </c>
      <c r="AA61" s="460">
        <v>44723</v>
      </c>
      <c r="AB61" s="467">
        <f t="shared" si="93"/>
        <v>44730</v>
      </c>
      <c r="AC61" s="467">
        <f t="shared" si="155"/>
        <v>44768</v>
      </c>
      <c r="AD61" s="468">
        <v>0</v>
      </c>
      <c r="AE61" s="469" t="str">
        <f t="shared" si="86"/>
        <v/>
      </c>
      <c r="AF61" s="465">
        <f t="shared" si="104"/>
        <v>0</v>
      </c>
      <c r="AG61" s="465">
        <f t="shared" si="105"/>
        <v>0</v>
      </c>
      <c r="AH61" s="465">
        <f t="shared" si="106"/>
        <v>0</v>
      </c>
      <c r="AI61" s="465">
        <f t="shared" si="107"/>
        <v>0</v>
      </c>
      <c r="AJ61" s="465">
        <f>IF(U61=0,0,IF(I61="O",IF(MONTH(G61)=5,(H61*L61)*#REF!,0),0))</f>
        <v>0</v>
      </c>
      <c r="AK61" s="464">
        <f t="shared" si="108"/>
        <v>0</v>
      </c>
      <c r="AL61" s="465">
        <f t="shared" si="120"/>
        <v>0</v>
      </c>
      <c r="AM61" s="465">
        <f t="shared" si="109"/>
        <v>0</v>
      </c>
      <c r="AN61" s="465">
        <f t="shared" si="110"/>
        <v>0</v>
      </c>
      <c r="AO61" s="465">
        <f t="shared" si="111"/>
        <v>0</v>
      </c>
      <c r="AP61" s="465">
        <f t="shared" si="112"/>
        <v>0</v>
      </c>
      <c r="AQ61" s="470">
        <f t="shared" si="113"/>
        <v>0</v>
      </c>
      <c r="AR61" s="471">
        <f t="shared" si="62"/>
        <v>0</v>
      </c>
      <c r="AS61" s="471">
        <f t="shared" si="63"/>
        <v>0</v>
      </c>
      <c r="AT61" s="471">
        <f t="shared" si="64"/>
        <v>0</v>
      </c>
      <c r="AU61" s="471">
        <f t="shared" si="65"/>
        <v>0</v>
      </c>
      <c r="AV61" s="471">
        <f t="shared" si="66"/>
        <v>0</v>
      </c>
      <c r="AW61" s="471">
        <f t="shared" si="67"/>
        <v>0</v>
      </c>
      <c r="AX61" s="471">
        <f t="shared" si="68"/>
        <v>0</v>
      </c>
      <c r="AY61" s="471">
        <f t="shared" si="69"/>
        <v>0</v>
      </c>
      <c r="AZ61" s="471">
        <f t="shared" si="70"/>
        <v>0</v>
      </c>
      <c r="BA61" s="471">
        <f t="shared" si="71"/>
        <v>0</v>
      </c>
      <c r="BB61" s="471">
        <f t="shared" si="72"/>
        <v>0</v>
      </c>
      <c r="BC61" s="471">
        <f t="shared" si="73"/>
        <v>0</v>
      </c>
      <c r="BD61" s="472">
        <f t="shared" si="127"/>
        <v>0</v>
      </c>
      <c r="BE61" s="470">
        <f t="shared" si="140"/>
        <v>0</v>
      </c>
      <c r="BF61" s="463"/>
      <c r="BG61" s="473">
        <f t="shared" si="141"/>
        <v>0</v>
      </c>
      <c r="BH61" s="473">
        <f t="shared" si="142"/>
        <v>1</v>
      </c>
      <c r="BI61" s="473">
        <f t="shared" si="143"/>
        <v>0</v>
      </c>
      <c r="BJ61" s="473">
        <f t="shared" si="144"/>
        <v>0</v>
      </c>
      <c r="BK61" s="474">
        <f t="shared" si="54"/>
        <v>0</v>
      </c>
      <c r="BL61" s="457"/>
      <c r="BM61" s="457"/>
      <c r="BN61" s="475">
        <f t="shared" si="145"/>
        <v>0</v>
      </c>
      <c r="BO61" s="476" t="s">
        <v>123</v>
      </c>
      <c r="BP61" s="473">
        <f t="shared" si="146"/>
        <v>0</v>
      </c>
      <c r="BQ61" s="476"/>
      <c r="BR61" s="476"/>
      <c r="BS61" s="477"/>
      <c r="BT61" s="478">
        <f t="shared" si="128"/>
        <v>0</v>
      </c>
      <c r="BU61" s="478">
        <f t="shared" si="129"/>
        <v>0</v>
      </c>
      <c r="BV61" s="478">
        <f t="shared" si="130"/>
        <v>0</v>
      </c>
      <c r="BW61" s="478">
        <f t="shared" si="131"/>
        <v>0</v>
      </c>
      <c r="BX61" s="478">
        <f t="shared" si="132"/>
        <v>0</v>
      </c>
      <c r="BY61" s="478">
        <f t="shared" si="133"/>
        <v>0</v>
      </c>
      <c r="BZ61" s="478">
        <f t="shared" si="134"/>
        <v>0</v>
      </c>
      <c r="CA61" s="478">
        <f t="shared" si="135"/>
        <v>0</v>
      </c>
      <c r="CB61" s="478">
        <f t="shared" si="136"/>
        <v>0</v>
      </c>
      <c r="CC61" s="478">
        <f t="shared" si="137"/>
        <v>0</v>
      </c>
      <c r="CD61" s="478">
        <f t="shared" si="138"/>
        <v>0</v>
      </c>
      <c r="CE61" s="479">
        <f t="shared" si="139"/>
        <v>0</v>
      </c>
    </row>
    <row r="62" spans="1:83" ht="18" thickBot="1" x14ac:dyDescent="0.35">
      <c r="A62" s="583">
        <v>54</v>
      </c>
      <c r="B62" s="443" t="s">
        <v>803</v>
      </c>
      <c r="C62" s="433" t="s">
        <v>804</v>
      </c>
      <c r="D62" s="432" t="s">
        <v>806</v>
      </c>
      <c r="E62" s="433" t="s">
        <v>805</v>
      </c>
      <c r="F62" s="434" t="s">
        <v>472</v>
      </c>
      <c r="G62" s="444">
        <v>44772</v>
      </c>
      <c r="H62" s="433">
        <v>3</v>
      </c>
      <c r="I62" s="433" t="s">
        <v>643</v>
      </c>
      <c r="J62" s="445">
        <v>44756</v>
      </c>
      <c r="K62" s="445">
        <v>44758</v>
      </c>
      <c r="L62" s="434">
        <f t="shared" si="122"/>
        <v>2</v>
      </c>
      <c r="M62" s="435">
        <v>0</v>
      </c>
      <c r="N62" s="436">
        <v>0</v>
      </c>
      <c r="O62" s="436">
        <v>90</v>
      </c>
      <c r="P62" s="436">
        <v>0</v>
      </c>
      <c r="Q62" s="446">
        <f t="shared" si="147"/>
        <v>0</v>
      </c>
      <c r="R62" s="440">
        <f t="shared" si="148"/>
        <v>180</v>
      </c>
      <c r="S62" s="440">
        <f t="shared" si="149"/>
        <v>0</v>
      </c>
      <c r="T62" s="440">
        <f t="shared" si="150"/>
        <v>0</v>
      </c>
      <c r="U62" s="440">
        <f t="shared" si="151"/>
        <v>180</v>
      </c>
      <c r="V62" s="440">
        <f t="shared" si="152"/>
        <v>54</v>
      </c>
      <c r="W62" s="436">
        <v>59.4</v>
      </c>
      <c r="X62" s="440">
        <f t="shared" si="153"/>
        <v>120.6</v>
      </c>
      <c r="Y62" s="436">
        <v>0</v>
      </c>
      <c r="Z62" s="447">
        <f t="shared" si="154"/>
        <v>6</v>
      </c>
      <c r="AA62" s="444">
        <v>44787</v>
      </c>
      <c r="AB62" s="448">
        <f t="shared" si="93"/>
        <v>44794</v>
      </c>
      <c r="AC62" s="448">
        <f t="shared" si="155"/>
        <v>44753</v>
      </c>
      <c r="AD62" s="438">
        <v>0</v>
      </c>
      <c r="AE62" s="439" t="str">
        <f t="shared" si="86"/>
        <v/>
      </c>
      <c r="AF62" s="440">
        <f t="shared" si="104"/>
        <v>0</v>
      </c>
      <c r="AG62" s="440">
        <f t="shared" si="105"/>
        <v>0</v>
      </c>
      <c r="AH62" s="440">
        <f t="shared" si="106"/>
        <v>0</v>
      </c>
      <c r="AI62" s="440">
        <f t="shared" si="107"/>
        <v>0</v>
      </c>
      <c r="AJ62" s="440">
        <f t="shared" ref="AJ62:AJ67" si="156">IF(U62=0,0,IF(I62="O",IF(MONTH(G62)=5,(H62*L62)*ts,0),0))</f>
        <v>0</v>
      </c>
      <c r="AK62" s="446">
        <f t="shared" si="108"/>
        <v>0</v>
      </c>
      <c r="AL62" s="440">
        <f t="shared" si="120"/>
        <v>3.96</v>
      </c>
      <c r="AM62" s="440">
        <f t="shared" si="109"/>
        <v>0</v>
      </c>
      <c r="AN62" s="440">
        <f t="shared" si="110"/>
        <v>0</v>
      </c>
      <c r="AO62" s="440">
        <f t="shared" si="111"/>
        <v>0</v>
      </c>
      <c r="AP62" s="440">
        <f t="shared" si="112"/>
        <v>0</v>
      </c>
      <c r="AQ62" s="441">
        <f t="shared" si="113"/>
        <v>0</v>
      </c>
      <c r="AR62" s="437">
        <f t="shared" si="62"/>
        <v>0</v>
      </c>
      <c r="AS62" s="437">
        <f t="shared" si="63"/>
        <v>0</v>
      </c>
      <c r="AT62" s="437">
        <f t="shared" si="64"/>
        <v>0</v>
      </c>
      <c r="AU62" s="437">
        <f t="shared" si="65"/>
        <v>0</v>
      </c>
      <c r="AV62" s="437">
        <f t="shared" si="66"/>
        <v>0</v>
      </c>
      <c r="AW62" s="437">
        <f t="shared" si="67"/>
        <v>0</v>
      </c>
      <c r="AX62" s="437">
        <f t="shared" si="68"/>
        <v>10.8</v>
      </c>
      <c r="AY62" s="437">
        <f t="shared" si="69"/>
        <v>0</v>
      </c>
      <c r="AZ62" s="437">
        <f t="shared" si="70"/>
        <v>0</v>
      </c>
      <c r="BA62" s="437">
        <f t="shared" si="71"/>
        <v>0</v>
      </c>
      <c r="BB62" s="437">
        <f t="shared" si="72"/>
        <v>0</v>
      </c>
      <c r="BC62" s="437">
        <f t="shared" si="73"/>
        <v>0</v>
      </c>
      <c r="BD62" s="449">
        <f t="shared" si="127"/>
        <v>0</v>
      </c>
      <c r="BE62" s="441">
        <f t="shared" si="140"/>
        <v>59.4</v>
      </c>
      <c r="BF62" s="436"/>
      <c r="BG62" s="450">
        <f t="shared" si="141"/>
        <v>1</v>
      </c>
      <c r="BH62" s="450">
        <f t="shared" si="142"/>
        <v>0</v>
      </c>
      <c r="BI62" s="450">
        <f t="shared" si="143"/>
        <v>0</v>
      </c>
      <c r="BJ62" s="450">
        <f t="shared" si="144"/>
        <v>180</v>
      </c>
      <c r="BK62" s="442">
        <f t="shared" si="54"/>
        <v>6</v>
      </c>
      <c r="BL62" s="433"/>
      <c r="BM62" s="433"/>
      <c r="BN62" s="451">
        <f t="shared" si="145"/>
        <v>59.4</v>
      </c>
      <c r="BO62" s="452"/>
      <c r="BP62" s="450">
        <f t="shared" si="146"/>
        <v>180</v>
      </c>
      <c r="BQ62" s="452"/>
      <c r="BR62" s="452"/>
      <c r="BS62" s="453"/>
      <c r="BT62" s="454">
        <f t="shared" si="128"/>
        <v>0</v>
      </c>
      <c r="BU62" s="454">
        <f t="shared" si="129"/>
        <v>0</v>
      </c>
      <c r="BV62" s="454">
        <f t="shared" si="130"/>
        <v>0</v>
      </c>
      <c r="BW62" s="454">
        <f t="shared" si="131"/>
        <v>0</v>
      </c>
      <c r="BX62" s="454">
        <f t="shared" si="132"/>
        <v>0</v>
      </c>
      <c r="BY62" s="454">
        <f t="shared" si="133"/>
        <v>0</v>
      </c>
      <c r="BZ62" s="454">
        <f t="shared" si="134"/>
        <v>0</v>
      </c>
      <c r="CA62" s="454">
        <f t="shared" si="135"/>
        <v>0</v>
      </c>
      <c r="CB62" s="454">
        <f t="shared" si="136"/>
        <v>0</v>
      </c>
      <c r="CC62" s="454">
        <f t="shared" si="137"/>
        <v>0</v>
      </c>
      <c r="CD62" s="454">
        <f t="shared" si="138"/>
        <v>0</v>
      </c>
      <c r="CE62" s="455">
        <f t="shared" si="139"/>
        <v>0</v>
      </c>
    </row>
    <row r="63" spans="1:83" s="549" customFormat="1" ht="18" thickBot="1" x14ac:dyDescent="0.35">
      <c r="A63" s="548">
        <v>55</v>
      </c>
      <c r="B63" s="443" t="s">
        <v>808</v>
      </c>
      <c r="C63" s="433" t="s">
        <v>809</v>
      </c>
      <c r="D63" s="432" t="s">
        <v>810</v>
      </c>
      <c r="E63" s="433" t="s">
        <v>811</v>
      </c>
      <c r="F63" s="434" t="s">
        <v>473</v>
      </c>
      <c r="G63" s="444">
        <v>44742</v>
      </c>
      <c r="H63" s="433">
        <v>2</v>
      </c>
      <c r="I63" s="433" t="s">
        <v>643</v>
      </c>
      <c r="J63" s="445">
        <v>44736</v>
      </c>
      <c r="K63" s="445">
        <v>44738</v>
      </c>
      <c r="L63" s="434">
        <f t="shared" si="122"/>
        <v>2</v>
      </c>
      <c r="M63" s="435">
        <v>65</v>
      </c>
      <c r="N63" s="436">
        <v>0</v>
      </c>
      <c r="O63" s="436">
        <v>0</v>
      </c>
      <c r="P63" s="436">
        <v>0</v>
      </c>
      <c r="Q63" s="446">
        <f t="shared" si="147"/>
        <v>130</v>
      </c>
      <c r="R63" s="440">
        <f t="shared" si="148"/>
        <v>0</v>
      </c>
      <c r="S63" s="440">
        <f t="shared" si="149"/>
        <v>0</v>
      </c>
      <c r="T63" s="440">
        <f t="shared" si="150"/>
        <v>0</v>
      </c>
      <c r="U63" s="440">
        <f t="shared" si="151"/>
        <v>130</v>
      </c>
      <c r="V63" s="440">
        <f t="shared" si="152"/>
        <v>39</v>
      </c>
      <c r="W63" s="436">
        <v>0</v>
      </c>
      <c r="X63" s="440">
        <f t="shared" si="153"/>
        <v>130</v>
      </c>
      <c r="Y63" s="436">
        <v>130</v>
      </c>
      <c r="Z63" s="447">
        <f t="shared" si="154"/>
        <v>4</v>
      </c>
      <c r="AA63" s="444">
        <v>44726</v>
      </c>
      <c r="AB63" s="448">
        <f t="shared" si="93"/>
        <v>44733</v>
      </c>
      <c r="AC63" s="448">
        <f t="shared" si="155"/>
        <v>44733</v>
      </c>
      <c r="AD63" s="438">
        <v>0</v>
      </c>
      <c r="AE63" s="439" t="str">
        <f t="shared" si="86"/>
        <v/>
      </c>
      <c r="AF63" s="440">
        <f t="shared" si="104"/>
        <v>0</v>
      </c>
      <c r="AG63" s="440">
        <f t="shared" si="105"/>
        <v>0</v>
      </c>
      <c r="AH63" s="440">
        <f t="shared" si="106"/>
        <v>0</v>
      </c>
      <c r="AI63" s="440">
        <f t="shared" si="107"/>
        <v>0</v>
      </c>
      <c r="AJ63" s="440">
        <f t="shared" si="156"/>
        <v>0</v>
      </c>
      <c r="AK63" s="446">
        <f t="shared" si="108"/>
        <v>2.64</v>
      </c>
      <c r="AL63" s="440">
        <f t="shared" si="120"/>
        <v>0</v>
      </c>
      <c r="AM63" s="440">
        <f t="shared" si="109"/>
        <v>0</v>
      </c>
      <c r="AN63" s="440">
        <f t="shared" si="110"/>
        <v>0</v>
      </c>
      <c r="AO63" s="440">
        <f t="shared" si="111"/>
        <v>0</v>
      </c>
      <c r="AP63" s="440">
        <f t="shared" si="112"/>
        <v>0</v>
      </c>
      <c r="AQ63" s="441">
        <f t="shared" si="113"/>
        <v>0</v>
      </c>
      <c r="AR63" s="437">
        <f t="shared" si="62"/>
        <v>0</v>
      </c>
      <c r="AS63" s="437">
        <f t="shared" si="63"/>
        <v>0</v>
      </c>
      <c r="AT63" s="437">
        <f t="shared" si="64"/>
        <v>0</v>
      </c>
      <c r="AU63" s="437">
        <f t="shared" si="65"/>
        <v>0</v>
      </c>
      <c r="AV63" s="437">
        <f t="shared" si="66"/>
        <v>0</v>
      </c>
      <c r="AW63" s="437">
        <f t="shared" si="67"/>
        <v>10.4</v>
      </c>
      <c r="AX63" s="437">
        <f t="shared" si="68"/>
        <v>0</v>
      </c>
      <c r="AY63" s="437">
        <f t="shared" si="69"/>
        <v>0</v>
      </c>
      <c r="AZ63" s="437">
        <f t="shared" si="70"/>
        <v>0</v>
      </c>
      <c r="BA63" s="437">
        <f t="shared" si="71"/>
        <v>0</v>
      </c>
      <c r="BB63" s="437">
        <f t="shared" si="72"/>
        <v>0</v>
      </c>
      <c r="BC63" s="437">
        <f t="shared" si="73"/>
        <v>0</v>
      </c>
      <c r="BD63" s="449">
        <f t="shared" si="127"/>
        <v>0</v>
      </c>
      <c r="BE63" s="441">
        <f t="shared" si="140"/>
        <v>130</v>
      </c>
      <c r="BF63" s="436"/>
      <c r="BG63" s="450">
        <f t="shared" si="141"/>
        <v>1</v>
      </c>
      <c r="BH63" s="450">
        <f t="shared" si="142"/>
        <v>0</v>
      </c>
      <c r="BI63" s="450">
        <f t="shared" si="143"/>
        <v>0</v>
      </c>
      <c r="BJ63" s="450">
        <f t="shared" si="144"/>
        <v>130</v>
      </c>
      <c r="BK63" s="442">
        <f t="shared" si="54"/>
        <v>4</v>
      </c>
      <c r="BL63" s="433"/>
      <c r="BM63" s="433"/>
      <c r="BN63" s="451">
        <f t="shared" si="145"/>
        <v>130</v>
      </c>
      <c r="BO63" s="452"/>
      <c r="BP63" s="450">
        <f t="shared" si="146"/>
        <v>130</v>
      </c>
      <c r="BQ63" s="452"/>
      <c r="BR63" s="452"/>
      <c r="BS63" s="453"/>
      <c r="BT63" s="454">
        <f t="shared" si="128"/>
        <v>0</v>
      </c>
      <c r="BU63" s="454">
        <f t="shared" si="129"/>
        <v>0</v>
      </c>
      <c r="BV63" s="454">
        <f t="shared" si="130"/>
        <v>0</v>
      </c>
      <c r="BW63" s="454">
        <f t="shared" si="131"/>
        <v>0</v>
      </c>
      <c r="BX63" s="454">
        <f t="shared" si="132"/>
        <v>0</v>
      </c>
      <c r="BY63" s="454">
        <f t="shared" si="133"/>
        <v>0</v>
      </c>
      <c r="BZ63" s="454">
        <f t="shared" si="134"/>
        <v>0</v>
      </c>
      <c r="CA63" s="454">
        <f t="shared" si="135"/>
        <v>0</v>
      </c>
      <c r="CB63" s="454">
        <f t="shared" si="136"/>
        <v>0</v>
      </c>
      <c r="CC63" s="454">
        <f t="shared" si="137"/>
        <v>0</v>
      </c>
      <c r="CD63" s="454">
        <f t="shared" si="138"/>
        <v>0</v>
      </c>
      <c r="CE63" s="455">
        <f t="shared" si="139"/>
        <v>0</v>
      </c>
    </row>
    <row r="64" spans="1:83" ht="18" thickBot="1" x14ac:dyDescent="0.35">
      <c r="A64" s="522">
        <v>56</v>
      </c>
      <c r="B64" s="456" t="s">
        <v>812</v>
      </c>
      <c r="C64" s="457" t="s">
        <v>813</v>
      </c>
      <c r="D64" s="458">
        <v>769839139</v>
      </c>
      <c r="E64" s="457" t="s">
        <v>815</v>
      </c>
      <c r="F64" s="459" t="s">
        <v>474</v>
      </c>
      <c r="G64" s="460">
        <v>44772</v>
      </c>
      <c r="H64" s="457">
        <v>2</v>
      </c>
      <c r="I64" s="457" t="s">
        <v>123</v>
      </c>
      <c r="J64" s="461">
        <v>44751</v>
      </c>
      <c r="K64" s="461">
        <v>44778</v>
      </c>
      <c r="L64" s="459">
        <f t="shared" si="122"/>
        <v>27</v>
      </c>
      <c r="M64" s="462">
        <v>70</v>
      </c>
      <c r="N64" s="463">
        <v>0</v>
      </c>
      <c r="O64" s="463">
        <v>0</v>
      </c>
      <c r="P64" s="463">
        <v>0</v>
      </c>
      <c r="Q64" s="464">
        <f t="shared" si="147"/>
        <v>1890</v>
      </c>
      <c r="R64" s="465">
        <f t="shared" si="148"/>
        <v>0</v>
      </c>
      <c r="S64" s="465">
        <f t="shared" si="149"/>
        <v>0</v>
      </c>
      <c r="T64" s="465">
        <f t="shared" si="150"/>
        <v>0</v>
      </c>
      <c r="U64" s="465">
        <f t="shared" si="151"/>
        <v>1512</v>
      </c>
      <c r="V64" s="465">
        <f t="shared" si="152"/>
        <v>453.59999999999997</v>
      </c>
      <c r="W64" s="463">
        <v>0</v>
      </c>
      <c r="X64" s="465">
        <f t="shared" si="153"/>
        <v>1512</v>
      </c>
      <c r="Y64" s="463">
        <v>0</v>
      </c>
      <c r="Z64" s="466">
        <f t="shared" si="154"/>
        <v>54</v>
      </c>
      <c r="AA64" s="460">
        <v>44726</v>
      </c>
      <c r="AB64" s="467">
        <f t="shared" si="93"/>
        <v>44733</v>
      </c>
      <c r="AC64" s="467">
        <f t="shared" si="155"/>
        <v>44748</v>
      </c>
      <c r="AD64" s="468">
        <v>0</v>
      </c>
      <c r="AE64" s="469" t="str">
        <f t="shared" si="86"/>
        <v/>
      </c>
      <c r="AF64" s="465">
        <f t="shared" si="104"/>
        <v>0</v>
      </c>
      <c r="AG64" s="465">
        <f t="shared" si="105"/>
        <v>0</v>
      </c>
      <c r="AH64" s="465">
        <f t="shared" si="106"/>
        <v>0</v>
      </c>
      <c r="AI64" s="465">
        <f t="shared" si="107"/>
        <v>0</v>
      </c>
      <c r="AJ64" s="465">
        <f t="shared" si="156"/>
        <v>0</v>
      </c>
      <c r="AK64" s="464">
        <f t="shared" si="108"/>
        <v>0</v>
      </c>
      <c r="AL64" s="465">
        <f t="shared" si="120"/>
        <v>0</v>
      </c>
      <c r="AM64" s="465">
        <f t="shared" si="109"/>
        <v>0</v>
      </c>
      <c r="AN64" s="465">
        <f t="shared" si="110"/>
        <v>0</v>
      </c>
      <c r="AO64" s="465">
        <f t="shared" si="111"/>
        <v>0</v>
      </c>
      <c r="AP64" s="465">
        <f t="shared" si="112"/>
        <v>0</v>
      </c>
      <c r="AQ64" s="470">
        <f t="shared" si="113"/>
        <v>0</v>
      </c>
      <c r="AR64" s="471">
        <f t="shared" si="62"/>
        <v>0</v>
      </c>
      <c r="AS64" s="471">
        <f t="shared" si="63"/>
        <v>0</v>
      </c>
      <c r="AT64" s="471">
        <f t="shared" si="64"/>
        <v>0</v>
      </c>
      <c r="AU64" s="471">
        <f t="shared" si="65"/>
        <v>0</v>
      </c>
      <c r="AV64" s="471">
        <f t="shared" si="66"/>
        <v>0</v>
      </c>
      <c r="AW64" s="471">
        <f t="shared" si="67"/>
        <v>0</v>
      </c>
      <c r="AX64" s="471">
        <f t="shared" si="68"/>
        <v>0</v>
      </c>
      <c r="AY64" s="471">
        <f t="shared" si="69"/>
        <v>0</v>
      </c>
      <c r="AZ64" s="471">
        <f t="shared" si="70"/>
        <v>0</v>
      </c>
      <c r="BA64" s="471">
        <f t="shared" si="71"/>
        <v>0</v>
      </c>
      <c r="BB64" s="471">
        <f t="shared" si="72"/>
        <v>0</v>
      </c>
      <c r="BC64" s="471">
        <f t="shared" si="73"/>
        <v>0</v>
      </c>
      <c r="BD64" s="472">
        <v>20</v>
      </c>
      <c r="BE64" s="470">
        <f t="shared" si="140"/>
        <v>0</v>
      </c>
      <c r="BF64" s="463"/>
      <c r="BG64" s="473">
        <f t="shared" si="141"/>
        <v>0</v>
      </c>
      <c r="BH64" s="473">
        <f t="shared" si="142"/>
        <v>1</v>
      </c>
      <c r="BI64" s="473">
        <f t="shared" si="143"/>
        <v>0</v>
      </c>
      <c r="BJ64" s="473">
        <f t="shared" si="144"/>
        <v>0</v>
      </c>
      <c r="BK64" s="474">
        <f t="shared" si="54"/>
        <v>0</v>
      </c>
      <c r="BL64" s="457"/>
      <c r="BM64" s="457"/>
      <c r="BN64" s="475">
        <f t="shared" si="145"/>
        <v>0</v>
      </c>
      <c r="BO64" s="476" t="s">
        <v>123</v>
      </c>
      <c r="BP64" s="473">
        <f t="shared" si="146"/>
        <v>0</v>
      </c>
      <c r="BQ64" s="476"/>
      <c r="BR64" s="476"/>
      <c r="BS64" s="477"/>
      <c r="BT64" s="478">
        <f t="shared" si="128"/>
        <v>0</v>
      </c>
      <c r="BU64" s="478">
        <f t="shared" si="129"/>
        <v>0</v>
      </c>
      <c r="BV64" s="478">
        <f t="shared" si="130"/>
        <v>0</v>
      </c>
      <c r="BW64" s="478">
        <f t="shared" si="131"/>
        <v>0</v>
      </c>
      <c r="BX64" s="478">
        <f t="shared" si="132"/>
        <v>0</v>
      </c>
      <c r="BY64" s="478">
        <f t="shared" si="133"/>
        <v>0</v>
      </c>
      <c r="BZ64" s="478">
        <f t="shared" si="134"/>
        <v>0</v>
      </c>
      <c r="CA64" s="478">
        <f t="shared" si="135"/>
        <v>0</v>
      </c>
      <c r="CB64" s="478">
        <f t="shared" si="136"/>
        <v>0</v>
      </c>
      <c r="CC64" s="478">
        <f t="shared" si="137"/>
        <v>0</v>
      </c>
      <c r="CD64" s="478">
        <f t="shared" si="138"/>
        <v>0</v>
      </c>
      <c r="CE64" s="479">
        <f t="shared" si="139"/>
        <v>0</v>
      </c>
    </row>
    <row r="65" spans="1:83" ht="18" thickBot="1" x14ac:dyDescent="0.35">
      <c r="A65" s="522">
        <v>57</v>
      </c>
      <c r="B65" s="456" t="s">
        <v>812</v>
      </c>
      <c r="C65" s="457" t="s">
        <v>814</v>
      </c>
      <c r="D65" s="458">
        <v>769839139</v>
      </c>
      <c r="E65" s="457" t="s">
        <v>815</v>
      </c>
      <c r="F65" s="459" t="s">
        <v>475</v>
      </c>
      <c r="G65" s="460">
        <v>44803</v>
      </c>
      <c r="H65" s="457">
        <v>2</v>
      </c>
      <c r="I65" s="457" t="s">
        <v>123</v>
      </c>
      <c r="J65" s="461">
        <v>44751</v>
      </c>
      <c r="K65" s="461">
        <v>44778</v>
      </c>
      <c r="L65" s="459">
        <f t="shared" si="122"/>
        <v>27</v>
      </c>
      <c r="M65" s="462">
        <v>0</v>
      </c>
      <c r="N65" s="463">
        <v>0</v>
      </c>
      <c r="O65" s="463">
        <v>0</v>
      </c>
      <c r="P65" s="463">
        <v>0</v>
      </c>
      <c r="Q65" s="464">
        <f t="shared" si="147"/>
        <v>0</v>
      </c>
      <c r="R65" s="465">
        <f t="shared" si="148"/>
        <v>0</v>
      </c>
      <c r="S65" s="465">
        <f t="shared" si="149"/>
        <v>0</v>
      </c>
      <c r="T65" s="465">
        <f t="shared" si="150"/>
        <v>0</v>
      </c>
      <c r="U65" s="465">
        <f t="shared" si="151"/>
        <v>0</v>
      </c>
      <c r="V65" s="465">
        <f t="shared" si="152"/>
        <v>0</v>
      </c>
      <c r="W65" s="463">
        <v>0</v>
      </c>
      <c r="X65" s="465">
        <f t="shared" si="153"/>
        <v>0</v>
      </c>
      <c r="Y65" s="463">
        <v>0</v>
      </c>
      <c r="Z65" s="466">
        <f t="shared" si="154"/>
        <v>54</v>
      </c>
      <c r="AA65" s="460">
        <v>44731</v>
      </c>
      <c r="AB65" s="467">
        <f t="shared" si="93"/>
        <v>44738</v>
      </c>
      <c r="AC65" s="467">
        <f t="shared" si="155"/>
        <v>44748</v>
      </c>
      <c r="AD65" s="468">
        <v>0</v>
      </c>
      <c r="AE65" s="469" t="str">
        <f t="shared" si="86"/>
        <v/>
      </c>
      <c r="AF65" s="465">
        <f t="shared" si="104"/>
        <v>0</v>
      </c>
      <c r="AG65" s="465">
        <f t="shared" si="105"/>
        <v>0</v>
      </c>
      <c r="AH65" s="465">
        <f t="shared" si="106"/>
        <v>0</v>
      </c>
      <c r="AI65" s="465">
        <f t="shared" si="107"/>
        <v>0</v>
      </c>
      <c r="AJ65" s="465">
        <f t="shared" si="156"/>
        <v>0</v>
      </c>
      <c r="AK65" s="464">
        <f t="shared" si="108"/>
        <v>0</v>
      </c>
      <c r="AL65" s="465">
        <f t="shared" si="120"/>
        <v>0</v>
      </c>
      <c r="AM65" s="465">
        <f t="shared" si="109"/>
        <v>0</v>
      </c>
      <c r="AN65" s="465">
        <f t="shared" si="110"/>
        <v>0</v>
      </c>
      <c r="AO65" s="465">
        <f t="shared" si="111"/>
        <v>0</v>
      </c>
      <c r="AP65" s="465">
        <f t="shared" si="112"/>
        <v>0</v>
      </c>
      <c r="AQ65" s="470">
        <f t="shared" si="113"/>
        <v>0</v>
      </c>
      <c r="AR65" s="471">
        <f t="shared" si="62"/>
        <v>0</v>
      </c>
      <c r="AS65" s="471">
        <f t="shared" si="63"/>
        <v>0</v>
      </c>
      <c r="AT65" s="471">
        <f t="shared" si="64"/>
        <v>0</v>
      </c>
      <c r="AU65" s="471">
        <f t="shared" si="65"/>
        <v>0</v>
      </c>
      <c r="AV65" s="471">
        <f t="shared" si="66"/>
        <v>0</v>
      </c>
      <c r="AW65" s="471">
        <f t="shared" si="67"/>
        <v>0</v>
      </c>
      <c r="AX65" s="471">
        <f t="shared" si="68"/>
        <v>0</v>
      </c>
      <c r="AY65" s="471">
        <f t="shared" si="69"/>
        <v>0</v>
      </c>
      <c r="AZ65" s="471">
        <f t="shared" si="70"/>
        <v>0</v>
      </c>
      <c r="BA65" s="471">
        <f t="shared" si="71"/>
        <v>0</v>
      </c>
      <c r="BB65" s="471">
        <f t="shared" si="72"/>
        <v>0</v>
      </c>
      <c r="BC65" s="471">
        <f t="shared" si="73"/>
        <v>0</v>
      </c>
      <c r="BD65" s="472">
        <f t="shared" si="127"/>
        <v>0</v>
      </c>
      <c r="BE65" s="470">
        <f t="shared" si="140"/>
        <v>0</v>
      </c>
      <c r="BF65" s="463"/>
      <c r="BG65" s="473">
        <f t="shared" si="141"/>
        <v>0</v>
      </c>
      <c r="BH65" s="473">
        <f t="shared" si="142"/>
        <v>1</v>
      </c>
      <c r="BI65" s="473">
        <f t="shared" si="143"/>
        <v>0</v>
      </c>
      <c r="BJ65" s="473">
        <f t="shared" si="144"/>
        <v>0</v>
      </c>
      <c r="BK65" s="474">
        <f t="shared" si="54"/>
        <v>0</v>
      </c>
      <c r="BL65" s="457"/>
      <c r="BM65" s="457"/>
      <c r="BN65" s="475">
        <f t="shared" si="145"/>
        <v>0</v>
      </c>
      <c r="BO65" s="476" t="s">
        <v>123</v>
      </c>
      <c r="BP65" s="473">
        <f t="shared" si="146"/>
        <v>0</v>
      </c>
      <c r="BQ65" s="476"/>
      <c r="BR65" s="476"/>
      <c r="BS65" s="477"/>
      <c r="BT65" s="478">
        <f t="shared" si="128"/>
        <v>0</v>
      </c>
      <c r="BU65" s="478">
        <f t="shared" si="129"/>
        <v>0</v>
      </c>
      <c r="BV65" s="478">
        <f t="shared" si="130"/>
        <v>0</v>
      </c>
      <c r="BW65" s="478">
        <f t="shared" si="131"/>
        <v>0</v>
      </c>
      <c r="BX65" s="478">
        <f t="shared" si="132"/>
        <v>0</v>
      </c>
      <c r="BY65" s="478">
        <f t="shared" si="133"/>
        <v>0</v>
      </c>
      <c r="BZ65" s="478">
        <f t="shared" si="134"/>
        <v>0</v>
      </c>
      <c r="CA65" s="478">
        <f t="shared" si="135"/>
        <v>0</v>
      </c>
      <c r="CB65" s="478">
        <f t="shared" si="136"/>
        <v>0</v>
      </c>
      <c r="CC65" s="478">
        <f t="shared" si="137"/>
        <v>0</v>
      </c>
      <c r="CD65" s="478">
        <f t="shared" si="138"/>
        <v>0</v>
      </c>
      <c r="CE65" s="479">
        <f t="shared" si="139"/>
        <v>0</v>
      </c>
    </row>
    <row r="66" spans="1:83" ht="18" thickBot="1" x14ac:dyDescent="0.35">
      <c r="A66" s="559">
        <v>58</v>
      </c>
      <c r="B66" s="443" t="s">
        <v>816</v>
      </c>
      <c r="C66" s="433" t="s">
        <v>624</v>
      </c>
      <c r="D66" s="432">
        <v>689558832</v>
      </c>
      <c r="E66" s="433" t="s">
        <v>817</v>
      </c>
      <c r="F66" s="434" t="s">
        <v>476</v>
      </c>
      <c r="G66" s="444">
        <v>44772</v>
      </c>
      <c r="H66" s="433">
        <v>2</v>
      </c>
      <c r="I66" s="433" t="s">
        <v>643</v>
      </c>
      <c r="J66" s="445">
        <v>44746</v>
      </c>
      <c r="K66" s="445">
        <v>44750</v>
      </c>
      <c r="L66" s="434">
        <f t="shared" si="122"/>
        <v>4</v>
      </c>
      <c r="M66" s="435">
        <v>70</v>
      </c>
      <c r="N66" s="436">
        <v>0</v>
      </c>
      <c r="O66" s="436">
        <v>0</v>
      </c>
      <c r="P66" s="436">
        <v>0</v>
      </c>
      <c r="Q66" s="446">
        <f t="shared" si="147"/>
        <v>280</v>
      </c>
      <c r="R66" s="440">
        <f t="shared" si="148"/>
        <v>0</v>
      </c>
      <c r="S66" s="440">
        <f t="shared" si="149"/>
        <v>0</v>
      </c>
      <c r="T66" s="440">
        <f t="shared" si="150"/>
        <v>0</v>
      </c>
      <c r="U66" s="440">
        <f t="shared" si="151"/>
        <v>280</v>
      </c>
      <c r="V66" s="440">
        <f t="shared" si="152"/>
        <v>84</v>
      </c>
      <c r="W66" s="436">
        <v>84</v>
      </c>
      <c r="X66" s="440">
        <f t="shared" si="153"/>
        <v>196</v>
      </c>
      <c r="Y66" s="436">
        <v>196</v>
      </c>
      <c r="Z66" s="447">
        <f t="shared" si="154"/>
        <v>8</v>
      </c>
      <c r="AA66" s="444">
        <v>44731</v>
      </c>
      <c r="AB66" s="448">
        <f t="shared" si="93"/>
        <v>44738</v>
      </c>
      <c r="AC66" s="448">
        <f t="shared" si="155"/>
        <v>44743</v>
      </c>
      <c r="AD66" s="438">
        <v>0</v>
      </c>
      <c r="AE66" s="439" t="str">
        <f t="shared" si="86"/>
        <v>1 coffret cadeau souvenir - un apéritif en soirée avec explications sur le bassin d'Arcachon si vous le souhaitez</v>
      </c>
      <c r="AF66" s="440">
        <f t="shared" si="104"/>
        <v>0</v>
      </c>
      <c r="AG66" s="440">
        <f t="shared" si="105"/>
        <v>0</v>
      </c>
      <c r="AH66" s="440">
        <f t="shared" si="106"/>
        <v>0</v>
      </c>
      <c r="AI66" s="440">
        <f t="shared" si="107"/>
        <v>0</v>
      </c>
      <c r="AJ66" s="440">
        <f t="shared" si="156"/>
        <v>0</v>
      </c>
      <c r="AK66" s="446">
        <f t="shared" si="108"/>
        <v>0</v>
      </c>
      <c r="AL66" s="440">
        <f t="shared" si="120"/>
        <v>5.28</v>
      </c>
      <c r="AM66" s="440">
        <f t="shared" si="109"/>
        <v>0</v>
      </c>
      <c r="AN66" s="440">
        <f t="shared" si="110"/>
        <v>0</v>
      </c>
      <c r="AO66" s="440">
        <f t="shared" si="111"/>
        <v>0</v>
      </c>
      <c r="AP66" s="440">
        <f t="shared" si="112"/>
        <v>0</v>
      </c>
      <c r="AQ66" s="441">
        <f t="shared" si="113"/>
        <v>0</v>
      </c>
      <c r="AR66" s="437">
        <f t="shared" si="62"/>
        <v>0</v>
      </c>
      <c r="AS66" s="437">
        <f t="shared" si="63"/>
        <v>0</v>
      </c>
      <c r="AT66" s="437">
        <f t="shared" si="64"/>
        <v>0</v>
      </c>
      <c r="AU66" s="437">
        <f t="shared" si="65"/>
        <v>0</v>
      </c>
      <c r="AV66" s="437">
        <f t="shared" si="66"/>
        <v>0</v>
      </c>
      <c r="AW66" s="437">
        <f t="shared" si="67"/>
        <v>0</v>
      </c>
      <c r="AX66" s="437">
        <f t="shared" si="68"/>
        <v>16.8</v>
      </c>
      <c r="AY66" s="437">
        <f t="shared" si="69"/>
        <v>0</v>
      </c>
      <c r="AZ66" s="437">
        <f t="shared" si="70"/>
        <v>0</v>
      </c>
      <c r="BA66" s="437">
        <f t="shared" si="71"/>
        <v>0</v>
      </c>
      <c r="BB66" s="437">
        <f t="shared" si="72"/>
        <v>0</v>
      </c>
      <c r="BC66" s="437">
        <f t="shared" si="73"/>
        <v>0</v>
      </c>
      <c r="BD66" s="449">
        <f t="shared" si="127"/>
        <v>0</v>
      </c>
      <c r="BE66" s="441">
        <f t="shared" si="140"/>
        <v>280</v>
      </c>
      <c r="BF66" s="436"/>
      <c r="BG66" s="450">
        <f t="shared" si="141"/>
        <v>1</v>
      </c>
      <c r="BH66" s="450">
        <f t="shared" si="142"/>
        <v>0</v>
      </c>
      <c r="BI66" s="450">
        <f t="shared" si="143"/>
        <v>0</v>
      </c>
      <c r="BJ66" s="450">
        <f t="shared" si="144"/>
        <v>280</v>
      </c>
      <c r="BK66" s="442">
        <f t="shared" si="54"/>
        <v>8</v>
      </c>
      <c r="BL66" s="433"/>
      <c r="BM66" s="433"/>
      <c r="BN66" s="451">
        <f t="shared" si="145"/>
        <v>280</v>
      </c>
      <c r="BO66" s="452"/>
      <c r="BP66" s="450">
        <f t="shared" si="146"/>
        <v>280</v>
      </c>
      <c r="BQ66" s="452"/>
      <c r="BR66" s="452"/>
      <c r="BS66" s="453"/>
      <c r="BT66" s="454">
        <f t="shared" si="128"/>
        <v>0</v>
      </c>
      <c r="BU66" s="454">
        <f t="shared" si="129"/>
        <v>0</v>
      </c>
      <c r="BV66" s="454">
        <f t="shared" si="130"/>
        <v>0</v>
      </c>
      <c r="BW66" s="454">
        <f t="shared" si="131"/>
        <v>0</v>
      </c>
      <c r="BX66" s="454">
        <f t="shared" si="132"/>
        <v>0</v>
      </c>
      <c r="BY66" s="454">
        <f t="shared" si="133"/>
        <v>0</v>
      </c>
      <c r="BZ66" s="454">
        <f t="shared" si="134"/>
        <v>0</v>
      </c>
      <c r="CA66" s="454">
        <f t="shared" si="135"/>
        <v>0</v>
      </c>
      <c r="CB66" s="454">
        <f t="shared" si="136"/>
        <v>0</v>
      </c>
      <c r="CC66" s="454">
        <f t="shared" si="137"/>
        <v>0</v>
      </c>
      <c r="CD66" s="454">
        <f t="shared" si="138"/>
        <v>0</v>
      </c>
      <c r="CE66" s="455">
        <f t="shared" si="139"/>
        <v>0</v>
      </c>
    </row>
    <row r="67" spans="1:83" ht="18" thickBot="1" x14ac:dyDescent="0.35">
      <c r="A67" s="665">
        <v>59</v>
      </c>
      <c r="B67" s="456" t="s">
        <v>818</v>
      </c>
      <c r="C67" s="457" t="s">
        <v>819</v>
      </c>
      <c r="D67" s="458" t="s">
        <v>820</v>
      </c>
      <c r="E67" s="457" t="s">
        <v>821</v>
      </c>
      <c r="F67" s="459" t="s">
        <v>477</v>
      </c>
      <c r="G67" s="460">
        <v>44804</v>
      </c>
      <c r="H67" s="457">
        <v>4</v>
      </c>
      <c r="I67" s="457" t="s">
        <v>123</v>
      </c>
      <c r="J67" s="461">
        <v>44794</v>
      </c>
      <c r="K67" s="461">
        <v>44796</v>
      </c>
      <c r="L67" s="459">
        <f t="shared" si="122"/>
        <v>2</v>
      </c>
      <c r="M67" s="462">
        <v>0</v>
      </c>
      <c r="N67" s="463">
        <v>0</v>
      </c>
      <c r="O67" s="463">
        <v>90</v>
      </c>
      <c r="P67" s="463">
        <v>0</v>
      </c>
      <c r="Q67" s="464">
        <f t="shared" si="147"/>
        <v>0</v>
      </c>
      <c r="R67" s="465">
        <f t="shared" si="148"/>
        <v>180</v>
      </c>
      <c r="S67" s="465">
        <f t="shared" si="149"/>
        <v>0</v>
      </c>
      <c r="T67" s="465">
        <f t="shared" si="150"/>
        <v>0</v>
      </c>
      <c r="U67" s="465">
        <f t="shared" si="151"/>
        <v>180</v>
      </c>
      <c r="V67" s="465">
        <f t="shared" si="152"/>
        <v>54</v>
      </c>
      <c r="W67" s="463">
        <v>54</v>
      </c>
      <c r="X67" s="465">
        <f t="shared" si="153"/>
        <v>126</v>
      </c>
      <c r="Y67" s="463">
        <v>0</v>
      </c>
      <c r="Z67" s="466">
        <f t="shared" si="154"/>
        <v>8</v>
      </c>
      <c r="AA67" s="460">
        <v>44731</v>
      </c>
      <c r="AB67" s="467">
        <f t="shared" si="93"/>
        <v>44738</v>
      </c>
      <c r="AC67" s="467">
        <f t="shared" si="155"/>
        <v>44791</v>
      </c>
      <c r="AD67" s="468">
        <v>0</v>
      </c>
      <c r="AE67" s="469" t="str">
        <f t="shared" si="86"/>
        <v/>
      </c>
      <c r="AF67" s="465">
        <f t="shared" si="104"/>
        <v>0</v>
      </c>
      <c r="AG67" s="465">
        <f t="shared" si="105"/>
        <v>0</v>
      </c>
      <c r="AH67" s="465">
        <f t="shared" si="106"/>
        <v>0</v>
      </c>
      <c r="AI67" s="465">
        <f t="shared" si="107"/>
        <v>0</v>
      </c>
      <c r="AJ67" s="465">
        <f t="shared" si="156"/>
        <v>0</v>
      </c>
      <c r="AK67" s="464">
        <f t="shared" si="108"/>
        <v>0</v>
      </c>
      <c r="AL67" s="465">
        <f t="shared" si="120"/>
        <v>0</v>
      </c>
      <c r="AM67" s="465">
        <f t="shared" si="109"/>
        <v>0</v>
      </c>
      <c r="AN67" s="465">
        <f t="shared" si="110"/>
        <v>0</v>
      </c>
      <c r="AO67" s="465">
        <f t="shared" si="111"/>
        <v>0</v>
      </c>
      <c r="AP67" s="465">
        <f t="shared" si="112"/>
        <v>0</v>
      </c>
      <c r="AQ67" s="470">
        <f t="shared" si="113"/>
        <v>0</v>
      </c>
      <c r="AR67" s="471">
        <f t="shared" si="62"/>
        <v>0</v>
      </c>
      <c r="AS67" s="471">
        <f t="shared" si="63"/>
        <v>0</v>
      </c>
      <c r="AT67" s="471">
        <f t="shared" si="64"/>
        <v>0</v>
      </c>
      <c r="AU67" s="471">
        <f t="shared" si="65"/>
        <v>0</v>
      </c>
      <c r="AV67" s="471">
        <f t="shared" si="66"/>
        <v>0</v>
      </c>
      <c r="AW67" s="471">
        <f t="shared" si="67"/>
        <v>0</v>
      </c>
      <c r="AX67" s="471">
        <f t="shared" si="68"/>
        <v>0</v>
      </c>
      <c r="AY67" s="471">
        <f t="shared" si="69"/>
        <v>0</v>
      </c>
      <c r="AZ67" s="471">
        <f t="shared" si="70"/>
        <v>0</v>
      </c>
      <c r="BA67" s="471">
        <f t="shared" si="71"/>
        <v>0</v>
      </c>
      <c r="BB67" s="471">
        <f t="shared" si="72"/>
        <v>0</v>
      </c>
      <c r="BC67" s="471">
        <f t="shared" si="73"/>
        <v>0</v>
      </c>
      <c r="BD67" s="472">
        <v>0</v>
      </c>
      <c r="BE67" s="470">
        <f t="shared" si="140"/>
        <v>54</v>
      </c>
      <c r="BF67" s="463"/>
      <c r="BG67" s="473">
        <f t="shared" si="141"/>
        <v>0</v>
      </c>
      <c r="BH67" s="473">
        <f t="shared" si="142"/>
        <v>1</v>
      </c>
      <c r="BI67" s="473">
        <f t="shared" si="143"/>
        <v>0</v>
      </c>
      <c r="BJ67" s="473">
        <f t="shared" si="144"/>
        <v>0</v>
      </c>
      <c r="BK67" s="474">
        <f t="shared" si="54"/>
        <v>0</v>
      </c>
      <c r="BL67" s="457"/>
      <c r="BM67" s="457"/>
      <c r="BN67" s="475">
        <f t="shared" si="145"/>
        <v>0</v>
      </c>
      <c r="BO67" s="476" t="s">
        <v>123</v>
      </c>
      <c r="BP67" s="473">
        <f t="shared" si="146"/>
        <v>0</v>
      </c>
      <c r="BQ67" s="476"/>
      <c r="BR67" s="476"/>
      <c r="BS67" s="477"/>
      <c r="BT67" s="478">
        <f t="shared" si="128"/>
        <v>0</v>
      </c>
      <c r="BU67" s="478">
        <f t="shared" si="129"/>
        <v>0</v>
      </c>
      <c r="BV67" s="478">
        <f t="shared" si="130"/>
        <v>0</v>
      </c>
      <c r="BW67" s="478">
        <f t="shared" si="131"/>
        <v>0</v>
      </c>
      <c r="BX67" s="478">
        <f t="shared" si="132"/>
        <v>0</v>
      </c>
      <c r="BY67" s="478">
        <f t="shared" si="133"/>
        <v>0</v>
      </c>
      <c r="BZ67" s="478">
        <f t="shared" si="134"/>
        <v>0</v>
      </c>
      <c r="CA67" s="478">
        <f t="shared" si="135"/>
        <v>0</v>
      </c>
      <c r="CB67" s="478">
        <f t="shared" si="136"/>
        <v>0</v>
      </c>
      <c r="CC67" s="478">
        <f t="shared" si="137"/>
        <v>0</v>
      </c>
      <c r="CD67" s="478">
        <f t="shared" si="138"/>
        <v>0</v>
      </c>
      <c r="CE67" s="479">
        <f t="shared" si="139"/>
        <v>0</v>
      </c>
    </row>
    <row r="68" spans="1:83" ht="18" thickBot="1" x14ac:dyDescent="0.35">
      <c r="A68" s="660">
        <v>60</v>
      </c>
      <c r="B68" s="443" t="s">
        <v>818</v>
      </c>
      <c r="C68" s="433" t="s">
        <v>819</v>
      </c>
      <c r="D68" s="432" t="s">
        <v>820</v>
      </c>
      <c r="E68" s="433" t="s">
        <v>821</v>
      </c>
      <c r="F68" s="434" t="s">
        <v>478</v>
      </c>
      <c r="G68" s="444">
        <v>44804</v>
      </c>
      <c r="H68" s="433">
        <v>4</v>
      </c>
      <c r="I68" s="433" t="s">
        <v>123</v>
      </c>
      <c r="J68" s="445">
        <v>44794</v>
      </c>
      <c r="K68" s="445">
        <v>44796</v>
      </c>
      <c r="L68" s="434">
        <f t="shared" si="122"/>
        <v>2</v>
      </c>
      <c r="M68" s="435">
        <v>70</v>
      </c>
      <c r="N68" s="436">
        <v>70</v>
      </c>
      <c r="O68" s="436">
        <v>0</v>
      </c>
      <c r="P68" s="436">
        <v>0</v>
      </c>
      <c r="Q68" s="446">
        <f t="shared" si="147"/>
        <v>140</v>
      </c>
      <c r="R68" s="440">
        <f t="shared" si="148"/>
        <v>0</v>
      </c>
      <c r="S68" s="440">
        <f t="shared" si="149"/>
        <v>140</v>
      </c>
      <c r="T68" s="440">
        <f t="shared" si="150"/>
        <v>0</v>
      </c>
      <c r="U68" s="440">
        <f t="shared" si="151"/>
        <v>224</v>
      </c>
      <c r="V68" s="440">
        <f t="shared" si="152"/>
        <v>67.2</v>
      </c>
      <c r="W68" s="436">
        <v>0</v>
      </c>
      <c r="X68" s="440">
        <f t="shared" si="153"/>
        <v>224</v>
      </c>
      <c r="Y68" s="436">
        <v>0</v>
      </c>
      <c r="Z68" s="447">
        <f t="shared" si="154"/>
        <v>8</v>
      </c>
      <c r="AA68" s="444">
        <v>44731</v>
      </c>
      <c r="AB68" s="448">
        <f t="shared" si="93"/>
        <v>44738</v>
      </c>
      <c r="AC68" s="448">
        <f t="shared" si="155"/>
        <v>44791</v>
      </c>
      <c r="AD68" s="438">
        <v>0</v>
      </c>
      <c r="AE68" s="439" t="str">
        <f t="shared" si="86"/>
        <v/>
      </c>
      <c r="AF68" s="440">
        <f t="shared" si="104"/>
        <v>0</v>
      </c>
      <c r="AG68" s="440">
        <f t="shared" si="105"/>
        <v>0</v>
      </c>
      <c r="AH68" s="440">
        <f t="shared" si="106"/>
        <v>0</v>
      </c>
      <c r="AI68" s="440">
        <f t="shared" si="107"/>
        <v>0</v>
      </c>
      <c r="AJ68" s="440">
        <f>IF(U68=0,0,IF(I68="O",IF(MONTH(G68)=5,(H68*L68)*#REF!,0),0))</f>
        <v>0</v>
      </c>
      <c r="AK68" s="446">
        <f t="shared" si="108"/>
        <v>0</v>
      </c>
      <c r="AL68" s="440">
        <f t="shared" si="120"/>
        <v>0</v>
      </c>
      <c r="AM68" s="440">
        <f t="shared" si="109"/>
        <v>0</v>
      </c>
      <c r="AN68" s="440">
        <f t="shared" si="110"/>
        <v>0</v>
      </c>
      <c r="AO68" s="440">
        <f t="shared" si="111"/>
        <v>0</v>
      </c>
      <c r="AP68" s="440">
        <f t="shared" si="112"/>
        <v>0</v>
      </c>
      <c r="AQ68" s="441">
        <f t="shared" si="113"/>
        <v>0</v>
      </c>
      <c r="AR68" s="437">
        <f t="shared" si="62"/>
        <v>0</v>
      </c>
      <c r="AS68" s="437">
        <f t="shared" si="63"/>
        <v>0</v>
      </c>
      <c r="AT68" s="437">
        <f t="shared" si="64"/>
        <v>0</v>
      </c>
      <c r="AU68" s="437">
        <f t="shared" si="65"/>
        <v>0</v>
      </c>
      <c r="AV68" s="437">
        <f t="shared" si="66"/>
        <v>0</v>
      </c>
      <c r="AW68" s="437">
        <f t="shared" si="67"/>
        <v>0</v>
      </c>
      <c r="AX68" s="437">
        <f t="shared" si="68"/>
        <v>0</v>
      </c>
      <c r="AY68" s="437">
        <f t="shared" si="69"/>
        <v>0</v>
      </c>
      <c r="AZ68" s="437">
        <f t="shared" si="70"/>
        <v>0</v>
      </c>
      <c r="BA68" s="437">
        <f t="shared" si="71"/>
        <v>0</v>
      </c>
      <c r="BB68" s="437">
        <f t="shared" si="72"/>
        <v>0</v>
      </c>
      <c r="BC68" s="437">
        <f t="shared" si="73"/>
        <v>0</v>
      </c>
      <c r="BD68" s="449">
        <v>20</v>
      </c>
      <c r="BE68" s="441">
        <f t="shared" si="140"/>
        <v>0</v>
      </c>
      <c r="BF68" s="436"/>
      <c r="BG68" s="450">
        <f t="shared" si="141"/>
        <v>0</v>
      </c>
      <c r="BH68" s="450">
        <f t="shared" si="142"/>
        <v>1</v>
      </c>
      <c r="BI68" s="450">
        <f t="shared" si="143"/>
        <v>0</v>
      </c>
      <c r="BJ68" s="450">
        <f t="shared" si="144"/>
        <v>0</v>
      </c>
      <c r="BK68" s="442">
        <f t="shared" si="54"/>
        <v>0</v>
      </c>
      <c r="BL68" s="433"/>
      <c r="BM68" s="433"/>
      <c r="BN68" s="451">
        <f t="shared" si="145"/>
        <v>0</v>
      </c>
      <c r="BO68" s="452"/>
      <c r="BP68" s="450">
        <f t="shared" si="146"/>
        <v>0</v>
      </c>
      <c r="BQ68" s="452"/>
      <c r="BR68" s="452"/>
      <c r="BS68" s="453"/>
      <c r="BT68" s="454">
        <f t="shared" si="128"/>
        <v>0</v>
      </c>
      <c r="BU68" s="454">
        <f t="shared" si="129"/>
        <v>0</v>
      </c>
      <c r="BV68" s="454">
        <f t="shared" si="130"/>
        <v>0</v>
      </c>
      <c r="BW68" s="454">
        <f t="shared" si="131"/>
        <v>0</v>
      </c>
      <c r="BX68" s="454">
        <f t="shared" si="132"/>
        <v>0</v>
      </c>
      <c r="BY68" s="454">
        <f t="shared" si="133"/>
        <v>0</v>
      </c>
      <c r="BZ68" s="454">
        <f t="shared" si="134"/>
        <v>0</v>
      </c>
      <c r="CA68" s="454">
        <f t="shared" si="135"/>
        <v>0</v>
      </c>
      <c r="CB68" s="454">
        <f t="shared" si="136"/>
        <v>0</v>
      </c>
      <c r="CC68" s="454">
        <f t="shared" si="137"/>
        <v>0</v>
      </c>
      <c r="CD68" s="454">
        <f t="shared" si="138"/>
        <v>0</v>
      </c>
      <c r="CE68" s="455">
        <f t="shared" si="139"/>
        <v>0</v>
      </c>
    </row>
    <row r="69" spans="1:83" ht="18" thickBot="1" x14ac:dyDescent="0.35">
      <c r="A69" s="660">
        <v>61</v>
      </c>
      <c r="B69" s="443" t="s">
        <v>818</v>
      </c>
      <c r="C69" s="433" t="s">
        <v>819</v>
      </c>
      <c r="D69" s="432" t="s">
        <v>820</v>
      </c>
      <c r="E69" s="433" t="s">
        <v>821</v>
      </c>
      <c r="F69" s="434" t="s">
        <v>479</v>
      </c>
      <c r="G69" s="444">
        <v>44804</v>
      </c>
      <c r="H69" s="433">
        <v>4</v>
      </c>
      <c r="I69" s="433" t="s">
        <v>123</v>
      </c>
      <c r="J69" s="445">
        <v>44794</v>
      </c>
      <c r="K69" s="445">
        <v>44796</v>
      </c>
      <c r="L69" s="434">
        <f t="shared" si="122"/>
        <v>2</v>
      </c>
      <c r="M69" s="435">
        <v>0</v>
      </c>
      <c r="N69" s="436">
        <v>0</v>
      </c>
      <c r="O69" s="436">
        <v>0</v>
      </c>
      <c r="P69" s="436">
        <v>0</v>
      </c>
      <c r="Q69" s="446">
        <f t="shared" si="147"/>
        <v>0</v>
      </c>
      <c r="R69" s="440">
        <f t="shared" si="148"/>
        <v>0</v>
      </c>
      <c r="S69" s="440">
        <f t="shared" si="149"/>
        <v>0</v>
      </c>
      <c r="T69" s="440">
        <f t="shared" si="150"/>
        <v>0</v>
      </c>
      <c r="U69" s="440">
        <f t="shared" si="151"/>
        <v>0</v>
      </c>
      <c r="V69" s="440">
        <f t="shared" si="152"/>
        <v>0</v>
      </c>
      <c r="W69" s="436">
        <v>0</v>
      </c>
      <c r="X69" s="440">
        <f t="shared" si="153"/>
        <v>0</v>
      </c>
      <c r="Y69" s="436">
        <v>0</v>
      </c>
      <c r="Z69" s="447">
        <f t="shared" si="154"/>
        <v>8</v>
      </c>
      <c r="AA69" s="444">
        <v>44731</v>
      </c>
      <c r="AB69" s="448">
        <f t="shared" si="93"/>
        <v>44738</v>
      </c>
      <c r="AC69" s="448">
        <f t="shared" si="155"/>
        <v>44791</v>
      </c>
      <c r="AD69" s="438">
        <v>0</v>
      </c>
      <c r="AE69" s="439" t="str">
        <f t="shared" si="86"/>
        <v/>
      </c>
      <c r="AF69" s="440">
        <f t="shared" si="104"/>
        <v>0</v>
      </c>
      <c r="AG69" s="440">
        <f t="shared" si="105"/>
        <v>0</v>
      </c>
      <c r="AH69" s="440">
        <f t="shared" si="106"/>
        <v>0</v>
      </c>
      <c r="AI69" s="440">
        <f t="shared" si="107"/>
        <v>0</v>
      </c>
      <c r="AJ69" s="440">
        <f>IF(U69=0,0,IF(I69="O",IF(MONTH(G69)=5,(H69*L69)*#REF!,0),0))</f>
        <v>0</v>
      </c>
      <c r="AK69" s="446">
        <f t="shared" si="108"/>
        <v>0</v>
      </c>
      <c r="AL69" s="440">
        <f t="shared" si="120"/>
        <v>0</v>
      </c>
      <c r="AM69" s="440">
        <f t="shared" si="109"/>
        <v>0</v>
      </c>
      <c r="AN69" s="440">
        <f t="shared" si="110"/>
        <v>0</v>
      </c>
      <c r="AO69" s="440">
        <f t="shared" si="111"/>
        <v>0</v>
      </c>
      <c r="AP69" s="440">
        <f t="shared" si="112"/>
        <v>0</v>
      </c>
      <c r="AQ69" s="441">
        <f t="shared" si="113"/>
        <v>0</v>
      </c>
      <c r="AR69" s="437">
        <f t="shared" si="62"/>
        <v>0</v>
      </c>
      <c r="AS69" s="437">
        <f t="shared" si="63"/>
        <v>0</v>
      </c>
      <c r="AT69" s="437">
        <f t="shared" si="64"/>
        <v>0</v>
      </c>
      <c r="AU69" s="437">
        <f t="shared" si="65"/>
        <v>0</v>
      </c>
      <c r="AV69" s="437">
        <f t="shared" si="66"/>
        <v>0</v>
      </c>
      <c r="AW69" s="437">
        <f t="shared" si="67"/>
        <v>0</v>
      </c>
      <c r="AX69" s="437">
        <f t="shared" si="68"/>
        <v>0</v>
      </c>
      <c r="AY69" s="437">
        <f t="shared" si="69"/>
        <v>0</v>
      </c>
      <c r="AZ69" s="437">
        <f t="shared" si="70"/>
        <v>0</v>
      </c>
      <c r="BA69" s="437">
        <f t="shared" si="71"/>
        <v>0</v>
      </c>
      <c r="BB69" s="437">
        <f t="shared" si="72"/>
        <v>0</v>
      </c>
      <c r="BC69" s="437">
        <f t="shared" si="73"/>
        <v>0</v>
      </c>
      <c r="BD69" s="449">
        <f t="shared" si="127"/>
        <v>0</v>
      </c>
      <c r="BE69" s="441">
        <v>54</v>
      </c>
      <c r="BF69" s="436"/>
      <c r="BG69" s="450">
        <f t="shared" si="141"/>
        <v>0</v>
      </c>
      <c r="BH69" s="450">
        <f t="shared" si="142"/>
        <v>1</v>
      </c>
      <c r="BI69" s="450">
        <f t="shared" si="143"/>
        <v>0</v>
      </c>
      <c r="BJ69" s="450">
        <f t="shared" si="144"/>
        <v>0</v>
      </c>
      <c r="BK69" s="442">
        <f t="shared" si="54"/>
        <v>0</v>
      </c>
      <c r="BL69" s="433"/>
      <c r="BM69" s="433"/>
      <c r="BN69" s="451">
        <f t="shared" si="145"/>
        <v>0</v>
      </c>
      <c r="BO69" s="452"/>
      <c r="BP69" s="450">
        <f t="shared" si="146"/>
        <v>0</v>
      </c>
      <c r="BQ69" s="452"/>
      <c r="BR69" s="452"/>
      <c r="BS69" s="453"/>
      <c r="BT69" s="454">
        <f t="shared" si="128"/>
        <v>0</v>
      </c>
      <c r="BU69" s="454">
        <f t="shared" si="129"/>
        <v>0</v>
      </c>
      <c r="BV69" s="454">
        <f t="shared" si="130"/>
        <v>0</v>
      </c>
      <c r="BW69" s="454">
        <f t="shared" si="131"/>
        <v>0</v>
      </c>
      <c r="BX69" s="454">
        <f t="shared" si="132"/>
        <v>0</v>
      </c>
      <c r="BY69" s="454">
        <f t="shared" si="133"/>
        <v>0</v>
      </c>
      <c r="BZ69" s="454">
        <f t="shared" si="134"/>
        <v>0</v>
      </c>
      <c r="CA69" s="454">
        <f t="shared" si="135"/>
        <v>0</v>
      </c>
      <c r="CB69" s="454">
        <f t="shared" si="136"/>
        <v>0</v>
      </c>
      <c r="CC69" s="454">
        <f t="shared" si="137"/>
        <v>0</v>
      </c>
      <c r="CD69" s="454">
        <f t="shared" si="138"/>
        <v>0</v>
      </c>
      <c r="CE69" s="455">
        <f t="shared" si="139"/>
        <v>0</v>
      </c>
    </row>
    <row r="70" spans="1:83" ht="18" thickBot="1" x14ac:dyDescent="0.35">
      <c r="A70" s="686">
        <v>62</v>
      </c>
      <c r="B70" s="443" t="s">
        <v>833</v>
      </c>
      <c r="C70" s="433" t="s">
        <v>822</v>
      </c>
      <c r="D70" s="432">
        <v>662390275</v>
      </c>
      <c r="E70" s="433" t="s">
        <v>823</v>
      </c>
      <c r="F70" s="434" t="s">
        <v>480</v>
      </c>
      <c r="G70" s="444">
        <v>44864</v>
      </c>
      <c r="H70" s="433">
        <v>2</v>
      </c>
      <c r="I70" s="433" t="s">
        <v>643</v>
      </c>
      <c r="J70" s="445">
        <v>44837</v>
      </c>
      <c r="K70" s="445">
        <v>44839</v>
      </c>
      <c r="L70" s="434">
        <f t="shared" si="122"/>
        <v>2</v>
      </c>
      <c r="M70" s="435">
        <v>0</v>
      </c>
      <c r="N70" s="436">
        <v>65</v>
      </c>
      <c r="O70" s="436">
        <v>0</v>
      </c>
      <c r="P70" s="436">
        <v>0</v>
      </c>
      <c r="Q70" s="446">
        <f t="shared" si="147"/>
        <v>0</v>
      </c>
      <c r="R70" s="440">
        <f t="shared" si="148"/>
        <v>0</v>
      </c>
      <c r="S70" s="440">
        <f t="shared" si="149"/>
        <v>130</v>
      </c>
      <c r="T70" s="440">
        <f t="shared" si="150"/>
        <v>0</v>
      </c>
      <c r="U70" s="440">
        <f t="shared" si="151"/>
        <v>130</v>
      </c>
      <c r="V70" s="440">
        <f t="shared" si="152"/>
        <v>39</v>
      </c>
      <c r="W70" s="436">
        <v>0</v>
      </c>
      <c r="X70" s="440">
        <f t="shared" si="153"/>
        <v>130</v>
      </c>
      <c r="Y70" s="436">
        <v>130</v>
      </c>
      <c r="Z70" s="447">
        <f t="shared" si="154"/>
        <v>4</v>
      </c>
      <c r="AA70" s="444">
        <v>44732</v>
      </c>
      <c r="AB70" s="448">
        <f t="shared" si="93"/>
        <v>44739</v>
      </c>
      <c r="AC70" s="448">
        <f t="shared" si="155"/>
        <v>44834</v>
      </c>
      <c r="AD70" s="438">
        <v>0</v>
      </c>
      <c r="AE70" s="439" t="str">
        <f t="shared" si="86"/>
        <v/>
      </c>
      <c r="AF70" s="440">
        <f t="shared" si="104"/>
        <v>0</v>
      </c>
      <c r="AG70" s="440">
        <f t="shared" si="105"/>
        <v>0</v>
      </c>
      <c r="AH70" s="440">
        <f t="shared" si="106"/>
        <v>0</v>
      </c>
      <c r="AI70" s="440">
        <f t="shared" si="107"/>
        <v>0</v>
      </c>
      <c r="AJ70" s="440">
        <f>IF(U70=0,0,IF(I70="O",IF(MONTH(G70)=5,(H70*L70)*ts,0),0))</f>
        <v>0</v>
      </c>
      <c r="AK70" s="446">
        <f t="shared" si="108"/>
        <v>0</v>
      </c>
      <c r="AL70" s="440">
        <f t="shared" si="120"/>
        <v>0</v>
      </c>
      <c r="AM70" s="440">
        <f t="shared" si="109"/>
        <v>0</v>
      </c>
      <c r="AN70" s="440">
        <f t="shared" si="110"/>
        <v>0</v>
      </c>
      <c r="AO70" s="440">
        <f t="shared" si="111"/>
        <v>5.28</v>
      </c>
      <c r="AP70" s="440">
        <f t="shared" si="112"/>
        <v>0</v>
      </c>
      <c r="AQ70" s="441">
        <f t="shared" si="113"/>
        <v>0</v>
      </c>
      <c r="AR70" s="437">
        <f t="shared" si="62"/>
        <v>0</v>
      </c>
      <c r="AS70" s="437">
        <f t="shared" si="63"/>
        <v>0</v>
      </c>
      <c r="AT70" s="437">
        <f t="shared" si="64"/>
        <v>0</v>
      </c>
      <c r="AU70" s="437">
        <f t="shared" si="65"/>
        <v>0</v>
      </c>
      <c r="AV70" s="437">
        <f t="shared" si="66"/>
        <v>0</v>
      </c>
      <c r="AW70" s="437">
        <f t="shared" si="67"/>
        <v>0</v>
      </c>
      <c r="AX70" s="437">
        <f t="shared" si="68"/>
        <v>0</v>
      </c>
      <c r="AY70" s="437">
        <f t="shared" si="69"/>
        <v>0</v>
      </c>
      <c r="AZ70" s="437">
        <f t="shared" si="70"/>
        <v>0</v>
      </c>
      <c r="BA70" s="437">
        <f t="shared" si="71"/>
        <v>10.4</v>
      </c>
      <c r="BB70" s="437">
        <f t="shared" si="72"/>
        <v>0</v>
      </c>
      <c r="BC70" s="437">
        <f t="shared" si="73"/>
        <v>0</v>
      </c>
      <c r="BD70" s="449">
        <f t="shared" si="127"/>
        <v>0</v>
      </c>
      <c r="BE70" s="441">
        <f t="shared" si="140"/>
        <v>130</v>
      </c>
      <c r="BF70" s="436"/>
      <c r="BG70" s="450">
        <f t="shared" si="141"/>
        <v>1</v>
      </c>
      <c r="BH70" s="450">
        <f t="shared" si="142"/>
        <v>0</v>
      </c>
      <c r="BI70" s="450">
        <f t="shared" si="143"/>
        <v>0</v>
      </c>
      <c r="BJ70" s="450">
        <f t="shared" si="144"/>
        <v>130</v>
      </c>
      <c r="BK70" s="442">
        <f t="shared" si="54"/>
        <v>4</v>
      </c>
      <c r="BL70" s="433"/>
      <c r="BM70" s="433"/>
      <c r="BN70" s="451">
        <f t="shared" si="145"/>
        <v>130</v>
      </c>
      <c r="BO70" s="452"/>
      <c r="BP70" s="450">
        <f t="shared" si="146"/>
        <v>130</v>
      </c>
      <c r="BQ70" s="452"/>
      <c r="BR70" s="452"/>
      <c r="BS70" s="453"/>
      <c r="BT70" s="454">
        <f t="shared" si="128"/>
        <v>0</v>
      </c>
      <c r="BU70" s="454">
        <f t="shared" si="129"/>
        <v>0</v>
      </c>
      <c r="BV70" s="454">
        <f t="shared" si="130"/>
        <v>0</v>
      </c>
      <c r="BW70" s="454">
        <f t="shared" si="131"/>
        <v>0</v>
      </c>
      <c r="BX70" s="454">
        <f t="shared" si="132"/>
        <v>0</v>
      </c>
      <c r="BY70" s="454">
        <f t="shared" si="133"/>
        <v>0</v>
      </c>
      <c r="BZ70" s="454">
        <f t="shared" si="134"/>
        <v>0</v>
      </c>
      <c r="CA70" s="454">
        <f t="shared" si="135"/>
        <v>0</v>
      </c>
      <c r="CB70" s="454">
        <f t="shared" si="136"/>
        <v>0</v>
      </c>
      <c r="CC70" s="454">
        <f t="shared" si="137"/>
        <v>0</v>
      </c>
      <c r="CD70" s="454">
        <f t="shared" si="138"/>
        <v>0</v>
      </c>
      <c r="CE70" s="455">
        <f t="shared" si="139"/>
        <v>0</v>
      </c>
    </row>
    <row r="71" spans="1:83" ht="18" thickBot="1" x14ac:dyDescent="0.35">
      <c r="A71" s="663">
        <v>63</v>
      </c>
      <c r="B71" s="648" t="s">
        <v>825</v>
      </c>
      <c r="C71" s="643" t="s">
        <v>826</v>
      </c>
      <c r="D71" s="649">
        <v>608979842</v>
      </c>
      <c r="E71" s="643" t="s">
        <v>827</v>
      </c>
      <c r="F71" s="635" t="s">
        <v>481</v>
      </c>
      <c r="G71" s="639">
        <v>44772</v>
      </c>
      <c r="H71" s="643">
        <v>2</v>
      </c>
      <c r="I71" s="643" t="s">
        <v>123</v>
      </c>
      <c r="J71" s="650">
        <v>44751</v>
      </c>
      <c r="K71" s="650">
        <v>44754</v>
      </c>
      <c r="L71" s="635">
        <f t="shared" si="122"/>
        <v>3</v>
      </c>
      <c r="M71" s="636">
        <v>70</v>
      </c>
      <c r="N71" s="637">
        <v>0</v>
      </c>
      <c r="O71" s="637">
        <v>0</v>
      </c>
      <c r="P71" s="637">
        <v>0</v>
      </c>
      <c r="Q71" s="636">
        <f t="shared" si="147"/>
        <v>210</v>
      </c>
      <c r="R71" s="637">
        <f t="shared" si="148"/>
        <v>0</v>
      </c>
      <c r="S71" s="637">
        <f t="shared" si="149"/>
        <v>0</v>
      </c>
      <c r="T71" s="637">
        <f t="shared" si="150"/>
        <v>0</v>
      </c>
      <c r="U71" s="637">
        <f t="shared" si="151"/>
        <v>210</v>
      </c>
      <c r="V71" s="637">
        <f t="shared" si="152"/>
        <v>63</v>
      </c>
      <c r="W71" s="637">
        <v>0</v>
      </c>
      <c r="X71" s="637">
        <f t="shared" si="153"/>
        <v>210</v>
      </c>
      <c r="Y71" s="637">
        <v>0</v>
      </c>
      <c r="Z71" s="638">
        <f t="shared" si="154"/>
        <v>6</v>
      </c>
      <c r="AA71" s="639">
        <v>44732</v>
      </c>
      <c r="AB71" s="639">
        <f t="shared" si="93"/>
        <v>44739</v>
      </c>
      <c r="AC71" s="639">
        <f t="shared" si="155"/>
        <v>44748</v>
      </c>
      <c r="AD71" s="651">
        <v>0</v>
      </c>
      <c r="AE71" s="640" t="str">
        <f t="shared" si="86"/>
        <v/>
      </c>
      <c r="AF71" s="637">
        <f t="shared" si="104"/>
        <v>0</v>
      </c>
      <c r="AG71" s="637">
        <f t="shared" si="105"/>
        <v>0</v>
      </c>
      <c r="AH71" s="637">
        <f t="shared" si="106"/>
        <v>0</v>
      </c>
      <c r="AI71" s="637">
        <f t="shared" si="107"/>
        <v>0</v>
      </c>
      <c r="AJ71" s="637">
        <f>IF(U71=0,0,IF(I71="O",IF(MONTH(G71)=5,(H71*L71)*#REF!,0),0))</f>
        <v>0</v>
      </c>
      <c r="AK71" s="636">
        <f t="shared" si="108"/>
        <v>0</v>
      </c>
      <c r="AL71" s="637">
        <f t="shared" si="120"/>
        <v>0</v>
      </c>
      <c r="AM71" s="637">
        <f t="shared" si="109"/>
        <v>0</v>
      </c>
      <c r="AN71" s="637">
        <f t="shared" si="110"/>
        <v>0</v>
      </c>
      <c r="AO71" s="637">
        <f t="shared" si="111"/>
        <v>0</v>
      </c>
      <c r="AP71" s="637">
        <f t="shared" si="112"/>
        <v>0</v>
      </c>
      <c r="AQ71" s="641">
        <f t="shared" si="113"/>
        <v>0</v>
      </c>
      <c r="AR71" s="642">
        <f t="shared" si="62"/>
        <v>0</v>
      </c>
      <c r="AS71" s="642">
        <f t="shared" si="63"/>
        <v>0</v>
      </c>
      <c r="AT71" s="642">
        <f t="shared" si="64"/>
        <v>0</v>
      </c>
      <c r="AU71" s="642">
        <f t="shared" si="65"/>
        <v>0</v>
      </c>
      <c r="AV71" s="642">
        <f t="shared" si="66"/>
        <v>0</v>
      </c>
      <c r="AW71" s="642">
        <f t="shared" si="67"/>
        <v>0</v>
      </c>
      <c r="AX71" s="642">
        <f t="shared" si="68"/>
        <v>0</v>
      </c>
      <c r="AY71" s="642">
        <f t="shared" si="69"/>
        <v>0</v>
      </c>
      <c r="AZ71" s="642">
        <f t="shared" si="70"/>
        <v>0</v>
      </c>
      <c r="BA71" s="642">
        <f t="shared" si="71"/>
        <v>0</v>
      </c>
      <c r="BB71" s="642">
        <f t="shared" si="72"/>
        <v>0</v>
      </c>
      <c r="BC71" s="642">
        <f t="shared" si="73"/>
        <v>0</v>
      </c>
      <c r="BD71" s="652">
        <f t="shared" si="127"/>
        <v>0</v>
      </c>
      <c r="BE71" s="641">
        <f t="shared" si="140"/>
        <v>0</v>
      </c>
      <c r="BF71" s="637"/>
      <c r="BG71" s="643">
        <f t="shared" si="141"/>
        <v>0</v>
      </c>
      <c r="BH71" s="643">
        <f t="shared" si="142"/>
        <v>1</v>
      </c>
      <c r="BI71" s="643">
        <f t="shared" si="143"/>
        <v>0</v>
      </c>
      <c r="BJ71" s="643">
        <f t="shared" si="144"/>
        <v>0</v>
      </c>
      <c r="BK71" s="644">
        <f t="shared" si="54"/>
        <v>0</v>
      </c>
      <c r="BL71" s="643"/>
      <c r="BM71" s="643"/>
      <c r="BN71" s="645">
        <f t="shared" si="145"/>
        <v>0</v>
      </c>
      <c r="BO71" s="653" t="s">
        <v>123</v>
      </c>
      <c r="BP71" s="643">
        <f t="shared" si="146"/>
        <v>0</v>
      </c>
      <c r="BQ71" s="653"/>
      <c r="BR71" s="653"/>
      <c r="BS71" s="654"/>
      <c r="BT71" s="646">
        <f t="shared" si="128"/>
        <v>0</v>
      </c>
      <c r="BU71" s="646">
        <f t="shared" si="129"/>
        <v>0</v>
      </c>
      <c r="BV71" s="646">
        <f t="shared" si="130"/>
        <v>0</v>
      </c>
      <c r="BW71" s="646">
        <f t="shared" si="131"/>
        <v>0</v>
      </c>
      <c r="BX71" s="646">
        <f t="shared" si="132"/>
        <v>0</v>
      </c>
      <c r="BY71" s="646">
        <f t="shared" si="133"/>
        <v>0</v>
      </c>
      <c r="BZ71" s="646">
        <f t="shared" si="134"/>
        <v>0</v>
      </c>
      <c r="CA71" s="646">
        <f t="shared" si="135"/>
        <v>0</v>
      </c>
      <c r="CB71" s="646">
        <f t="shared" si="136"/>
        <v>0</v>
      </c>
      <c r="CC71" s="646">
        <f t="shared" si="137"/>
        <v>0</v>
      </c>
      <c r="CD71" s="646">
        <f t="shared" si="138"/>
        <v>0</v>
      </c>
      <c r="CE71" s="647">
        <f t="shared" si="139"/>
        <v>0</v>
      </c>
    </row>
    <row r="72" spans="1:83" ht="18" thickBot="1" x14ac:dyDescent="0.35">
      <c r="A72" s="624">
        <v>64</v>
      </c>
      <c r="B72" s="443" t="s">
        <v>834</v>
      </c>
      <c r="C72" s="433" t="s">
        <v>835</v>
      </c>
      <c r="D72" s="432">
        <v>683274100</v>
      </c>
      <c r="E72" s="433" t="s">
        <v>836</v>
      </c>
      <c r="F72" s="434" t="s">
        <v>482</v>
      </c>
      <c r="G72" s="444">
        <v>44772</v>
      </c>
      <c r="H72" s="433">
        <v>3</v>
      </c>
      <c r="I72" s="433" t="s">
        <v>643</v>
      </c>
      <c r="J72" s="445">
        <v>44759</v>
      </c>
      <c r="K72" s="445">
        <v>44761</v>
      </c>
      <c r="L72" s="434">
        <f t="shared" si="122"/>
        <v>2</v>
      </c>
      <c r="M72" s="435">
        <v>0</v>
      </c>
      <c r="N72" s="436">
        <v>0</v>
      </c>
      <c r="O72" s="436">
        <v>90</v>
      </c>
      <c r="P72" s="436">
        <v>0</v>
      </c>
      <c r="Q72" s="446">
        <f t="shared" si="147"/>
        <v>0</v>
      </c>
      <c r="R72" s="440">
        <f t="shared" si="148"/>
        <v>180</v>
      </c>
      <c r="S72" s="440">
        <f t="shared" si="149"/>
        <v>0</v>
      </c>
      <c r="T72" s="440">
        <f t="shared" si="150"/>
        <v>0</v>
      </c>
      <c r="U72" s="440">
        <f t="shared" si="151"/>
        <v>180</v>
      </c>
      <c r="V72" s="440">
        <f t="shared" si="152"/>
        <v>54</v>
      </c>
      <c r="W72" s="436">
        <v>54</v>
      </c>
      <c r="X72" s="440">
        <f t="shared" si="153"/>
        <v>126</v>
      </c>
      <c r="Y72" s="436">
        <v>0</v>
      </c>
      <c r="Z72" s="447">
        <f t="shared" si="154"/>
        <v>6</v>
      </c>
      <c r="AA72" s="444">
        <v>44732</v>
      </c>
      <c r="AB72" s="448">
        <f t="shared" si="93"/>
        <v>44739</v>
      </c>
      <c r="AC72" s="448">
        <f t="shared" si="155"/>
        <v>44756</v>
      </c>
      <c r="AD72" s="438">
        <v>0</v>
      </c>
      <c r="AE72" s="439" t="str">
        <f t="shared" si="86"/>
        <v/>
      </c>
      <c r="AF72" s="440">
        <f t="shared" si="104"/>
        <v>0</v>
      </c>
      <c r="AG72" s="440">
        <f t="shared" si="105"/>
        <v>0</v>
      </c>
      <c r="AH72" s="440">
        <f t="shared" si="106"/>
        <v>0</v>
      </c>
      <c r="AI72" s="440">
        <f t="shared" si="107"/>
        <v>0</v>
      </c>
      <c r="AJ72" s="440">
        <f>IF(U72=0,0,IF(I72="O",IF(MONTH(G72)=5,(H72*L72)*ts,0),0))</f>
        <v>0</v>
      </c>
      <c r="AK72" s="446">
        <f t="shared" si="108"/>
        <v>0</v>
      </c>
      <c r="AL72" s="440">
        <f t="shared" si="120"/>
        <v>3.96</v>
      </c>
      <c r="AM72" s="440">
        <f t="shared" si="109"/>
        <v>0</v>
      </c>
      <c r="AN72" s="440">
        <f t="shared" si="110"/>
        <v>0</v>
      </c>
      <c r="AO72" s="440">
        <f t="shared" si="111"/>
        <v>0</v>
      </c>
      <c r="AP72" s="440">
        <f t="shared" si="112"/>
        <v>0</v>
      </c>
      <c r="AQ72" s="441">
        <f t="shared" si="113"/>
        <v>0</v>
      </c>
      <c r="AR72" s="437">
        <f t="shared" si="62"/>
        <v>0</v>
      </c>
      <c r="AS72" s="437">
        <f t="shared" si="63"/>
        <v>0</v>
      </c>
      <c r="AT72" s="437">
        <f t="shared" si="64"/>
        <v>0</v>
      </c>
      <c r="AU72" s="437">
        <f t="shared" si="65"/>
        <v>0</v>
      </c>
      <c r="AV72" s="437">
        <f t="shared" si="66"/>
        <v>0</v>
      </c>
      <c r="AW72" s="437">
        <f t="shared" si="67"/>
        <v>0</v>
      </c>
      <c r="AX72" s="437">
        <f t="shared" si="68"/>
        <v>10.8</v>
      </c>
      <c r="AY72" s="437">
        <f t="shared" si="69"/>
        <v>0</v>
      </c>
      <c r="AZ72" s="437">
        <f t="shared" si="70"/>
        <v>0</v>
      </c>
      <c r="BA72" s="437">
        <f t="shared" si="71"/>
        <v>0</v>
      </c>
      <c r="BB72" s="437">
        <f t="shared" si="72"/>
        <v>0</v>
      </c>
      <c r="BC72" s="437">
        <f t="shared" si="73"/>
        <v>0</v>
      </c>
      <c r="BD72" s="449">
        <f t="shared" si="127"/>
        <v>0</v>
      </c>
      <c r="BE72" s="441">
        <f t="shared" si="140"/>
        <v>54</v>
      </c>
      <c r="BF72" s="436"/>
      <c r="BG72" s="450">
        <f t="shared" si="141"/>
        <v>1</v>
      </c>
      <c r="BH72" s="450">
        <f t="shared" si="142"/>
        <v>0</v>
      </c>
      <c r="BI72" s="450">
        <f t="shared" si="143"/>
        <v>0</v>
      </c>
      <c r="BJ72" s="450">
        <f t="shared" si="144"/>
        <v>180</v>
      </c>
      <c r="BK72" s="442">
        <f t="shared" si="54"/>
        <v>6</v>
      </c>
      <c r="BL72" s="433"/>
      <c r="BM72" s="433"/>
      <c r="BN72" s="451">
        <f t="shared" si="145"/>
        <v>54</v>
      </c>
      <c r="BO72" s="452"/>
      <c r="BP72" s="450">
        <f t="shared" si="146"/>
        <v>180</v>
      </c>
      <c r="BQ72" s="452"/>
      <c r="BR72" s="452"/>
      <c r="BS72" s="453"/>
      <c r="BT72" s="454">
        <f t="shared" si="128"/>
        <v>0</v>
      </c>
      <c r="BU72" s="454">
        <f t="shared" si="129"/>
        <v>0</v>
      </c>
      <c r="BV72" s="454">
        <f t="shared" si="130"/>
        <v>0</v>
      </c>
      <c r="BW72" s="454">
        <f t="shared" si="131"/>
        <v>0</v>
      </c>
      <c r="BX72" s="454">
        <f t="shared" si="132"/>
        <v>0</v>
      </c>
      <c r="BY72" s="454">
        <f t="shared" si="133"/>
        <v>0</v>
      </c>
      <c r="BZ72" s="454">
        <f t="shared" si="134"/>
        <v>0</v>
      </c>
      <c r="CA72" s="454">
        <f t="shared" si="135"/>
        <v>0</v>
      </c>
      <c r="CB72" s="454">
        <f t="shared" si="136"/>
        <v>0</v>
      </c>
      <c r="CC72" s="454">
        <f t="shared" si="137"/>
        <v>0</v>
      </c>
      <c r="CD72" s="454">
        <f t="shared" si="138"/>
        <v>0</v>
      </c>
      <c r="CE72" s="455">
        <f t="shared" si="139"/>
        <v>0</v>
      </c>
    </row>
    <row r="73" spans="1:83" ht="18" thickBot="1" x14ac:dyDescent="0.35">
      <c r="A73" s="687">
        <v>65</v>
      </c>
      <c r="B73" s="648" t="s">
        <v>840</v>
      </c>
      <c r="C73" s="643" t="s">
        <v>841</v>
      </c>
      <c r="D73" s="649" t="s">
        <v>842</v>
      </c>
      <c r="E73" s="643" t="s">
        <v>843</v>
      </c>
      <c r="F73" s="635" t="s">
        <v>483</v>
      </c>
      <c r="G73" s="639">
        <v>44803</v>
      </c>
      <c r="H73" s="643">
        <v>5</v>
      </c>
      <c r="I73" s="643" t="s">
        <v>123</v>
      </c>
      <c r="J73" s="650">
        <v>44788</v>
      </c>
      <c r="K73" s="650">
        <v>44790</v>
      </c>
      <c r="L73" s="635">
        <f t="shared" si="122"/>
        <v>2</v>
      </c>
      <c r="M73" s="636">
        <v>70</v>
      </c>
      <c r="N73" s="637">
        <v>0</v>
      </c>
      <c r="O73" s="637">
        <v>90</v>
      </c>
      <c r="P73" s="637">
        <v>0</v>
      </c>
      <c r="Q73" s="636">
        <f t="shared" si="147"/>
        <v>140</v>
      </c>
      <c r="R73" s="637">
        <f t="shared" si="148"/>
        <v>180</v>
      </c>
      <c r="S73" s="637">
        <f t="shared" si="149"/>
        <v>0</v>
      </c>
      <c r="T73" s="637">
        <f t="shared" si="150"/>
        <v>0</v>
      </c>
      <c r="U73" s="637">
        <f t="shared" si="151"/>
        <v>320</v>
      </c>
      <c r="V73" s="637">
        <f t="shared" si="152"/>
        <v>96</v>
      </c>
      <c r="W73" s="637">
        <v>0</v>
      </c>
      <c r="X73" s="637">
        <f t="shared" si="153"/>
        <v>320</v>
      </c>
      <c r="Y73" s="637">
        <v>0</v>
      </c>
      <c r="Z73" s="638">
        <f t="shared" si="154"/>
        <v>10</v>
      </c>
      <c r="AA73" s="639">
        <v>44734</v>
      </c>
      <c r="AB73" s="639">
        <f t="shared" si="93"/>
        <v>44741</v>
      </c>
      <c r="AC73" s="639">
        <f t="shared" si="155"/>
        <v>44785</v>
      </c>
      <c r="AD73" s="651">
        <v>0</v>
      </c>
      <c r="AE73" s="640" t="str">
        <f t="shared" si="86"/>
        <v/>
      </c>
      <c r="AF73" s="637">
        <f t="shared" ref="AF73:AF100" si="157">IF(U73=0,0,IF(I73="O",IF(MONTH(G73)=1,(H73*L73)*ts,0),0))</f>
        <v>0</v>
      </c>
      <c r="AG73" s="637">
        <f t="shared" ref="AG73:AG100" si="158">IF(U73=0,0,IF(I73="O",IF(MONTH(G73)=2,(H73*L73)*ts,0),0))</f>
        <v>0</v>
      </c>
      <c r="AH73" s="637">
        <f t="shared" ref="AH73:AH100" si="159">IF(U73=0,0,IF(I73="O",IF(MONTH(G73)=3,(H73*L73)*ts,0),0))</f>
        <v>0</v>
      </c>
      <c r="AI73" s="637">
        <f t="shared" ref="AI73:AI100" si="160">IF(U73=0,0,IF(I73="O",IF(MONTH(G73)=4,(H73*L73)*ts,0),0))</f>
        <v>0</v>
      </c>
      <c r="AJ73" s="637">
        <f>IF(U73=0,0,IF(I73="O",IF(MONTH(G73)=5,(H73*L73)*#REF!,0),0))</f>
        <v>0</v>
      </c>
      <c r="AK73" s="636">
        <f t="shared" ref="AK73:AK100" si="161">IF(U73=0,0,IF(I73="O",IF(MONTH(G73)=6,(H73*L73)*ts,0),0))</f>
        <v>0</v>
      </c>
      <c r="AL73" s="637">
        <f t="shared" si="120"/>
        <v>0</v>
      </c>
      <c r="AM73" s="637">
        <f t="shared" ref="AM73:AM100" si="162">IF(U73=0,0,IF(I73="O",IF(MONTH(G73)=8,(H73*L73)*ts,0),0))</f>
        <v>0</v>
      </c>
      <c r="AN73" s="637">
        <f t="shared" ref="AN73:AN100" si="163">IF(U73=0,0,IF(I73="O",IF(MONTH(G73)=9,(H72*L73)*ts,0),0))</f>
        <v>0</v>
      </c>
      <c r="AO73" s="637">
        <f t="shared" ref="AO73:AO100" si="164">IF(U73=0,0,IF(I73="O",IF(MONTH(G73)=10,(H72*L73)*ts,0),0))</f>
        <v>0</v>
      </c>
      <c r="AP73" s="637">
        <f t="shared" ref="AP73:AP100" si="165">IF(U73=0,0,IF(I73="O",IF(MONTH(G73)=11,(H72*L73)*ts,0),0))</f>
        <v>0</v>
      </c>
      <c r="AQ73" s="641">
        <f t="shared" ref="AQ73:AQ100" si="166">IF(U73=0,0,IF(I73="O",IF(MONTH(G73)=12,(H72*L73)*ts,0),0))</f>
        <v>0</v>
      </c>
      <c r="AR73" s="642">
        <f t="shared" si="62"/>
        <v>0</v>
      </c>
      <c r="AS73" s="642">
        <f t="shared" si="63"/>
        <v>0</v>
      </c>
      <c r="AT73" s="642">
        <f t="shared" si="64"/>
        <v>0</v>
      </c>
      <c r="AU73" s="642">
        <f t="shared" si="65"/>
        <v>0</v>
      </c>
      <c r="AV73" s="642">
        <f t="shared" si="66"/>
        <v>0</v>
      </c>
      <c r="AW73" s="642">
        <f t="shared" si="67"/>
        <v>0</v>
      </c>
      <c r="AX73" s="642">
        <f t="shared" si="68"/>
        <v>0</v>
      </c>
      <c r="AY73" s="642">
        <f t="shared" si="69"/>
        <v>0</v>
      </c>
      <c r="AZ73" s="642">
        <f t="shared" si="70"/>
        <v>0</v>
      </c>
      <c r="BA73" s="642">
        <f t="shared" si="71"/>
        <v>0</v>
      </c>
      <c r="BB73" s="642">
        <f t="shared" si="72"/>
        <v>0</v>
      </c>
      <c r="BC73" s="642">
        <f t="shared" si="73"/>
        <v>0</v>
      </c>
      <c r="BD73" s="652">
        <f t="shared" si="127"/>
        <v>0</v>
      </c>
      <c r="BE73" s="641">
        <f t="shared" si="140"/>
        <v>0</v>
      </c>
      <c r="BF73" s="637"/>
      <c r="BG73" s="643">
        <f t="shared" si="141"/>
        <v>0</v>
      </c>
      <c r="BH73" s="643">
        <f t="shared" si="142"/>
        <v>1</v>
      </c>
      <c r="BI73" s="643">
        <f t="shared" si="143"/>
        <v>0</v>
      </c>
      <c r="BJ73" s="643">
        <f t="shared" si="144"/>
        <v>0</v>
      </c>
      <c r="BK73" s="644">
        <f t="shared" si="54"/>
        <v>0</v>
      </c>
      <c r="BL73" s="643"/>
      <c r="BM73" s="643"/>
      <c r="BN73" s="645">
        <f t="shared" si="145"/>
        <v>0</v>
      </c>
      <c r="BO73" s="653" t="s">
        <v>123</v>
      </c>
      <c r="BP73" s="643">
        <f t="shared" si="146"/>
        <v>0</v>
      </c>
      <c r="BQ73" s="653"/>
      <c r="BR73" s="653"/>
      <c r="BS73" s="654"/>
      <c r="BT73" s="646">
        <f t="shared" si="128"/>
        <v>0</v>
      </c>
      <c r="BU73" s="646">
        <f t="shared" si="129"/>
        <v>0</v>
      </c>
      <c r="BV73" s="646">
        <f t="shared" si="130"/>
        <v>0</v>
      </c>
      <c r="BW73" s="646">
        <f t="shared" si="131"/>
        <v>0</v>
      </c>
      <c r="BX73" s="646">
        <f t="shared" si="132"/>
        <v>0</v>
      </c>
      <c r="BY73" s="646">
        <f t="shared" si="133"/>
        <v>0</v>
      </c>
      <c r="BZ73" s="646">
        <f t="shared" si="134"/>
        <v>0</v>
      </c>
      <c r="CA73" s="646">
        <f t="shared" si="135"/>
        <v>0</v>
      </c>
      <c r="CB73" s="646">
        <f t="shared" si="136"/>
        <v>0</v>
      </c>
      <c r="CC73" s="646">
        <f t="shared" si="137"/>
        <v>0</v>
      </c>
      <c r="CD73" s="646">
        <f t="shared" si="138"/>
        <v>0</v>
      </c>
      <c r="CE73" s="647">
        <f t="shared" si="139"/>
        <v>0</v>
      </c>
    </row>
    <row r="74" spans="1:83" ht="18" thickBot="1" x14ac:dyDescent="0.35">
      <c r="A74" s="687">
        <v>66</v>
      </c>
      <c r="B74" s="648" t="s">
        <v>840</v>
      </c>
      <c r="C74" s="643" t="s">
        <v>841</v>
      </c>
      <c r="D74" s="649" t="s">
        <v>842</v>
      </c>
      <c r="E74" s="643" t="s">
        <v>843</v>
      </c>
      <c r="F74" s="635" t="s">
        <v>484</v>
      </c>
      <c r="G74" s="639">
        <v>44803</v>
      </c>
      <c r="H74" s="643">
        <v>5</v>
      </c>
      <c r="I74" s="643" t="s">
        <v>123</v>
      </c>
      <c r="J74" s="650">
        <v>44788</v>
      </c>
      <c r="K74" s="650">
        <v>44790</v>
      </c>
      <c r="L74" s="635">
        <f t="shared" si="122"/>
        <v>2</v>
      </c>
      <c r="M74" s="636">
        <v>0</v>
      </c>
      <c r="N74" s="637">
        <v>0</v>
      </c>
      <c r="O74" s="637">
        <v>0</v>
      </c>
      <c r="P74" s="637">
        <v>0</v>
      </c>
      <c r="Q74" s="636">
        <f t="shared" si="147"/>
        <v>0</v>
      </c>
      <c r="R74" s="637">
        <f t="shared" si="148"/>
        <v>0</v>
      </c>
      <c r="S74" s="637">
        <f t="shared" si="149"/>
        <v>0</v>
      </c>
      <c r="T74" s="637">
        <f t="shared" si="150"/>
        <v>0</v>
      </c>
      <c r="U74" s="637">
        <f t="shared" si="151"/>
        <v>0</v>
      </c>
      <c r="V74" s="637">
        <f t="shared" si="152"/>
        <v>0</v>
      </c>
      <c r="W74" s="637">
        <v>0</v>
      </c>
      <c r="X74" s="637">
        <f t="shared" si="153"/>
        <v>0</v>
      </c>
      <c r="Y74" s="637">
        <v>0</v>
      </c>
      <c r="Z74" s="638">
        <f t="shared" si="154"/>
        <v>10</v>
      </c>
      <c r="AA74" s="639">
        <v>44736</v>
      </c>
      <c r="AB74" s="639">
        <f t="shared" si="93"/>
        <v>44743</v>
      </c>
      <c r="AC74" s="639">
        <f t="shared" si="155"/>
        <v>44785</v>
      </c>
      <c r="AD74" s="651">
        <v>0</v>
      </c>
      <c r="AE74" s="640" t="str">
        <f t="shared" si="86"/>
        <v/>
      </c>
      <c r="AF74" s="637">
        <f t="shared" si="157"/>
        <v>0</v>
      </c>
      <c r="AG74" s="637">
        <f t="shared" si="158"/>
        <v>0</v>
      </c>
      <c r="AH74" s="637">
        <f t="shared" si="159"/>
        <v>0</v>
      </c>
      <c r="AI74" s="637">
        <f t="shared" si="160"/>
        <v>0</v>
      </c>
      <c r="AJ74" s="637">
        <f>IF(U74=0,0,IF(I74="O",IF(MONTH(G74)=5,(H74*L74)*#REF!,0),0))</f>
        <v>0</v>
      </c>
      <c r="AK74" s="636">
        <f t="shared" si="161"/>
        <v>0</v>
      </c>
      <c r="AL74" s="637">
        <f t="shared" ref="AL74:AL100" si="167">IF(U74=0,0,IF(I74="O",IF(MONTH(G74)=7,(H74*L74)*ts,0),0))</f>
        <v>0</v>
      </c>
      <c r="AM74" s="637">
        <f t="shared" si="162"/>
        <v>0</v>
      </c>
      <c r="AN74" s="637">
        <f t="shared" si="163"/>
        <v>0</v>
      </c>
      <c r="AO74" s="637">
        <f t="shared" si="164"/>
        <v>0</v>
      </c>
      <c r="AP74" s="637">
        <f t="shared" si="165"/>
        <v>0</v>
      </c>
      <c r="AQ74" s="641">
        <f t="shared" si="166"/>
        <v>0</v>
      </c>
      <c r="AR74" s="642">
        <f t="shared" si="62"/>
        <v>0</v>
      </c>
      <c r="AS74" s="642">
        <f t="shared" si="63"/>
        <v>0</v>
      </c>
      <c r="AT74" s="642">
        <f t="shared" si="64"/>
        <v>0</v>
      </c>
      <c r="AU74" s="642">
        <f t="shared" si="65"/>
        <v>0</v>
      </c>
      <c r="AV74" s="642">
        <f t="shared" si="66"/>
        <v>0</v>
      </c>
      <c r="AW74" s="642">
        <f t="shared" si="67"/>
        <v>0</v>
      </c>
      <c r="AX74" s="642">
        <f t="shared" si="68"/>
        <v>0</v>
      </c>
      <c r="AY74" s="642">
        <f t="shared" si="69"/>
        <v>0</v>
      </c>
      <c r="AZ74" s="642">
        <f t="shared" si="70"/>
        <v>0</v>
      </c>
      <c r="BA74" s="642">
        <f t="shared" si="71"/>
        <v>0</v>
      </c>
      <c r="BB74" s="642">
        <f t="shared" si="72"/>
        <v>0</v>
      </c>
      <c r="BC74" s="642">
        <f t="shared" si="73"/>
        <v>0</v>
      </c>
      <c r="BD74" s="652">
        <f t="shared" si="127"/>
        <v>0</v>
      </c>
      <c r="BE74" s="641">
        <f t="shared" si="140"/>
        <v>0</v>
      </c>
      <c r="BF74" s="637"/>
      <c r="BG74" s="643">
        <f t="shared" si="141"/>
        <v>0</v>
      </c>
      <c r="BH74" s="643">
        <f t="shared" si="142"/>
        <v>1</v>
      </c>
      <c r="BI74" s="643">
        <f t="shared" si="143"/>
        <v>0</v>
      </c>
      <c r="BJ74" s="643">
        <f t="shared" si="144"/>
        <v>0</v>
      </c>
      <c r="BK74" s="644">
        <f t="shared" si="54"/>
        <v>0</v>
      </c>
      <c r="BL74" s="643"/>
      <c r="BM74" s="643"/>
      <c r="BN74" s="645">
        <f t="shared" si="145"/>
        <v>0</v>
      </c>
      <c r="BO74" s="653" t="s">
        <v>123</v>
      </c>
      <c r="BP74" s="643">
        <f t="shared" si="146"/>
        <v>0</v>
      </c>
      <c r="BQ74" s="653"/>
      <c r="BR74" s="653"/>
      <c r="BS74" s="654"/>
      <c r="BT74" s="646">
        <f t="shared" si="128"/>
        <v>0</v>
      </c>
      <c r="BU74" s="646">
        <f t="shared" si="129"/>
        <v>0</v>
      </c>
      <c r="BV74" s="646">
        <f t="shared" si="130"/>
        <v>0</v>
      </c>
      <c r="BW74" s="646">
        <f t="shared" si="131"/>
        <v>0</v>
      </c>
      <c r="BX74" s="646">
        <f t="shared" si="132"/>
        <v>0</v>
      </c>
      <c r="BY74" s="646">
        <f t="shared" si="133"/>
        <v>0</v>
      </c>
      <c r="BZ74" s="646">
        <f t="shared" si="134"/>
        <v>0</v>
      </c>
      <c r="CA74" s="646">
        <f t="shared" si="135"/>
        <v>0</v>
      </c>
      <c r="CB74" s="646">
        <f t="shared" si="136"/>
        <v>0</v>
      </c>
      <c r="CC74" s="646">
        <f t="shared" si="137"/>
        <v>0</v>
      </c>
      <c r="CD74" s="646">
        <f t="shared" si="138"/>
        <v>0</v>
      </c>
      <c r="CE74" s="647">
        <f t="shared" si="139"/>
        <v>0</v>
      </c>
    </row>
    <row r="75" spans="1:83" ht="18" thickBot="1" x14ac:dyDescent="0.35">
      <c r="A75" s="687">
        <v>67</v>
      </c>
      <c r="B75" s="648" t="s">
        <v>812</v>
      </c>
      <c r="C75" s="643" t="s">
        <v>813</v>
      </c>
      <c r="D75" s="649">
        <v>769839139</v>
      </c>
      <c r="E75" s="643" t="s">
        <v>815</v>
      </c>
      <c r="F75" s="635" t="s">
        <v>485</v>
      </c>
      <c r="G75" s="639">
        <v>44772</v>
      </c>
      <c r="H75" s="643">
        <v>2</v>
      </c>
      <c r="I75" s="643" t="s">
        <v>123</v>
      </c>
      <c r="J75" s="650">
        <v>44755</v>
      </c>
      <c r="K75" s="650">
        <v>44760</v>
      </c>
      <c r="L75" s="635">
        <f t="shared" si="122"/>
        <v>5</v>
      </c>
      <c r="M75" s="636">
        <v>70</v>
      </c>
      <c r="N75" s="637">
        <v>0</v>
      </c>
      <c r="O75" s="637">
        <v>0</v>
      </c>
      <c r="P75" s="637">
        <v>0</v>
      </c>
      <c r="Q75" s="636">
        <f t="shared" si="147"/>
        <v>350</v>
      </c>
      <c r="R75" s="637">
        <f t="shared" si="148"/>
        <v>0</v>
      </c>
      <c r="S75" s="637">
        <f t="shared" si="149"/>
        <v>0</v>
      </c>
      <c r="T75" s="637">
        <f t="shared" si="150"/>
        <v>0</v>
      </c>
      <c r="U75" s="637">
        <f t="shared" si="151"/>
        <v>350</v>
      </c>
      <c r="V75" s="637">
        <f t="shared" si="152"/>
        <v>105</v>
      </c>
      <c r="W75" s="637">
        <v>0</v>
      </c>
      <c r="X75" s="637">
        <f t="shared" si="153"/>
        <v>350</v>
      </c>
      <c r="Y75" s="637">
        <v>0</v>
      </c>
      <c r="Z75" s="638">
        <f t="shared" si="154"/>
        <v>10</v>
      </c>
      <c r="AA75" s="639">
        <v>44736</v>
      </c>
      <c r="AB75" s="639">
        <f t="shared" si="93"/>
        <v>44743</v>
      </c>
      <c r="AC75" s="639">
        <f t="shared" si="155"/>
        <v>44752</v>
      </c>
      <c r="AD75" s="651">
        <v>0</v>
      </c>
      <c r="AE75" s="640" t="str">
        <f t="shared" si="86"/>
        <v/>
      </c>
      <c r="AF75" s="637">
        <f t="shared" si="157"/>
        <v>0</v>
      </c>
      <c r="AG75" s="637">
        <f t="shared" si="158"/>
        <v>0</v>
      </c>
      <c r="AH75" s="637">
        <f t="shared" si="159"/>
        <v>0</v>
      </c>
      <c r="AI75" s="637">
        <f t="shared" si="160"/>
        <v>0</v>
      </c>
      <c r="AJ75" s="637">
        <f>IF(U75=0,0,IF(I75="O",IF(MONTH(G75)=5,(H75*L75)*#REF!,0),0))</f>
        <v>0</v>
      </c>
      <c r="AK75" s="636">
        <f t="shared" si="161"/>
        <v>0</v>
      </c>
      <c r="AL75" s="637">
        <f t="shared" si="167"/>
        <v>0</v>
      </c>
      <c r="AM75" s="637">
        <f t="shared" si="162"/>
        <v>0</v>
      </c>
      <c r="AN75" s="637">
        <f t="shared" si="163"/>
        <v>0</v>
      </c>
      <c r="AO75" s="637">
        <f t="shared" si="164"/>
        <v>0</v>
      </c>
      <c r="AP75" s="637">
        <f t="shared" si="165"/>
        <v>0</v>
      </c>
      <c r="AQ75" s="641">
        <f t="shared" si="166"/>
        <v>0</v>
      </c>
      <c r="AR75" s="642">
        <f t="shared" si="62"/>
        <v>0</v>
      </c>
      <c r="AS75" s="642">
        <f t="shared" si="63"/>
        <v>0</v>
      </c>
      <c r="AT75" s="642">
        <f t="shared" si="64"/>
        <v>0</v>
      </c>
      <c r="AU75" s="642">
        <f t="shared" si="65"/>
        <v>0</v>
      </c>
      <c r="AV75" s="642">
        <f t="shared" si="66"/>
        <v>0</v>
      </c>
      <c r="AW75" s="642">
        <f t="shared" si="67"/>
        <v>0</v>
      </c>
      <c r="AX75" s="642">
        <f t="shared" si="68"/>
        <v>0</v>
      </c>
      <c r="AY75" s="642">
        <f t="shared" si="69"/>
        <v>0</v>
      </c>
      <c r="AZ75" s="642">
        <f t="shared" si="70"/>
        <v>0</v>
      </c>
      <c r="BA75" s="642">
        <f t="shared" si="71"/>
        <v>0</v>
      </c>
      <c r="BB75" s="642">
        <f t="shared" si="72"/>
        <v>0</v>
      </c>
      <c r="BC75" s="642">
        <f t="shared" si="73"/>
        <v>0</v>
      </c>
      <c r="BD75" s="652">
        <f t="shared" si="127"/>
        <v>0</v>
      </c>
      <c r="BE75" s="641">
        <f t="shared" si="140"/>
        <v>0</v>
      </c>
      <c r="BF75" s="637"/>
      <c r="BG75" s="643">
        <f t="shared" si="141"/>
        <v>0</v>
      </c>
      <c r="BH75" s="643">
        <f t="shared" si="142"/>
        <v>1</v>
      </c>
      <c r="BI75" s="643">
        <f t="shared" si="143"/>
        <v>0</v>
      </c>
      <c r="BJ75" s="643">
        <f t="shared" si="144"/>
        <v>0</v>
      </c>
      <c r="BK75" s="644">
        <f t="shared" ref="BK75:BK138" si="168">IF(AND(I75="O",BD75&lt;100),H75*L75,0)</f>
        <v>0</v>
      </c>
      <c r="BL75" s="643"/>
      <c r="BM75" s="643"/>
      <c r="BN75" s="645">
        <f t="shared" si="145"/>
        <v>0</v>
      </c>
      <c r="BO75" s="653" t="s">
        <v>123</v>
      </c>
      <c r="BP75" s="643">
        <f t="shared" si="146"/>
        <v>0</v>
      </c>
      <c r="BQ75" s="653"/>
      <c r="BR75" s="653"/>
      <c r="BS75" s="654"/>
      <c r="BT75" s="646">
        <f t="shared" si="128"/>
        <v>0</v>
      </c>
      <c r="BU75" s="646">
        <f t="shared" si="129"/>
        <v>0</v>
      </c>
      <c r="BV75" s="646">
        <f t="shared" si="130"/>
        <v>0</v>
      </c>
      <c r="BW75" s="646">
        <f t="shared" si="131"/>
        <v>0</v>
      </c>
      <c r="BX75" s="646">
        <f t="shared" si="132"/>
        <v>0</v>
      </c>
      <c r="BY75" s="646">
        <f t="shared" si="133"/>
        <v>0</v>
      </c>
      <c r="BZ75" s="646">
        <f t="shared" si="134"/>
        <v>0</v>
      </c>
      <c r="CA75" s="646">
        <f t="shared" si="135"/>
        <v>0</v>
      </c>
      <c r="CB75" s="646">
        <f t="shared" si="136"/>
        <v>0</v>
      </c>
      <c r="CC75" s="646">
        <f t="shared" si="137"/>
        <v>0</v>
      </c>
      <c r="CD75" s="646">
        <f t="shared" si="138"/>
        <v>0</v>
      </c>
      <c r="CE75" s="647">
        <f t="shared" si="139"/>
        <v>0</v>
      </c>
    </row>
    <row r="76" spans="1:83" ht="18" thickBot="1" x14ac:dyDescent="0.35">
      <c r="A76" s="687">
        <v>68</v>
      </c>
      <c r="B76" s="648" t="s">
        <v>844</v>
      </c>
      <c r="C76" s="643" t="s">
        <v>845</v>
      </c>
      <c r="D76" s="649">
        <v>646111436</v>
      </c>
      <c r="E76" s="643" t="s">
        <v>846</v>
      </c>
      <c r="F76" s="635" t="s">
        <v>486</v>
      </c>
      <c r="G76" s="639">
        <v>44772</v>
      </c>
      <c r="H76" s="643">
        <v>3</v>
      </c>
      <c r="I76" s="643" t="s">
        <v>123</v>
      </c>
      <c r="J76" s="650">
        <v>44759</v>
      </c>
      <c r="K76" s="650">
        <v>44761</v>
      </c>
      <c r="L76" s="635">
        <f t="shared" si="122"/>
        <v>2</v>
      </c>
      <c r="M76" s="636">
        <v>0</v>
      </c>
      <c r="N76" s="637">
        <v>0</v>
      </c>
      <c r="O76" s="637">
        <v>0</v>
      </c>
      <c r="P76" s="637">
        <v>70</v>
      </c>
      <c r="Q76" s="636">
        <f t="shared" si="147"/>
        <v>0</v>
      </c>
      <c r="R76" s="637">
        <f t="shared" si="148"/>
        <v>0</v>
      </c>
      <c r="S76" s="637">
        <f t="shared" si="149"/>
        <v>0</v>
      </c>
      <c r="T76" s="637">
        <f t="shared" si="150"/>
        <v>140</v>
      </c>
      <c r="U76" s="637">
        <f t="shared" si="151"/>
        <v>140</v>
      </c>
      <c r="V76" s="637">
        <f t="shared" si="152"/>
        <v>42</v>
      </c>
      <c r="W76" s="637">
        <v>0</v>
      </c>
      <c r="X76" s="637">
        <f t="shared" si="153"/>
        <v>140</v>
      </c>
      <c r="Y76" s="637">
        <v>0</v>
      </c>
      <c r="Z76" s="638">
        <f t="shared" si="154"/>
        <v>6</v>
      </c>
      <c r="AA76" s="639">
        <v>44726</v>
      </c>
      <c r="AB76" s="639">
        <f t="shared" si="93"/>
        <v>44733</v>
      </c>
      <c r="AC76" s="639">
        <f t="shared" si="155"/>
        <v>44756</v>
      </c>
      <c r="AD76" s="651">
        <v>0</v>
      </c>
      <c r="AE76" s="640" t="str">
        <f t="shared" si="86"/>
        <v/>
      </c>
      <c r="AF76" s="637">
        <f t="shared" si="157"/>
        <v>0</v>
      </c>
      <c r="AG76" s="637">
        <f t="shared" si="158"/>
        <v>0</v>
      </c>
      <c r="AH76" s="637">
        <f t="shared" si="159"/>
        <v>0</v>
      </c>
      <c r="AI76" s="637">
        <f t="shared" si="160"/>
        <v>0</v>
      </c>
      <c r="AJ76" s="637">
        <f>IF(U76=0,0,IF(I76="O",IF(MONTH(G76)=5,(H76*L76)*#REF!,0),0))</f>
        <v>0</v>
      </c>
      <c r="AK76" s="636">
        <f t="shared" si="161"/>
        <v>0</v>
      </c>
      <c r="AL76" s="637">
        <f t="shared" si="167"/>
        <v>0</v>
      </c>
      <c r="AM76" s="637">
        <f t="shared" si="162"/>
        <v>0</v>
      </c>
      <c r="AN76" s="637">
        <f t="shared" si="163"/>
        <v>0</v>
      </c>
      <c r="AO76" s="637">
        <f t="shared" si="164"/>
        <v>0</v>
      </c>
      <c r="AP76" s="637">
        <f t="shared" si="165"/>
        <v>0</v>
      </c>
      <c r="AQ76" s="641">
        <f t="shared" si="166"/>
        <v>0</v>
      </c>
      <c r="AR76" s="642">
        <f t="shared" si="62"/>
        <v>0</v>
      </c>
      <c r="AS76" s="642">
        <f t="shared" si="63"/>
        <v>0</v>
      </c>
      <c r="AT76" s="642">
        <f t="shared" si="64"/>
        <v>0</v>
      </c>
      <c r="AU76" s="642">
        <f t="shared" si="65"/>
        <v>0</v>
      </c>
      <c r="AV76" s="642">
        <f t="shared" si="66"/>
        <v>0</v>
      </c>
      <c r="AW76" s="642">
        <f t="shared" si="67"/>
        <v>0</v>
      </c>
      <c r="AX76" s="642">
        <f t="shared" si="68"/>
        <v>0</v>
      </c>
      <c r="AY76" s="642">
        <f t="shared" si="69"/>
        <v>0</v>
      </c>
      <c r="AZ76" s="642">
        <f t="shared" si="70"/>
        <v>0</v>
      </c>
      <c r="BA76" s="642">
        <f t="shared" si="71"/>
        <v>0</v>
      </c>
      <c r="BB76" s="642">
        <f t="shared" si="72"/>
        <v>0</v>
      </c>
      <c r="BC76" s="642">
        <f t="shared" si="73"/>
        <v>0</v>
      </c>
      <c r="BD76" s="652">
        <f t="shared" si="127"/>
        <v>0</v>
      </c>
      <c r="BE76" s="641">
        <f t="shared" si="140"/>
        <v>0</v>
      </c>
      <c r="BF76" s="637"/>
      <c r="BG76" s="643">
        <f t="shared" si="141"/>
        <v>0</v>
      </c>
      <c r="BH76" s="643">
        <f t="shared" si="142"/>
        <v>1</v>
      </c>
      <c r="BI76" s="643">
        <f t="shared" si="143"/>
        <v>0</v>
      </c>
      <c r="BJ76" s="643">
        <f t="shared" si="144"/>
        <v>0</v>
      </c>
      <c r="BK76" s="644">
        <f t="shared" si="168"/>
        <v>0</v>
      </c>
      <c r="BL76" s="643"/>
      <c r="BM76" s="643"/>
      <c r="BN76" s="645">
        <f t="shared" si="145"/>
        <v>0</v>
      </c>
      <c r="BO76" s="653" t="s">
        <v>123</v>
      </c>
      <c r="BP76" s="643">
        <f t="shared" si="146"/>
        <v>0</v>
      </c>
      <c r="BQ76" s="653"/>
      <c r="BR76" s="653"/>
      <c r="BS76" s="654"/>
      <c r="BT76" s="646">
        <f t="shared" si="128"/>
        <v>0</v>
      </c>
      <c r="BU76" s="646">
        <f t="shared" si="129"/>
        <v>0</v>
      </c>
      <c r="BV76" s="646">
        <f t="shared" si="130"/>
        <v>0</v>
      </c>
      <c r="BW76" s="646">
        <f t="shared" si="131"/>
        <v>0</v>
      </c>
      <c r="BX76" s="646">
        <f t="shared" si="132"/>
        <v>0</v>
      </c>
      <c r="BY76" s="646">
        <f t="shared" si="133"/>
        <v>0</v>
      </c>
      <c r="BZ76" s="646">
        <f t="shared" si="134"/>
        <v>0</v>
      </c>
      <c r="CA76" s="646">
        <f t="shared" si="135"/>
        <v>0</v>
      </c>
      <c r="CB76" s="646">
        <f t="shared" si="136"/>
        <v>0</v>
      </c>
      <c r="CC76" s="646">
        <f t="shared" si="137"/>
        <v>0</v>
      </c>
      <c r="CD76" s="646">
        <f t="shared" si="138"/>
        <v>0</v>
      </c>
      <c r="CE76" s="647">
        <f t="shared" si="139"/>
        <v>0</v>
      </c>
    </row>
    <row r="77" spans="1:83" ht="18" thickBot="1" x14ac:dyDescent="0.35">
      <c r="A77" s="687">
        <v>69</v>
      </c>
      <c r="B77" s="648" t="s">
        <v>851</v>
      </c>
      <c r="C77" s="643" t="s">
        <v>852</v>
      </c>
      <c r="D77" s="649" t="s">
        <v>853</v>
      </c>
      <c r="E77" s="643" t="s">
        <v>854</v>
      </c>
      <c r="F77" s="635" t="s">
        <v>487</v>
      </c>
      <c r="G77" s="639">
        <v>44772</v>
      </c>
      <c r="H77" s="643">
        <v>2</v>
      </c>
      <c r="I77" s="643" t="s">
        <v>123</v>
      </c>
      <c r="J77" s="650">
        <v>44753</v>
      </c>
      <c r="K77" s="650">
        <v>44755</v>
      </c>
      <c r="L77" s="635">
        <f t="shared" si="122"/>
        <v>2</v>
      </c>
      <c r="M77" s="636">
        <v>0</v>
      </c>
      <c r="N77" s="637">
        <v>0</v>
      </c>
      <c r="O77" s="637">
        <v>0</v>
      </c>
      <c r="P77" s="637">
        <v>70</v>
      </c>
      <c r="Q77" s="636">
        <f t="shared" si="147"/>
        <v>0</v>
      </c>
      <c r="R77" s="637">
        <f t="shared" si="148"/>
        <v>0</v>
      </c>
      <c r="S77" s="637">
        <f t="shared" si="149"/>
        <v>0</v>
      </c>
      <c r="T77" s="637">
        <f t="shared" si="150"/>
        <v>140</v>
      </c>
      <c r="U77" s="637">
        <f t="shared" si="151"/>
        <v>140</v>
      </c>
      <c r="V77" s="637">
        <f t="shared" si="152"/>
        <v>42</v>
      </c>
      <c r="W77" s="637">
        <v>0</v>
      </c>
      <c r="X77" s="637">
        <f t="shared" si="153"/>
        <v>140</v>
      </c>
      <c r="Y77" s="637">
        <v>0</v>
      </c>
      <c r="Z77" s="638">
        <f t="shared" si="154"/>
        <v>4</v>
      </c>
      <c r="AA77" s="639">
        <v>44739</v>
      </c>
      <c r="AB77" s="639">
        <f t="shared" si="93"/>
        <v>44746</v>
      </c>
      <c r="AC77" s="639">
        <f t="shared" si="155"/>
        <v>44750</v>
      </c>
      <c r="AD77" s="651">
        <v>0</v>
      </c>
      <c r="AE77" s="640" t="str">
        <f t="shared" si="86"/>
        <v/>
      </c>
      <c r="AF77" s="637">
        <f t="shared" si="157"/>
        <v>0</v>
      </c>
      <c r="AG77" s="637">
        <f t="shared" si="158"/>
        <v>0</v>
      </c>
      <c r="AH77" s="637">
        <f t="shared" si="159"/>
        <v>0</v>
      </c>
      <c r="AI77" s="637">
        <f t="shared" si="160"/>
        <v>0</v>
      </c>
      <c r="AJ77" s="637">
        <f>IF(U77=0,0,IF(I77="O",IF(MONTH(G77)=5,(H77*L77)*#REF!,0),0))</f>
        <v>0</v>
      </c>
      <c r="AK77" s="636">
        <f t="shared" si="161"/>
        <v>0</v>
      </c>
      <c r="AL77" s="637">
        <f t="shared" si="167"/>
        <v>0</v>
      </c>
      <c r="AM77" s="637">
        <f t="shared" si="162"/>
        <v>0</v>
      </c>
      <c r="AN77" s="637">
        <f t="shared" si="163"/>
        <v>0</v>
      </c>
      <c r="AO77" s="637">
        <f t="shared" si="164"/>
        <v>0</v>
      </c>
      <c r="AP77" s="637">
        <f t="shared" si="165"/>
        <v>0</v>
      </c>
      <c r="AQ77" s="641">
        <f t="shared" si="166"/>
        <v>0</v>
      </c>
      <c r="AR77" s="642">
        <f t="shared" si="62"/>
        <v>0</v>
      </c>
      <c r="AS77" s="642">
        <f t="shared" si="63"/>
        <v>0</v>
      </c>
      <c r="AT77" s="642">
        <f t="shared" si="64"/>
        <v>0</v>
      </c>
      <c r="AU77" s="642">
        <f t="shared" si="65"/>
        <v>0</v>
      </c>
      <c r="AV77" s="642">
        <f t="shared" si="66"/>
        <v>0</v>
      </c>
      <c r="AW77" s="642">
        <f t="shared" si="67"/>
        <v>0</v>
      </c>
      <c r="AX77" s="642">
        <f t="shared" si="68"/>
        <v>0</v>
      </c>
      <c r="AY77" s="642">
        <f t="shared" si="69"/>
        <v>0</v>
      </c>
      <c r="AZ77" s="642">
        <f t="shared" si="70"/>
        <v>0</v>
      </c>
      <c r="BA77" s="642">
        <f t="shared" si="71"/>
        <v>0</v>
      </c>
      <c r="BB77" s="642">
        <f t="shared" si="72"/>
        <v>0</v>
      </c>
      <c r="BC77" s="642">
        <f t="shared" si="73"/>
        <v>0</v>
      </c>
      <c r="BD77" s="652">
        <f t="shared" si="127"/>
        <v>0</v>
      </c>
      <c r="BE77" s="641">
        <f t="shared" si="140"/>
        <v>0</v>
      </c>
      <c r="BF77" s="637"/>
      <c r="BG77" s="643">
        <f t="shared" si="141"/>
        <v>0</v>
      </c>
      <c r="BH77" s="643">
        <f t="shared" si="142"/>
        <v>1</v>
      </c>
      <c r="BI77" s="643">
        <f t="shared" si="143"/>
        <v>0</v>
      </c>
      <c r="BJ77" s="643">
        <f t="shared" si="144"/>
        <v>0</v>
      </c>
      <c r="BK77" s="644">
        <f t="shared" si="168"/>
        <v>0</v>
      </c>
      <c r="BL77" s="643"/>
      <c r="BM77" s="643"/>
      <c r="BN77" s="645">
        <f t="shared" si="145"/>
        <v>0</v>
      </c>
      <c r="BO77" s="653" t="s">
        <v>123</v>
      </c>
      <c r="BP77" s="643">
        <f t="shared" si="146"/>
        <v>0</v>
      </c>
      <c r="BQ77" s="653"/>
      <c r="BR77" s="653"/>
      <c r="BS77" s="654"/>
      <c r="BT77" s="646">
        <f t="shared" si="128"/>
        <v>0</v>
      </c>
      <c r="BU77" s="646">
        <f t="shared" si="129"/>
        <v>0</v>
      </c>
      <c r="BV77" s="646">
        <f t="shared" si="130"/>
        <v>0</v>
      </c>
      <c r="BW77" s="646">
        <f t="shared" si="131"/>
        <v>0</v>
      </c>
      <c r="BX77" s="646">
        <f t="shared" si="132"/>
        <v>0</v>
      </c>
      <c r="BY77" s="646">
        <f t="shared" si="133"/>
        <v>0</v>
      </c>
      <c r="BZ77" s="646">
        <f t="shared" si="134"/>
        <v>0</v>
      </c>
      <c r="CA77" s="646">
        <f t="shared" si="135"/>
        <v>0</v>
      </c>
      <c r="CB77" s="646">
        <f t="shared" si="136"/>
        <v>0</v>
      </c>
      <c r="CC77" s="646">
        <f t="shared" si="137"/>
        <v>0</v>
      </c>
      <c r="CD77" s="646">
        <f t="shared" si="138"/>
        <v>0</v>
      </c>
      <c r="CE77" s="647">
        <f t="shared" si="139"/>
        <v>0</v>
      </c>
    </row>
    <row r="78" spans="1:83" ht="18" thickBot="1" x14ac:dyDescent="0.35">
      <c r="A78" s="687">
        <v>70</v>
      </c>
      <c r="B78" s="648" t="s">
        <v>855</v>
      </c>
      <c r="C78" s="643" t="s">
        <v>856</v>
      </c>
      <c r="D78" s="649">
        <v>781174470</v>
      </c>
      <c r="E78" s="643" t="s">
        <v>857</v>
      </c>
      <c r="F78" s="635" t="s">
        <v>488</v>
      </c>
      <c r="G78" s="639">
        <v>44803</v>
      </c>
      <c r="H78" s="643">
        <v>2</v>
      </c>
      <c r="I78" s="643" t="s">
        <v>643</v>
      </c>
      <c r="J78" s="650">
        <v>44775</v>
      </c>
      <c r="K78" s="650">
        <v>44778</v>
      </c>
      <c r="L78" s="635">
        <f t="shared" si="122"/>
        <v>3</v>
      </c>
      <c r="M78" s="636">
        <v>70</v>
      </c>
      <c r="N78" s="637">
        <v>0</v>
      </c>
      <c r="O78" s="637">
        <v>0</v>
      </c>
      <c r="P78" s="637">
        <v>0</v>
      </c>
      <c r="Q78" s="636">
        <f t="shared" si="147"/>
        <v>210</v>
      </c>
      <c r="R78" s="637">
        <f t="shared" si="148"/>
        <v>0</v>
      </c>
      <c r="S78" s="637">
        <f t="shared" si="149"/>
        <v>0</v>
      </c>
      <c r="T78" s="637">
        <f t="shared" si="150"/>
        <v>0</v>
      </c>
      <c r="U78" s="637">
        <f t="shared" si="151"/>
        <v>210</v>
      </c>
      <c r="V78" s="637">
        <f t="shared" si="152"/>
        <v>63</v>
      </c>
      <c r="W78" s="637">
        <v>63</v>
      </c>
      <c r="X78" s="637">
        <f t="shared" si="153"/>
        <v>147</v>
      </c>
      <c r="Y78" s="637">
        <v>147</v>
      </c>
      <c r="Z78" s="638">
        <f t="shared" si="154"/>
        <v>6</v>
      </c>
      <c r="AA78" s="639">
        <v>44744</v>
      </c>
      <c r="AB78" s="639">
        <f t="shared" si="93"/>
        <v>44751</v>
      </c>
      <c r="AC78" s="639">
        <f t="shared" si="155"/>
        <v>44772</v>
      </c>
      <c r="AD78" s="651">
        <v>0</v>
      </c>
      <c r="AE78" s="640" t="str">
        <f t="shared" si="86"/>
        <v>1 coffret cadeau souvenir - un apéritif en soirée avec explications sur le bassin d'Arcachon si vous le souhaitez</v>
      </c>
      <c r="AF78" s="637">
        <f t="shared" si="157"/>
        <v>0</v>
      </c>
      <c r="AG78" s="637">
        <f t="shared" si="158"/>
        <v>0</v>
      </c>
      <c r="AH78" s="637">
        <f t="shared" si="159"/>
        <v>0</v>
      </c>
      <c r="AI78" s="637">
        <f t="shared" si="160"/>
        <v>0</v>
      </c>
      <c r="AJ78" s="637">
        <f t="shared" ref="AJ78:AJ100" si="169">IF(U78=0,0,IF(I78="O",IF(MONTH(G78)=5,(H78*L78)*ts,0),0))</f>
        <v>0</v>
      </c>
      <c r="AK78" s="636">
        <f t="shared" si="161"/>
        <v>0</v>
      </c>
      <c r="AL78" s="637">
        <f t="shared" si="167"/>
        <v>0</v>
      </c>
      <c r="AM78" s="637">
        <f t="shared" si="162"/>
        <v>3.96</v>
      </c>
      <c r="AN78" s="637">
        <f t="shared" si="163"/>
        <v>0</v>
      </c>
      <c r="AO78" s="637">
        <f t="shared" si="164"/>
        <v>0</v>
      </c>
      <c r="AP78" s="637">
        <f t="shared" si="165"/>
        <v>0</v>
      </c>
      <c r="AQ78" s="641">
        <f t="shared" si="166"/>
        <v>0</v>
      </c>
      <c r="AR78" s="642">
        <f t="shared" si="62"/>
        <v>0</v>
      </c>
      <c r="AS78" s="642">
        <f t="shared" si="63"/>
        <v>0</v>
      </c>
      <c r="AT78" s="642">
        <f t="shared" si="64"/>
        <v>0</v>
      </c>
      <c r="AU78" s="642">
        <f t="shared" si="65"/>
        <v>0</v>
      </c>
      <c r="AV78" s="642">
        <f t="shared" si="66"/>
        <v>0</v>
      </c>
      <c r="AW78" s="642">
        <f t="shared" si="67"/>
        <v>0</v>
      </c>
      <c r="AX78" s="642">
        <f t="shared" si="68"/>
        <v>0</v>
      </c>
      <c r="AY78" s="642">
        <f t="shared" si="69"/>
        <v>12.6</v>
      </c>
      <c r="AZ78" s="642">
        <f t="shared" si="70"/>
        <v>0</v>
      </c>
      <c r="BA78" s="642">
        <f t="shared" si="71"/>
        <v>0</v>
      </c>
      <c r="BB78" s="642">
        <f t="shared" si="72"/>
        <v>0</v>
      </c>
      <c r="BC78" s="642">
        <f t="shared" si="73"/>
        <v>0</v>
      </c>
      <c r="BD78" s="652">
        <f t="shared" si="127"/>
        <v>0</v>
      </c>
      <c r="BE78" s="641">
        <f t="shared" si="140"/>
        <v>210</v>
      </c>
      <c r="BF78" s="637"/>
      <c r="BG78" s="643">
        <f t="shared" si="141"/>
        <v>1</v>
      </c>
      <c r="BH78" s="643">
        <f t="shared" si="142"/>
        <v>0</v>
      </c>
      <c r="BI78" s="643">
        <f t="shared" si="143"/>
        <v>0</v>
      </c>
      <c r="BJ78" s="643">
        <f t="shared" si="144"/>
        <v>210</v>
      </c>
      <c r="BK78" s="644">
        <f t="shared" si="168"/>
        <v>6</v>
      </c>
      <c r="BL78" s="643"/>
      <c r="BM78" s="643"/>
      <c r="BN78" s="645">
        <f t="shared" si="145"/>
        <v>210</v>
      </c>
      <c r="BO78" s="653"/>
      <c r="BP78" s="643">
        <f t="shared" si="146"/>
        <v>210</v>
      </c>
      <c r="BQ78" s="653"/>
      <c r="BR78" s="653"/>
      <c r="BS78" s="654" t="s">
        <v>858</v>
      </c>
      <c r="BT78" s="646">
        <f t="shared" si="128"/>
        <v>0</v>
      </c>
      <c r="BU78" s="646">
        <f t="shared" si="129"/>
        <v>0</v>
      </c>
      <c r="BV78" s="646">
        <f t="shared" si="130"/>
        <v>0</v>
      </c>
      <c r="BW78" s="646">
        <f t="shared" si="131"/>
        <v>0</v>
      </c>
      <c r="BX78" s="646">
        <f t="shared" si="132"/>
        <v>0</v>
      </c>
      <c r="BY78" s="646">
        <f t="shared" si="133"/>
        <v>0</v>
      </c>
      <c r="BZ78" s="646">
        <f t="shared" si="134"/>
        <v>0</v>
      </c>
      <c r="CA78" s="646">
        <f t="shared" si="135"/>
        <v>0</v>
      </c>
      <c r="CB78" s="646">
        <f t="shared" si="136"/>
        <v>0</v>
      </c>
      <c r="CC78" s="646">
        <f t="shared" si="137"/>
        <v>0</v>
      </c>
      <c r="CD78" s="646">
        <f t="shared" si="138"/>
        <v>0</v>
      </c>
      <c r="CE78" s="647">
        <f t="shared" si="139"/>
        <v>0</v>
      </c>
    </row>
    <row r="79" spans="1:83" ht="18" thickBot="1" x14ac:dyDescent="0.35">
      <c r="A79" s="687">
        <v>71</v>
      </c>
      <c r="B79" s="648" t="s">
        <v>863</v>
      </c>
      <c r="C79" s="643" t="s">
        <v>864</v>
      </c>
      <c r="D79" s="649">
        <v>622002531</v>
      </c>
      <c r="E79" s="643" t="s">
        <v>865</v>
      </c>
      <c r="F79" s="635" t="s">
        <v>489</v>
      </c>
      <c r="G79" s="639">
        <v>44772</v>
      </c>
      <c r="H79" s="643">
        <v>2</v>
      </c>
      <c r="I79" s="643" t="s">
        <v>123</v>
      </c>
      <c r="J79" s="650">
        <v>44767</v>
      </c>
      <c r="K79" s="650">
        <v>44773</v>
      </c>
      <c r="L79" s="635">
        <f t="shared" si="122"/>
        <v>6</v>
      </c>
      <c r="M79" s="636">
        <v>0</v>
      </c>
      <c r="N79" s="637">
        <v>70</v>
      </c>
      <c r="O79" s="637">
        <v>0</v>
      </c>
      <c r="P79" s="637">
        <v>0</v>
      </c>
      <c r="Q79" s="636">
        <f t="shared" si="147"/>
        <v>0</v>
      </c>
      <c r="R79" s="637">
        <f t="shared" si="148"/>
        <v>0</v>
      </c>
      <c r="S79" s="637">
        <f t="shared" si="149"/>
        <v>420</v>
      </c>
      <c r="T79" s="637">
        <f t="shared" si="150"/>
        <v>0</v>
      </c>
      <c r="U79" s="637">
        <f t="shared" si="151"/>
        <v>420</v>
      </c>
      <c r="V79" s="637">
        <f t="shared" si="152"/>
        <v>126</v>
      </c>
      <c r="W79" s="637">
        <v>0</v>
      </c>
      <c r="X79" s="637">
        <f t="shared" si="153"/>
        <v>420</v>
      </c>
      <c r="Y79" s="637">
        <v>0</v>
      </c>
      <c r="Z79" s="638">
        <f t="shared" si="154"/>
        <v>12</v>
      </c>
      <c r="AA79" s="639">
        <v>44747</v>
      </c>
      <c r="AB79" s="639">
        <f t="shared" si="93"/>
        <v>44754</v>
      </c>
      <c r="AC79" s="639">
        <f t="shared" si="155"/>
        <v>44764</v>
      </c>
      <c r="AD79" s="651">
        <v>0</v>
      </c>
      <c r="AE79" s="640" t="str">
        <f t="shared" si="86"/>
        <v/>
      </c>
      <c r="AF79" s="637">
        <f t="shared" si="157"/>
        <v>0</v>
      </c>
      <c r="AG79" s="637">
        <f t="shared" si="158"/>
        <v>0</v>
      </c>
      <c r="AH79" s="637">
        <f t="shared" si="159"/>
        <v>0</v>
      </c>
      <c r="AI79" s="637">
        <f t="shared" si="160"/>
        <v>0</v>
      </c>
      <c r="AJ79" s="637">
        <f t="shared" si="169"/>
        <v>0</v>
      </c>
      <c r="AK79" s="636">
        <f t="shared" si="161"/>
        <v>0</v>
      </c>
      <c r="AL79" s="637">
        <f t="shared" si="167"/>
        <v>0</v>
      </c>
      <c r="AM79" s="637">
        <f t="shared" si="162"/>
        <v>0</v>
      </c>
      <c r="AN79" s="637">
        <f t="shared" si="163"/>
        <v>0</v>
      </c>
      <c r="AO79" s="637">
        <f t="shared" si="164"/>
        <v>0</v>
      </c>
      <c r="AP79" s="637">
        <f t="shared" si="165"/>
        <v>0</v>
      </c>
      <c r="AQ79" s="641">
        <f t="shared" si="166"/>
        <v>0</v>
      </c>
      <c r="AR79" s="642">
        <f t="shared" si="62"/>
        <v>0</v>
      </c>
      <c r="AS79" s="642">
        <f t="shared" si="63"/>
        <v>0</v>
      </c>
      <c r="AT79" s="642">
        <f t="shared" si="64"/>
        <v>0</v>
      </c>
      <c r="AU79" s="642">
        <f t="shared" si="65"/>
        <v>0</v>
      </c>
      <c r="AV79" s="642">
        <f t="shared" si="66"/>
        <v>0</v>
      </c>
      <c r="AW79" s="642">
        <f t="shared" si="67"/>
        <v>0</v>
      </c>
      <c r="AX79" s="642">
        <f t="shared" si="68"/>
        <v>0</v>
      </c>
      <c r="AY79" s="642">
        <f t="shared" si="69"/>
        <v>0</v>
      </c>
      <c r="AZ79" s="642">
        <f t="shared" si="70"/>
        <v>0</v>
      </c>
      <c r="BA79" s="642">
        <f t="shared" si="71"/>
        <v>0</v>
      </c>
      <c r="BB79" s="642">
        <f t="shared" si="72"/>
        <v>0</v>
      </c>
      <c r="BC79" s="642">
        <f t="shared" si="73"/>
        <v>0</v>
      </c>
      <c r="BD79" s="652">
        <f t="shared" si="127"/>
        <v>0</v>
      </c>
      <c r="BE79" s="641">
        <f t="shared" si="140"/>
        <v>0</v>
      </c>
      <c r="BF79" s="637"/>
      <c r="BG79" s="643">
        <f t="shared" si="141"/>
        <v>0</v>
      </c>
      <c r="BH79" s="643">
        <f t="shared" si="142"/>
        <v>1</v>
      </c>
      <c r="BI79" s="643">
        <f t="shared" si="143"/>
        <v>0</v>
      </c>
      <c r="BJ79" s="643">
        <f t="shared" si="144"/>
        <v>0</v>
      </c>
      <c r="BK79" s="644">
        <f t="shared" si="168"/>
        <v>0</v>
      </c>
      <c r="BL79" s="643"/>
      <c r="BM79" s="643"/>
      <c r="BN79" s="645">
        <f t="shared" si="145"/>
        <v>0</v>
      </c>
      <c r="BO79" s="653"/>
      <c r="BP79" s="643">
        <f t="shared" si="146"/>
        <v>0</v>
      </c>
      <c r="BQ79" s="653"/>
      <c r="BR79" s="653"/>
      <c r="BS79" s="654" t="s">
        <v>866</v>
      </c>
      <c r="BT79" s="646">
        <f t="shared" si="128"/>
        <v>0</v>
      </c>
      <c r="BU79" s="646">
        <f t="shared" si="129"/>
        <v>0</v>
      </c>
      <c r="BV79" s="646">
        <f t="shared" si="130"/>
        <v>0</v>
      </c>
      <c r="BW79" s="646">
        <f t="shared" si="131"/>
        <v>0</v>
      </c>
      <c r="BX79" s="646">
        <f t="shared" si="132"/>
        <v>0</v>
      </c>
      <c r="BY79" s="646">
        <f t="shared" si="133"/>
        <v>0</v>
      </c>
      <c r="BZ79" s="646">
        <f t="shared" si="134"/>
        <v>0</v>
      </c>
      <c r="CA79" s="646">
        <f t="shared" si="135"/>
        <v>0</v>
      </c>
      <c r="CB79" s="646">
        <f t="shared" si="136"/>
        <v>0</v>
      </c>
      <c r="CC79" s="646">
        <f t="shared" si="137"/>
        <v>0</v>
      </c>
      <c r="CD79" s="646">
        <f t="shared" si="138"/>
        <v>0</v>
      </c>
      <c r="CE79" s="647">
        <f t="shared" si="139"/>
        <v>0</v>
      </c>
    </row>
    <row r="80" spans="1:83" ht="18" thickBot="1" x14ac:dyDescent="0.35">
      <c r="A80" s="659">
        <v>72</v>
      </c>
      <c r="B80" s="443" t="s">
        <v>868</v>
      </c>
      <c r="C80" s="433" t="s">
        <v>869</v>
      </c>
      <c r="D80" s="432" t="s">
        <v>870</v>
      </c>
      <c r="E80" s="433" t="s">
        <v>871</v>
      </c>
      <c r="F80" s="434" t="s">
        <v>490</v>
      </c>
      <c r="G80" s="444">
        <v>44772</v>
      </c>
      <c r="H80" s="433">
        <v>5</v>
      </c>
      <c r="I80" s="433" t="s">
        <v>643</v>
      </c>
      <c r="J80" s="445">
        <v>44765</v>
      </c>
      <c r="K80" s="445">
        <v>44767</v>
      </c>
      <c r="L80" s="434">
        <f t="shared" si="122"/>
        <v>2</v>
      </c>
      <c r="M80" s="435">
        <v>70</v>
      </c>
      <c r="N80" s="436">
        <v>0</v>
      </c>
      <c r="O80" s="436">
        <v>90</v>
      </c>
      <c r="P80" s="436">
        <v>0</v>
      </c>
      <c r="Q80" s="446">
        <f t="shared" si="147"/>
        <v>140</v>
      </c>
      <c r="R80" s="440">
        <f t="shared" si="148"/>
        <v>180</v>
      </c>
      <c r="S80" s="440">
        <f t="shared" si="149"/>
        <v>0</v>
      </c>
      <c r="T80" s="440">
        <f t="shared" si="150"/>
        <v>0</v>
      </c>
      <c r="U80" s="440">
        <f t="shared" si="151"/>
        <v>320</v>
      </c>
      <c r="V80" s="440">
        <f t="shared" si="152"/>
        <v>96</v>
      </c>
      <c r="W80" s="436">
        <v>0</v>
      </c>
      <c r="X80" s="440">
        <f t="shared" si="153"/>
        <v>320</v>
      </c>
      <c r="Y80" s="436">
        <v>320</v>
      </c>
      <c r="Z80" s="447">
        <f t="shared" si="154"/>
        <v>10</v>
      </c>
      <c r="AA80" s="444">
        <v>44747</v>
      </c>
      <c r="AB80" s="448">
        <f t="shared" si="93"/>
        <v>44754</v>
      </c>
      <c r="AC80" s="448">
        <f t="shared" si="155"/>
        <v>44762</v>
      </c>
      <c r="AD80" s="438">
        <v>0</v>
      </c>
      <c r="AE80" s="439" t="str">
        <f t="shared" si="86"/>
        <v/>
      </c>
      <c r="AF80" s="440">
        <f t="shared" si="157"/>
        <v>0</v>
      </c>
      <c r="AG80" s="440">
        <f t="shared" si="158"/>
        <v>0</v>
      </c>
      <c r="AH80" s="440">
        <f t="shared" si="159"/>
        <v>0</v>
      </c>
      <c r="AI80" s="440">
        <f t="shared" si="160"/>
        <v>0</v>
      </c>
      <c r="AJ80" s="440">
        <f t="shared" si="169"/>
        <v>0</v>
      </c>
      <c r="AK80" s="446">
        <f t="shared" si="161"/>
        <v>0</v>
      </c>
      <c r="AL80" s="440">
        <f t="shared" si="167"/>
        <v>6.6000000000000005</v>
      </c>
      <c r="AM80" s="440">
        <f t="shared" si="162"/>
        <v>0</v>
      </c>
      <c r="AN80" s="440">
        <f t="shared" si="163"/>
        <v>0</v>
      </c>
      <c r="AO80" s="440">
        <f t="shared" si="164"/>
        <v>0</v>
      </c>
      <c r="AP80" s="440">
        <f t="shared" si="165"/>
        <v>0</v>
      </c>
      <c r="AQ80" s="441">
        <f t="shared" si="166"/>
        <v>0</v>
      </c>
      <c r="AR80" s="437">
        <f t="shared" si="62"/>
        <v>0</v>
      </c>
      <c r="AS80" s="437">
        <f t="shared" si="63"/>
        <v>0</v>
      </c>
      <c r="AT80" s="437">
        <f t="shared" si="64"/>
        <v>0</v>
      </c>
      <c r="AU80" s="437">
        <f t="shared" si="65"/>
        <v>0</v>
      </c>
      <c r="AV80" s="437">
        <f t="shared" si="66"/>
        <v>0</v>
      </c>
      <c r="AW80" s="437">
        <f t="shared" si="67"/>
        <v>0</v>
      </c>
      <c r="AX80" s="437">
        <f t="shared" si="68"/>
        <v>19.2</v>
      </c>
      <c r="AY80" s="437">
        <f t="shared" si="69"/>
        <v>0</v>
      </c>
      <c r="AZ80" s="437">
        <f t="shared" si="70"/>
        <v>0</v>
      </c>
      <c r="BA80" s="437">
        <f t="shared" si="71"/>
        <v>0</v>
      </c>
      <c r="BB80" s="437">
        <f t="shared" si="72"/>
        <v>0</v>
      </c>
      <c r="BC80" s="437">
        <f t="shared" si="73"/>
        <v>0</v>
      </c>
      <c r="BD80" s="449">
        <f t="shared" si="127"/>
        <v>0</v>
      </c>
      <c r="BE80" s="441">
        <f t="shared" si="140"/>
        <v>320</v>
      </c>
      <c r="BF80" s="436"/>
      <c r="BG80" s="450">
        <f t="shared" si="141"/>
        <v>1</v>
      </c>
      <c r="BH80" s="450">
        <f t="shared" si="142"/>
        <v>0</v>
      </c>
      <c r="BI80" s="450">
        <f t="shared" si="143"/>
        <v>0</v>
      </c>
      <c r="BJ80" s="450">
        <f t="shared" si="144"/>
        <v>320</v>
      </c>
      <c r="BK80" s="442">
        <f t="shared" si="168"/>
        <v>10</v>
      </c>
      <c r="BL80" s="433"/>
      <c r="BM80" s="433"/>
      <c r="BN80" s="451">
        <f t="shared" si="145"/>
        <v>320</v>
      </c>
      <c r="BO80" s="452"/>
      <c r="BP80" s="450">
        <f t="shared" si="146"/>
        <v>320</v>
      </c>
      <c r="BQ80" s="452"/>
      <c r="BR80" s="452"/>
      <c r="BS80" s="453"/>
      <c r="BT80" s="454">
        <f t="shared" si="128"/>
        <v>0</v>
      </c>
      <c r="BU80" s="454">
        <f t="shared" si="129"/>
        <v>0</v>
      </c>
      <c r="BV80" s="454">
        <f t="shared" si="130"/>
        <v>0</v>
      </c>
      <c r="BW80" s="454">
        <f t="shared" si="131"/>
        <v>0</v>
      </c>
      <c r="BX80" s="454">
        <f t="shared" si="132"/>
        <v>0</v>
      </c>
      <c r="BY80" s="454">
        <f t="shared" si="133"/>
        <v>0</v>
      </c>
      <c r="BZ80" s="454">
        <f t="shared" si="134"/>
        <v>0</v>
      </c>
      <c r="CA80" s="454">
        <f t="shared" si="135"/>
        <v>0</v>
      </c>
      <c r="CB80" s="454">
        <f t="shared" si="136"/>
        <v>0</v>
      </c>
      <c r="CC80" s="454">
        <f t="shared" si="137"/>
        <v>0</v>
      </c>
      <c r="CD80" s="454">
        <f t="shared" si="138"/>
        <v>0</v>
      </c>
      <c r="CE80" s="455">
        <f t="shared" si="139"/>
        <v>0</v>
      </c>
    </row>
    <row r="81" spans="1:83" ht="18" thickBot="1" x14ac:dyDescent="0.35">
      <c r="A81" s="659">
        <v>73</v>
      </c>
      <c r="B81" s="443" t="s">
        <v>868</v>
      </c>
      <c r="C81" s="433" t="s">
        <v>869</v>
      </c>
      <c r="D81" s="432" t="s">
        <v>870</v>
      </c>
      <c r="E81" s="433" t="s">
        <v>871</v>
      </c>
      <c r="F81" s="434" t="s">
        <v>491</v>
      </c>
      <c r="G81" s="444">
        <v>44772</v>
      </c>
      <c r="H81" s="433">
        <v>0</v>
      </c>
      <c r="I81" s="433" t="s">
        <v>643</v>
      </c>
      <c r="J81" s="445">
        <v>44765</v>
      </c>
      <c r="K81" s="445">
        <v>44767</v>
      </c>
      <c r="L81" s="434">
        <f t="shared" si="122"/>
        <v>2</v>
      </c>
      <c r="M81" s="435">
        <v>0</v>
      </c>
      <c r="N81" s="436">
        <v>0</v>
      </c>
      <c r="O81" s="436">
        <v>0</v>
      </c>
      <c r="P81" s="436">
        <v>0</v>
      </c>
      <c r="Q81" s="446">
        <f t="shared" si="147"/>
        <v>0</v>
      </c>
      <c r="R81" s="440">
        <f t="shared" si="148"/>
        <v>0</v>
      </c>
      <c r="S81" s="440">
        <f t="shared" si="149"/>
        <v>0</v>
      </c>
      <c r="T81" s="440">
        <f t="shared" si="150"/>
        <v>0</v>
      </c>
      <c r="U81" s="440">
        <f t="shared" si="151"/>
        <v>0</v>
      </c>
      <c r="V81" s="440">
        <f t="shared" si="152"/>
        <v>0</v>
      </c>
      <c r="W81" s="436">
        <v>0</v>
      </c>
      <c r="X81" s="440">
        <f t="shared" si="153"/>
        <v>0</v>
      </c>
      <c r="Y81" s="436">
        <v>0</v>
      </c>
      <c r="Z81" s="447">
        <f t="shared" si="154"/>
        <v>0</v>
      </c>
      <c r="AA81" s="444">
        <v>44747</v>
      </c>
      <c r="AB81" s="448">
        <f t="shared" si="93"/>
        <v>44754</v>
      </c>
      <c r="AC81" s="448">
        <f t="shared" si="155"/>
        <v>44762</v>
      </c>
      <c r="AD81" s="438">
        <v>0</v>
      </c>
      <c r="AE81" s="439" t="str">
        <f t="shared" si="86"/>
        <v/>
      </c>
      <c r="AF81" s="440">
        <f t="shared" si="157"/>
        <v>0</v>
      </c>
      <c r="AG81" s="440">
        <f t="shared" si="158"/>
        <v>0</v>
      </c>
      <c r="AH81" s="440">
        <f t="shared" si="159"/>
        <v>0</v>
      </c>
      <c r="AI81" s="440">
        <f t="shared" si="160"/>
        <v>0</v>
      </c>
      <c r="AJ81" s="440">
        <f t="shared" si="169"/>
        <v>0</v>
      </c>
      <c r="AK81" s="446">
        <f t="shared" si="161"/>
        <v>0</v>
      </c>
      <c r="AL81" s="440">
        <f t="shared" si="167"/>
        <v>0</v>
      </c>
      <c r="AM81" s="440">
        <f t="shared" si="162"/>
        <v>0</v>
      </c>
      <c r="AN81" s="440">
        <f t="shared" si="163"/>
        <v>0</v>
      </c>
      <c r="AO81" s="440">
        <f t="shared" si="164"/>
        <v>0</v>
      </c>
      <c r="AP81" s="440">
        <f t="shared" si="165"/>
        <v>0</v>
      </c>
      <c r="AQ81" s="441">
        <f t="shared" si="166"/>
        <v>0</v>
      </c>
      <c r="AR81" s="437">
        <f t="shared" si="62"/>
        <v>0</v>
      </c>
      <c r="AS81" s="437">
        <f t="shared" si="63"/>
        <v>0</v>
      </c>
      <c r="AT81" s="437">
        <f t="shared" si="64"/>
        <v>0</v>
      </c>
      <c r="AU81" s="437">
        <f t="shared" si="65"/>
        <v>0</v>
      </c>
      <c r="AV81" s="437">
        <f t="shared" si="66"/>
        <v>0</v>
      </c>
      <c r="AW81" s="437">
        <f t="shared" si="67"/>
        <v>0</v>
      </c>
      <c r="AX81" s="437">
        <f t="shared" si="68"/>
        <v>0</v>
      </c>
      <c r="AY81" s="437">
        <f t="shared" si="69"/>
        <v>0</v>
      </c>
      <c r="AZ81" s="437">
        <f t="shared" si="70"/>
        <v>0</v>
      </c>
      <c r="BA81" s="437">
        <f t="shared" si="71"/>
        <v>0</v>
      </c>
      <c r="BB81" s="437">
        <f t="shared" si="72"/>
        <v>0</v>
      </c>
      <c r="BC81" s="437">
        <f t="shared" si="73"/>
        <v>0</v>
      </c>
      <c r="BD81" s="449">
        <f t="shared" si="127"/>
        <v>0</v>
      </c>
      <c r="BE81" s="441">
        <f t="shared" si="140"/>
        <v>0</v>
      </c>
      <c r="BF81" s="436"/>
      <c r="BG81" s="450">
        <f t="shared" si="141"/>
        <v>1</v>
      </c>
      <c r="BH81" s="450">
        <f t="shared" si="142"/>
        <v>0</v>
      </c>
      <c r="BI81" s="450">
        <f t="shared" si="143"/>
        <v>0</v>
      </c>
      <c r="BJ81" s="450">
        <f t="shared" si="144"/>
        <v>0</v>
      </c>
      <c r="BK81" s="442">
        <f t="shared" si="168"/>
        <v>0</v>
      </c>
      <c r="BL81" s="433"/>
      <c r="BM81" s="433"/>
      <c r="BN81" s="451">
        <f t="shared" si="145"/>
        <v>0</v>
      </c>
      <c r="BO81" s="452"/>
      <c r="BP81" s="450">
        <f t="shared" si="146"/>
        <v>0</v>
      </c>
      <c r="BQ81" s="452"/>
      <c r="BR81" s="452"/>
      <c r="BS81" s="453"/>
      <c r="BT81" s="454">
        <f t="shared" si="128"/>
        <v>0</v>
      </c>
      <c r="BU81" s="454">
        <f t="shared" si="129"/>
        <v>0</v>
      </c>
      <c r="BV81" s="454">
        <f t="shared" si="130"/>
        <v>0</v>
      </c>
      <c r="BW81" s="454">
        <f t="shared" si="131"/>
        <v>0</v>
      </c>
      <c r="BX81" s="454">
        <f t="shared" si="132"/>
        <v>0</v>
      </c>
      <c r="BY81" s="454">
        <f t="shared" si="133"/>
        <v>0</v>
      </c>
      <c r="BZ81" s="454">
        <f t="shared" si="134"/>
        <v>0</v>
      </c>
      <c r="CA81" s="454">
        <f t="shared" si="135"/>
        <v>0</v>
      </c>
      <c r="CB81" s="454">
        <f t="shared" si="136"/>
        <v>0</v>
      </c>
      <c r="CC81" s="454">
        <f t="shared" si="137"/>
        <v>0</v>
      </c>
      <c r="CD81" s="454">
        <f t="shared" si="138"/>
        <v>0</v>
      </c>
      <c r="CE81" s="455">
        <f t="shared" si="139"/>
        <v>0</v>
      </c>
    </row>
    <row r="82" spans="1:83" ht="18" thickBot="1" x14ac:dyDescent="0.35">
      <c r="A82" s="627">
        <v>74</v>
      </c>
      <c r="B82" s="616" t="s">
        <v>878</v>
      </c>
      <c r="C82" s="611" t="s">
        <v>879</v>
      </c>
      <c r="D82" s="617">
        <v>635445272</v>
      </c>
      <c r="E82" s="616" t="s">
        <v>880</v>
      </c>
      <c r="F82" s="603" t="s">
        <v>492</v>
      </c>
      <c r="G82" s="607">
        <v>44803</v>
      </c>
      <c r="H82" s="611">
        <v>2</v>
      </c>
      <c r="I82" s="611" t="s">
        <v>123</v>
      </c>
      <c r="J82" s="618">
        <v>44784</v>
      </c>
      <c r="K82" s="618">
        <v>44794</v>
      </c>
      <c r="L82" s="603">
        <f t="shared" si="122"/>
        <v>10</v>
      </c>
      <c r="M82" s="604">
        <v>70</v>
      </c>
      <c r="N82" s="605">
        <v>0</v>
      </c>
      <c r="O82" s="605">
        <v>0</v>
      </c>
      <c r="P82" s="605">
        <v>0</v>
      </c>
      <c r="Q82" s="604">
        <f t="shared" si="147"/>
        <v>700</v>
      </c>
      <c r="R82" s="605">
        <f t="shared" si="148"/>
        <v>0</v>
      </c>
      <c r="S82" s="605">
        <f t="shared" si="149"/>
        <v>0</v>
      </c>
      <c r="T82" s="605">
        <f t="shared" si="150"/>
        <v>0</v>
      </c>
      <c r="U82" s="605">
        <f t="shared" si="151"/>
        <v>700</v>
      </c>
      <c r="V82" s="605">
        <f t="shared" si="152"/>
        <v>210</v>
      </c>
      <c r="W82" s="605">
        <v>210</v>
      </c>
      <c r="X82" s="605">
        <f t="shared" si="153"/>
        <v>490</v>
      </c>
      <c r="Y82" s="605">
        <v>0</v>
      </c>
      <c r="Z82" s="606">
        <f t="shared" si="154"/>
        <v>20</v>
      </c>
      <c r="AA82" s="607">
        <v>44752</v>
      </c>
      <c r="AB82" s="607">
        <f t="shared" si="93"/>
        <v>44759</v>
      </c>
      <c r="AC82" s="607">
        <f t="shared" si="155"/>
        <v>44781</v>
      </c>
      <c r="AD82" s="619">
        <v>0</v>
      </c>
      <c r="AE82" s="608" t="str">
        <f t="shared" si="86"/>
        <v/>
      </c>
      <c r="AF82" s="605">
        <f t="shared" si="157"/>
        <v>0</v>
      </c>
      <c r="AG82" s="605">
        <f t="shared" si="158"/>
        <v>0</v>
      </c>
      <c r="AH82" s="605">
        <f t="shared" si="159"/>
        <v>0</v>
      </c>
      <c r="AI82" s="605">
        <f t="shared" si="160"/>
        <v>0</v>
      </c>
      <c r="AJ82" s="605">
        <f t="shared" si="169"/>
        <v>0</v>
      </c>
      <c r="AK82" s="604">
        <f t="shared" si="161"/>
        <v>0</v>
      </c>
      <c r="AL82" s="605">
        <f t="shared" si="167"/>
        <v>0</v>
      </c>
      <c r="AM82" s="605">
        <f t="shared" si="162"/>
        <v>0</v>
      </c>
      <c r="AN82" s="605">
        <f t="shared" si="163"/>
        <v>0</v>
      </c>
      <c r="AO82" s="605">
        <f t="shared" si="164"/>
        <v>0</v>
      </c>
      <c r="AP82" s="605">
        <f t="shared" si="165"/>
        <v>0</v>
      </c>
      <c r="AQ82" s="609">
        <f t="shared" si="166"/>
        <v>0</v>
      </c>
      <c r="AR82" s="610">
        <f t="shared" si="62"/>
        <v>0</v>
      </c>
      <c r="AS82" s="610">
        <f t="shared" si="63"/>
        <v>0</v>
      </c>
      <c r="AT82" s="610">
        <f t="shared" si="64"/>
        <v>0</v>
      </c>
      <c r="AU82" s="610">
        <f t="shared" si="65"/>
        <v>0</v>
      </c>
      <c r="AV82" s="610">
        <f t="shared" si="66"/>
        <v>0</v>
      </c>
      <c r="AW82" s="610">
        <f t="shared" si="67"/>
        <v>0</v>
      </c>
      <c r="AX82" s="610">
        <f t="shared" si="68"/>
        <v>0</v>
      </c>
      <c r="AY82" s="610">
        <f t="shared" si="69"/>
        <v>0</v>
      </c>
      <c r="AZ82" s="610">
        <f t="shared" si="70"/>
        <v>0</v>
      </c>
      <c r="BA82" s="610">
        <f t="shared" si="71"/>
        <v>0</v>
      </c>
      <c r="BB82" s="610">
        <f t="shared" si="72"/>
        <v>0</v>
      </c>
      <c r="BC82" s="610">
        <f t="shared" si="73"/>
        <v>0</v>
      </c>
      <c r="BD82" s="620">
        <f t="shared" si="127"/>
        <v>0</v>
      </c>
      <c r="BE82" s="609">
        <f t="shared" si="140"/>
        <v>210</v>
      </c>
      <c r="BF82" s="605"/>
      <c r="BG82" s="611">
        <f t="shared" si="141"/>
        <v>0</v>
      </c>
      <c r="BH82" s="611">
        <f t="shared" si="142"/>
        <v>1</v>
      </c>
      <c r="BI82" s="611">
        <f t="shared" si="143"/>
        <v>0</v>
      </c>
      <c r="BJ82" s="611">
        <f t="shared" si="144"/>
        <v>0</v>
      </c>
      <c r="BK82" s="612">
        <f t="shared" si="168"/>
        <v>0</v>
      </c>
      <c r="BL82" s="611"/>
      <c r="BM82" s="611"/>
      <c r="BN82" s="613">
        <f t="shared" si="145"/>
        <v>0</v>
      </c>
      <c r="BO82" s="621"/>
      <c r="BP82" s="611">
        <f t="shared" si="146"/>
        <v>0</v>
      </c>
      <c r="BQ82" s="621"/>
      <c r="BR82" s="621"/>
      <c r="BS82" s="622"/>
      <c r="BT82" s="614">
        <f t="shared" si="128"/>
        <v>0</v>
      </c>
      <c r="BU82" s="614">
        <f t="shared" si="129"/>
        <v>0</v>
      </c>
      <c r="BV82" s="614">
        <f t="shared" si="130"/>
        <v>0</v>
      </c>
      <c r="BW82" s="614">
        <f t="shared" si="131"/>
        <v>0</v>
      </c>
      <c r="BX82" s="614">
        <f t="shared" si="132"/>
        <v>0</v>
      </c>
      <c r="BY82" s="614">
        <f t="shared" si="133"/>
        <v>0</v>
      </c>
      <c r="BZ82" s="614">
        <f t="shared" si="134"/>
        <v>0</v>
      </c>
      <c r="CA82" s="614">
        <f t="shared" si="135"/>
        <v>0</v>
      </c>
      <c r="CB82" s="614">
        <f t="shared" si="136"/>
        <v>0</v>
      </c>
      <c r="CC82" s="614">
        <f t="shared" si="137"/>
        <v>0</v>
      </c>
      <c r="CD82" s="614">
        <f t="shared" si="138"/>
        <v>0</v>
      </c>
      <c r="CE82" s="615">
        <f t="shared" si="139"/>
        <v>0</v>
      </c>
    </row>
    <row r="83" spans="1:83" ht="18" thickBot="1" x14ac:dyDescent="0.35">
      <c r="A83" s="583">
        <v>75</v>
      </c>
      <c r="B83" s="443" t="s">
        <v>881</v>
      </c>
      <c r="C83" s="433" t="s">
        <v>882</v>
      </c>
      <c r="D83" s="432">
        <v>9679890166</v>
      </c>
      <c r="E83" s="433" t="s">
        <v>883</v>
      </c>
      <c r="F83" s="434" t="s">
        <v>493</v>
      </c>
      <c r="G83" s="444">
        <v>44772</v>
      </c>
      <c r="H83" s="433">
        <v>2</v>
      </c>
      <c r="I83" s="433" t="s">
        <v>643</v>
      </c>
      <c r="J83" s="445">
        <v>44756</v>
      </c>
      <c r="K83" s="445">
        <v>44758</v>
      </c>
      <c r="L83" s="434">
        <f t="shared" si="122"/>
        <v>2</v>
      </c>
      <c r="M83" s="435">
        <v>70</v>
      </c>
      <c r="N83" s="436">
        <v>0</v>
      </c>
      <c r="O83" s="436">
        <v>0</v>
      </c>
      <c r="P83" s="436">
        <v>0</v>
      </c>
      <c r="Q83" s="446">
        <f t="shared" si="147"/>
        <v>140</v>
      </c>
      <c r="R83" s="440">
        <f t="shared" si="148"/>
        <v>0</v>
      </c>
      <c r="S83" s="440">
        <f t="shared" si="149"/>
        <v>0</v>
      </c>
      <c r="T83" s="440">
        <f t="shared" si="150"/>
        <v>0</v>
      </c>
      <c r="U83" s="440">
        <f t="shared" si="151"/>
        <v>140</v>
      </c>
      <c r="V83" s="440">
        <f t="shared" si="152"/>
        <v>42</v>
      </c>
      <c r="W83" s="436">
        <v>0</v>
      </c>
      <c r="X83" s="440">
        <f t="shared" si="153"/>
        <v>140</v>
      </c>
      <c r="Y83" s="436">
        <v>140</v>
      </c>
      <c r="Z83" s="447">
        <f t="shared" si="154"/>
        <v>4</v>
      </c>
      <c r="AA83" s="444">
        <v>44752</v>
      </c>
      <c r="AB83" s="448">
        <f t="shared" si="93"/>
        <v>44759</v>
      </c>
      <c r="AC83" s="448">
        <f t="shared" si="155"/>
        <v>44753</v>
      </c>
      <c r="AD83" s="438">
        <v>0</v>
      </c>
      <c r="AE83" s="439" t="str">
        <f t="shared" si="86"/>
        <v/>
      </c>
      <c r="AF83" s="440">
        <f t="shared" si="157"/>
        <v>0</v>
      </c>
      <c r="AG83" s="440">
        <f t="shared" si="158"/>
        <v>0</v>
      </c>
      <c r="AH83" s="440">
        <f t="shared" si="159"/>
        <v>0</v>
      </c>
      <c r="AI83" s="440">
        <f t="shared" si="160"/>
        <v>0</v>
      </c>
      <c r="AJ83" s="440">
        <f t="shared" si="169"/>
        <v>0</v>
      </c>
      <c r="AK83" s="446">
        <f t="shared" si="161"/>
        <v>0</v>
      </c>
      <c r="AL83" s="440">
        <f t="shared" si="167"/>
        <v>2.64</v>
      </c>
      <c r="AM83" s="440">
        <f t="shared" si="162"/>
        <v>0</v>
      </c>
      <c r="AN83" s="440">
        <f t="shared" si="163"/>
        <v>0</v>
      </c>
      <c r="AO83" s="440">
        <f t="shared" si="164"/>
        <v>0</v>
      </c>
      <c r="AP83" s="440">
        <f t="shared" si="165"/>
        <v>0</v>
      </c>
      <c r="AQ83" s="441">
        <f t="shared" si="166"/>
        <v>0</v>
      </c>
      <c r="AR83" s="437">
        <f t="shared" si="62"/>
        <v>0</v>
      </c>
      <c r="AS83" s="437">
        <f t="shared" si="63"/>
        <v>0</v>
      </c>
      <c r="AT83" s="437">
        <f t="shared" si="64"/>
        <v>0</v>
      </c>
      <c r="AU83" s="437">
        <f t="shared" si="65"/>
        <v>0</v>
      </c>
      <c r="AV83" s="437">
        <f t="shared" si="66"/>
        <v>0</v>
      </c>
      <c r="AW83" s="437">
        <f t="shared" si="67"/>
        <v>0</v>
      </c>
      <c r="AX83" s="437">
        <f t="shared" si="68"/>
        <v>8.4</v>
      </c>
      <c r="AY83" s="437">
        <f t="shared" si="69"/>
        <v>0</v>
      </c>
      <c r="AZ83" s="437">
        <f t="shared" si="70"/>
        <v>0</v>
      </c>
      <c r="BA83" s="437">
        <f t="shared" si="71"/>
        <v>0</v>
      </c>
      <c r="BB83" s="437">
        <f t="shared" si="72"/>
        <v>0</v>
      </c>
      <c r="BC83" s="437">
        <f t="shared" si="73"/>
        <v>0</v>
      </c>
      <c r="BD83" s="449">
        <f t="shared" si="127"/>
        <v>0</v>
      </c>
      <c r="BE83" s="441">
        <f t="shared" si="140"/>
        <v>140</v>
      </c>
      <c r="BF83" s="436"/>
      <c r="BG83" s="450">
        <f t="shared" si="141"/>
        <v>1</v>
      </c>
      <c r="BH83" s="450">
        <f t="shared" si="142"/>
        <v>0</v>
      </c>
      <c r="BI83" s="450">
        <f t="shared" si="143"/>
        <v>0</v>
      </c>
      <c r="BJ83" s="450">
        <f t="shared" si="144"/>
        <v>140</v>
      </c>
      <c r="BK83" s="442">
        <f t="shared" si="168"/>
        <v>4</v>
      </c>
      <c r="BL83" s="433"/>
      <c r="BM83" s="433"/>
      <c r="BN83" s="451">
        <f t="shared" si="145"/>
        <v>140</v>
      </c>
      <c r="BO83" s="452"/>
      <c r="BP83" s="450">
        <f t="shared" si="146"/>
        <v>140</v>
      </c>
      <c r="BQ83" s="452"/>
      <c r="BR83" s="452"/>
      <c r="BS83" s="453" t="s">
        <v>884</v>
      </c>
      <c r="BT83" s="454">
        <f t="shared" si="128"/>
        <v>0</v>
      </c>
      <c r="BU83" s="454">
        <f t="shared" si="129"/>
        <v>0</v>
      </c>
      <c r="BV83" s="454">
        <f t="shared" si="130"/>
        <v>0</v>
      </c>
      <c r="BW83" s="454">
        <f t="shared" si="131"/>
        <v>0</v>
      </c>
      <c r="BX83" s="454">
        <f t="shared" si="132"/>
        <v>0</v>
      </c>
      <c r="BY83" s="454">
        <f t="shared" si="133"/>
        <v>0</v>
      </c>
      <c r="BZ83" s="454">
        <f t="shared" si="134"/>
        <v>0</v>
      </c>
      <c r="CA83" s="454">
        <f t="shared" si="135"/>
        <v>0</v>
      </c>
      <c r="CB83" s="454">
        <f t="shared" si="136"/>
        <v>0</v>
      </c>
      <c r="CC83" s="454">
        <f t="shared" si="137"/>
        <v>0</v>
      </c>
      <c r="CD83" s="454">
        <f t="shared" si="138"/>
        <v>0</v>
      </c>
      <c r="CE83" s="455">
        <f t="shared" si="139"/>
        <v>0</v>
      </c>
    </row>
    <row r="84" spans="1:83" ht="18" thickBot="1" x14ac:dyDescent="0.35">
      <c r="A84" s="664">
        <v>76</v>
      </c>
      <c r="B84" s="443" t="s">
        <v>886</v>
      </c>
      <c r="C84" s="433" t="s">
        <v>887</v>
      </c>
      <c r="D84" s="432">
        <v>642649294</v>
      </c>
      <c r="E84" s="433" t="s">
        <v>888</v>
      </c>
      <c r="F84" s="434" t="s">
        <v>494</v>
      </c>
      <c r="G84" s="444">
        <v>44803</v>
      </c>
      <c r="H84" s="433">
        <v>2</v>
      </c>
      <c r="I84" s="433" t="s">
        <v>643</v>
      </c>
      <c r="J84" s="445">
        <v>44785</v>
      </c>
      <c r="K84" s="445">
        <v>44788</v>
      </c>
      <c r="L84" s="434">
        <f t="shared" si="122"/>
        <v>3</v>
      </c>
      <c r="M84" s="435">
        <v>70</v>
      </c>
      <c r="N84" s="436">
        <v>0</v>
      </c>
      <c r="O84" s="436">
        <v>0</v>
      </c>
      <c r="P84" s="436">
        <v>0</v>
      </c>
      <c r="Q84" s="446">
        <f t="shared" si="147"/>
        <v>210</v>
      </c>
      <c r="R84" s="440">
        <f t="shared" si="148"/>
        <v>0</v>
      </c>
      <c r="S84" s="440">
        <f t="shared" si="149"/>
        <v>0</v>
      </c>
      <c r="T84" s="440">
        <f t="shared" si="150"/>
        <v>0</v>
      </c>
      <c r="U84" s="440">
        <f t="shared" si="151"/>
        <v>210</v>
      </c>
      <c r="V84" s="440">
        <f t="shared" si="152"/>
        <v>63</v>
      </c>
      <c r="W84" s="436">
        <v>63</v>
      </c>
      <c r="X84" s="440">
        <f t="shared" si="153"/>
        <v>147</v>
      </c>
      <c r="Y84" s="436">
        <v>147</v>
      </c>
      <c r="Z84" s="447">
        <f t="shared" si="154"/>
        <v>6</v>
      </c>
      <c r="AA84" s="444">
        <v>44754</v>
      </c>
      <c r="AB84" s="448">
        <f t="shared" si="93"/>
        <v>44761</v>
      </c>
      <c r="AC84" s="448">
        <f t="shared" si="155"/>
        <v>44782</v>
      </c>
      <c r="AD84" s="438">
        <v>0</v>
      </c>
      <c r="AE84" s="439" t="str">
        <f t="shared" si="86"/>
        <v>1 coffret cadeau souvenir - un apéritif en soirée avec explications sur le bassin d'Arcachon si vous le souhaitez</v>
      </c>
      <c r="AF84" s="440">
        <f t="shared" si="157"/>
        <v>0</v>
      </c>
      <c r="AG84" s="440">
        <f t="shared" si="158"/>
        <v>0</v>
      </c>
      <c r="AH84" s="440">
        <f t="shared" si="159"/>
        <v>0</v>
      </c>
      <c r="AI84" s="440">
        <f t="shared" si="160"/>
        <v>0</v>
      </c>
      <c r="AJ84" s="440">
        <f t="shared" si="169"/>
        <v>0</v>
      </c>
      <c r="AK84" s="446">
        <f t="shared" si="161"/>
        <v>0</v>
      </c>
      <c r="AL84" s="440">
        <f t="shared" si="167"/>
        <v>0</v>
      </c>
      <c r="AM84" s="440">
        <f t="shared" si="162"/>
        <v>3.96</v>
      </c>
      <c r="AN84" s="440">
        <f t="shared" si="163"/>
        <v>0</v>
      </c>
      <c r="AO84" s="440">
        <f t="shared" si="164"/>
        <v>0</v>
      </c>
      <c r="AP84" s="440">
        <f t="shared" si="165"/>
        <v>0</v>
      </c>
      <c r="AQ84" s="441">
        <f t="shared" si="166"/>
        <v>0</v>
      </c>
      <c r="AR84" s="437">
        <f t="shared" si="62"/>
        <v>0</v>
      </c>
      <c r="AS84" s="437">
        <f t="shared" si="63"/>
        <v>0</v>
      </c>
      <c r="AT84" s="437">
        <f t="shared" si="64"/>
        <v>0</v>
      </c>
      <c r="AU84" s="437">
        <f t="shared" si="65"/>
        <v>0</v>
      </c>
      <c r="AV84" s="437">
        <f t="shared" si="66"/>
        <v>0</v>
      </c>
      <c r="AW84" s="437">
        <f t="shared" si="67"/>
        <v>0</v>
      </c>
      <c r="AX84" s="437">
        <f t="shared" si="68"/>
        <v>0</v>
      </c>
      <c r="AY84" s="437">
        <f t="shared" si="69"/>
        <v>12.6</v>
      </c>
      <c r="AZ84" s="437">
        <f t="shared" si="70"/>
        <v>0</v>
      </c>
      <c r="BA84" s="437">
        <f t="shared" si="71"/>
        <v>0</v>
      </c>
      <c r="BB84" s="437">
        <f t="shared" si="72"/>
        <v>0</v>
      </c>
      <c r="BC84" s="437">
        <f t="shared" si="73"/>
        <v>0</v>
      </c>
      <c r="BD84" s="449">
        <f t="shared" ref="BD84:BD115" si="170">$BD$51</f>
        <v>0</v>
      </c>
      <c r="BE84" s="441">
        <f t="shared" si="140"/>
        <v>210</v>
      </c>
      <c r="BF84" s="436"/>
      <c r="BG84" s="450">
        <f t="shared" si="141"/>
        <v>1</v>
      </c>
      <c r="BH84" s="450">
        <f t="shared" si="142"/>
        <v>0</v>
      </c>
      <c r="BI84" s="450">
        <f t="shared" si="143"/>
        <v>0</v>
      </c>
      <c r="BJ84" s="450">
        <f t="shared" si="144"/>
        <v>210</v>
      </c>
      <c r="BK84" s="442">
        <f t="shared" si="168"/>
        <v>6</v>
      </c>
      <c r="BL84" s="433"/>
      <c r="BM84" s="433"/>
      <c r="BN84" s="451">
        <f t="shared" si="145"/>
        <v>210</v>
      </c>
      <c r="BO84" s="452"/>
      <c r="BP84" s="450">
        <f t="shared" si="146"/>
        <v>210</v>
      </c>
      <c r="BQ84" s="452"/>
      <c r="BR84" s="452"/>
      <c r="BS84" s="453" t="s">
        <v>889</v>
      </c>
      <c r="BT84" s="454">
        <f t="shared" si="128"/>
        <v>0</v>
      </c>
      <c r="BU84" s="454">
        <f t="shared" si="129"/>
        <v>0</v>
      </c>
      <c r="BV84" s="454">
        <f t="shared" si="130"/>
        <v>0</v>
      </c>
      <c r="BW84" s="454">
        <f t="shared" si="131"/>
        <v>0</v>
      </c>
      <c r="BX84" s="454">
        <f t="shared" si="132"/>
        <v>0</v>
      </c>
      <c r="BY84" s="454">
        <f t="shared" si="133"/>
        <v>0</v>
      </c>
      <c r="BZ84" s="454">
        <f t="shared" si="134"/>
        <v>0</v>
      </c>
      <c r="CA84" s="454">
        <f t="shared" si="135"/>
        <v>0</v>
      </c>
      <c r="CB84" s="454">
        <f t="shared" si="136"/>
        <v>0</v>
      </c>
      <c r="CC84" s="454">
        <f t="shared" si="137"/>
        <v>0</v>
      </c>
      <c r="CD84" s="454">
        <f t="shared" si="138"/>
        <v>0</v>
      </c>
      <c r="CE84" s="455">
        <f t="shared" si="139"/>
        <v>0</v>
      </c>
    </row>
    <row r="85" spans="1:83" ht="18" thickBot="1" x14ac:dyDescent="0.35">
      <c r="A85" s="601">
        <v>77</v>
      </c>
      <c r="B85" s="616" t="s">
        <v>891</v>
      </c>
      <c r="C85" s="611" t="s">
        <v>892</v>
      </c>
      <c r="D85" s="617" t="s">
        <v>894</v>
      </c>
      <c r="E85" s="616" t="s">
        <v>893</v>
      </c>
      <c r="F85" s="603" t="s">
        <v>495</v>
      </c>
      <c r="G85" s="607">
        <v>44803</v>
      </c>
      <c r="H85" s="611">
        <v>2</v>
      </c>
      <c r="I85" s="611" t="s">
        <v>123</v>
      </c>
      <c r="J85" s="618">
        <v>44774</v>
      </c>
      <c r="K85" s="618">
        <v>44779</v>
      </c>
      <c r="L85" s="603">
        <f t="shared" si="122"/>
        <v>5</v>
      </c>
      <c r="M85" s="604">
        <v>0</v>
      </c>
      <c r="N85" s="605">
        <v>0</v>
      </c>
      <c r="O85" s="605">
        <v>0</v>
      </c>
      <c r="P85" s="605">
        <v>70</v>
      </c>
      <c r="Q85" s="604">
        <f t="shared" si="147"/>
        <v>0</v>
      </c>
      <c r="R85" s="605">
        <f t="shared" si="148"/>
        <v>0</v>
      </c>
      <c r="S85" s="605">
        <f t="shared" si="149"/>
        <v>0</v>
      </c>
      <c r="T85" s="605">
        <f t="shared" si="150"/>
        <v>350</v>
      </c>
      <c r="U85" s="605">
        <f t="shared" si="151"/>
        <v>350</v>
      </c>
      <c r="V85" s="605">
        <f t="shared" si="152"/>
        <v>105</v>
      </c>
      <c r="W85" s="605">
        <v>0</v>
      </c>
      <c r="X85" s="605">
        <f t="shared" si="153"/>
        <v>350</v>
      </c>
      <c r="Y85" s="605">
        <v>0</v>
      </c>
      <c r="Z85" s="606">
        <f t="shared" si="154"/>
        <v>10</v>
      </c>
      <c r="AA85" s="607">
        <v>44755</v>
      </c>
      <c r="AB85" s="607">
        <f t="shared" si="93"/>
        <v>44762</v>
      </c>
      <c r="AC85" s="607">
        <f t="shared" si="155"/>
        <v>44771</v>
      </c>
      <c r="AD85" s="619">
        <v>0</v>
      </c>
      <c r="AE85" s="608" t="str">
        <f t="shared" si="86"/>
        <v/>
      </c>
      <c r="AF85" s="605">
        <f t="shared" si="157"/>
        <v>0</v>
      </c>
      <c r="AG85" s="605">
        <f t="shared" si="158"/>
        <v>0</v>
      </c>
      <c r="AH85" s="605">
        <f t="shared" si="159"/>
        <v>0</v>
      </c>
      <c r="AI85" s="605">
        <f t="shared" si="160"/>
        <v>0</v>
      </c>
      <c r="AJ85" s="605">
        <f t="shared" si="169"/>
        <v>0</v>
      </c>
      <c r="AK85" s="604">
        <f t="shared" si="161"/>
        <v>0</v>
      </c>
      <c r="AL85" s="605">
        <f t="shared" si="167"/>
        <v>0</v>
      </c>
      <c r="AM85" s="605">
        <f t="shared" si="162"/>
        <v>0</v>
      </c>
      <c r="AN85" s="605">
        <f t="shared" si="163"/>
        <v>0</v>
      </c>
      <c r="AO85" s="605">
        <f t="shared" si="164"/>
        <v>0</v>
      </c>
      <c r="AP85" s="605">
        <f t="shared" si="165"/>
        <v>0</v>
      </c>
      <c r="AQ85" s="609">
        <f t="shared" si="166"/>
        <v>0</v>
      </c>
      <c r="AR85" s="610">
        <f t="shared" si="62"/>
        <v>0</v>
      </c>
      <c r="AS85" s="610">
        <f t="shared" si="63"/>
        <v>0</v>
      </c>
      <c r="AT85" s="610">
        <f t="shared" si="64"/>
        <v>0</v>
      </c>
      <c r="AU85" s="610">
        <f t="shared" si="65"/>
        <v>0</v>
      </c>
      <c r="AV85" s="610">
        <f t="shared" si="66"/>
        <v>0</v>
      </c>
      <c r="AW85" s="610">
        <f t="shared" si="67"/>
        <v>0</v>
      </c>
      <c r="AX85" s="610">
        <f t="shared" si="68"/>
        <v>0</v>
      </c>
      <c r="AY85" s="610">
        <f t="shared" si="69"/>
        <v>0</v>
      </c>
      <c r="AZ85" s="610">
        <f t="shared" si="70"/>
        <v>0</v>
      </c>
      <c r="BA85" s="610">
        <f t="shared" si="71"/>
        <v>0</v>
      </c>
      <c r="BB85" s="610">
        <f t="shared" si="72"/>
        <v>0</v>
      </c>
      <c r="BC85" s="610">
        <f t="shared" si="73"/>
        <v>0</v>
      </c>
      <c r="BD85" s="620">
        <f t="shared" si="170"/>
        <v>0</v>
      </c>
      <c r="BE85" s="609">
        <f t="shared" si="140"/>
        <v>0</v>
      </c>
      <c r="BF85" s="605"/>
      <c r="BG85" s="611">
        <f t="shared" si="141"/>
        <v>0</v>
      </c>
      <c r="BH85" s="611">
        <f t="shared" si="142"/>
        <v>1</v>
      </c>
      <c r="BI85" s="611">
        <f t="shared" si="143"/>
        <v>0</v>
      </c>
      <c r="BJ85" s="611">
        <f t="shared" si="144"/>
        <v>0</v>
      </c>
      <c r="BK85" s="612">
        <f t="shared" si="168"/>
        <v>0</v>
      </c>
      <c r="BL85" s="611"/>
      <c r="BM85" s="611"/>
      <c r="BN85" s="613">
        <f t="shared" si="145"/>
        <v>0</v>
      </c>
      <c r="BO85" s="621"/>
      <c r="BP85" s="611">
        <f t="shared" si="146"/>
        <v>0</v>
      </c>
      <c r="BQ85" s="621"/>
      <c r="BR85" s="621"/>
      <c r="BS85" s="622"/>
      <c r="BT85" s="614">
        <f t="shared" si="128"/>
        <v>0</v>
      </c>
      <c r="BU85" s="614">
        <f t="shared" si="129"/>
        <v>0</v>
      </c>
      <c r="BV85" s="614">
        <f t="shared" si="130"/>
        <v>0</v>
      </c>
      <c r="BW85" s="614">
        <f t="shared" si="131"/>
        <v>0</v>
      </c>
      <c r="BX85" s="614">
        <f t="shared" si="132"/>
        <v>0</v>
      </c>
      <c r="BY85" s="614">
        <f t="shared" si="133"/>
        <v>0</v>
      </c>
      <c r="BZ85" s="614">
        <f t="shared" si="134"/>
        <v>0</v>
      </c>
      <c r="CA85" s="614">
        <f t="shared" si="135"/>
        <v>0</v>
      </c>
      <c r="CB85" s="614">
        <f t="shared" si="136"/>
        <v>0</v>
      </c>
      <c r="CC85" s="614">
        <f t="shared" si="137"/>
        <v>0</v>
      </c>
      <c r="CD85" s="614">
        <f t="shared" si="138"/>
        <v>0</v>
      </c>
      <c r="CE85" s="615">
        <f t="shared" si="139"/>
        <v>0</v>
      </c>
    </row>
    <row r="86" spans="1:83" ht="18" thickBot="1" x14ac:dyDescent="0.35">
      <c r="A86" s="573">
        <v>78</v>
      </c>
      <c r="B86" s="443" t="s">
        <v>898</v>
      </c>
      <c r="C86" s="433" t="s">
        <v>895</v>
      </c>
      <c r="D86" s="432">
        <v>683148706</v>
      </c>
      <c r="E86" s="433" t="s">
        <v>896</v>
      </c>
      <c r="F86" s="434" t="s">
        <v>496</v>
      </c>
      <c r="G86" s="444">
        <v>44773</v>
      </c>
      <c r="H86" s="433">
        <v>2</v>
      </c>
      <c r="I86" s="433" t="s">
        <v>643</v>
      </c>
      <c r="J86" s="445">
        <v>44755</v>
      </c>
      <c r="K86" s="445">
        <v>44756</v>
      </c>
      <c r="L86" s="434">
        <f t="shared" si="122"/>
        <v>1</v>
      </c>
      <c r="M86" s="435">
        <v>80</v>
      </c>
      <c r="N86" s="436">
        <v>0</v>
      </c>
      <c r="O86" s="436">
        <v>0</v>
      </c>
      <c r="P86" s="436">
        <v>0</v>
      </c>
      <c r="Q86" s="446">
        <f t="shared" si="147"/>
        <v>80</v>
      </c>
      <c r="R86" s="440">
        <f t="shared" si="148"/>
        <v>0</v>
      </c>
      <c r="S86" s="440">
        <f t="shared" si="149"/>
        <v>0</v>
      </c>
      <c r="T86" s="440">
        <f t="shared" si="150"/>
        <v>0</v>
      </c>
      <c r="U86" s="440">
        <f t="shared" si="151"/>
        <v>80</v>
      </c>
      <c r="V86" s="440">
        <f t="shared" si="152"/>
        <v>24</v>
      </c>
      <c r="W86" s="436">
        <v>0</v>
      </c>
      <c r="X86" s="440">
        <f t="shared" si="153"/>
        <v>80</v>
      </c>
      <c r="Y86" s="436">
        <v>78.599999999999994</v>
      </c>
      <c r="Z86" s="447">
        <f t="shared" si="154"/>
        <v>2</v>
      </c>
      <c r="AA86" s="444">
        <v>44755</v>
      </c>
      <c r="AB86" s="448">
        <f t="shared" si="93"/>
        <v>44762</v>
      </c>
      <c r="AC86" s="448">
        <f t="shared" si="155"/>
        <v>44752</v>
      </c>
      <c r="AD86" s="438">
        <v>0</v>
      </c>
      <c r="AE86" s="439" t="str">
        <f t="shared" si="86"/>
        <v/>
      </c>
      <c r="AF86" s="440">
        <f t="shared" si="157"/>
        <v>0</v>
      </c>
      <c r="AG86" s="440">
        <f t="shared" si="158"/>
        <v>0</v>
      </c>
      <c r="AH86" s="440">
        <f t="shared" si="159"/>
        <v>0</v>
      </c>
      <c r="AI86" s="440">
        <f t="shared" si="160"/>
        <v>0</v>
      </c>
      <c r="AJ86" s="440">
        <f t="shared" si="169"/>
        <v>0</v>
      </c>
      <c r="AK86" s="446">
        <f t="shared" si="161"/>
        <v>0</v>
      </c>
      <c r="AL86" s="440">
        <f t="shared" si="167"/>
        <v>1.32</v>
      </c>
      <c r="AM86" s="440">
        <f t="shared" si="162"/>
        <v>0</v>
      </c>
      <c r="AN86" s="440">
        <f t="shared" si="163"/>
        <v>0</v>
      </c>
      <c r="AO86" s="440">
        <f t="shared" si="164"/>
        <v>0</v>
      </c>
      <c r="AP86" s="440">
        <f t="shared" si="165"/>
        <v>0</v>
      </c>
      <c r="AQ86" s="441">
        <f t="shared" si="166"/>
        <v>0</v>
      </c>
      <c r="AR86" s="437">
        <f t="shared" ref="AR86:AR95" si="171">IF(I86="O",IF(AND(MONTH(G86)=1,BD86&lt;100),(Q86+R86+S86+T86)*8/100,0),0)</f>
        <v>0</v>
      </c>
      <c r="AS86" s="437">
        <f t="shared" ref="AS86:AS95" si="172">IF(I86="O",IF(AND(MONTH(G86)=2,BD86&lt;100)*MONTH(G86)=2,(Q86+R86+S86+T86)*8/100,0),0)</f>
        <v>0</v>
      </c>
      <c r="AT86" s="437">
        <f t="shared" ref="AT86:AT95" si="173">IF(I86="O",IF(AND(MONTH(G86)=3,BD86&lt;100)*MONTH(G86)=3,(Q86+R86+S86+T86)*8/100,0),0)</f>
        <v>0</v>
      </c>
      <c r="AU86" s="437">
        <f t="shared" ref="AU86:AU95" si="174">IF(I86="O",IF(AND(MONTH(G86)=4,BD86&lt;100)*MONTH(G86)=4,(Q86+R86+S86+T86)*8/100,0),0)</f>
        <v>0</v>
      </c>
      <c r="AV86" s="437">
        <f t="shared" ref="AV86:AV95" si="175">IF(I86="O",IF(AND(MONTH(G86)=5,BD86&lt;100)*MONTH(G86)=5,(Q86+R86+S86+T86)*8/100,0),0)</f>
        <v>0</v>
      </c>
      <c r="AW86" s="437">
        <f t="shared" ref="AW86:AW95" si="176">IF(I86="O",IF(AND(MONTH(G86)=6,BD86&lt;100)*MONTH(G86)=6,U86*8/100,0),0)</f>
        <v>0</v>
      </c>
      <c r="AX86" s="437">
        <f t="shared" ref="AX86:AX95" si="177">IF(I86="O",IF(AND(MONTH(G86)=7,BD86&lt;100)*MONTH(G86)=7,(Q86+R86+S86+T86)*6/100,0),0)</f>
        <v>4.8</v>
      </c>
      <c r="AY86" s="437">
        <f t="shared" ref="AY86:AY95" si="178">IF(I86="O",IF(AND(MONTH(G86)=8,BD86&lt;100)*MONTH(G86)=8,(Q86+R86+S86+T86)*6/100,0),0)</f>
        <v>0</v>
      </c>
      <c r="AZ86" s="437">
        <f t="shared" ref="AZ86:AZ95" si="179">IF(I86="O",IF(AND(MONTH(G86)=9,BD86&lt;100)*MONTH(G86)=9,(Q86+R86+S86+T86)*8/100,0),0)</f>
        <v>0</v>
      </c>
      <c r="BA86" s="437">
        <f t="shared" ref="BA86:BA95" si="180">IF(I86="O",IF(AND(MONTH(G86)=10,BD86&lt;100)*MONTH(G86)=10,(Q86+R86+S86+T86)*8/100,0),0)</f>
        <v>0</v>
      </c>
      <c r="BB86" s="437">
        <f t="shared" ref="BB86:BB95" si="181">IF(I86="O",IF(AND(MONTH(G86)=11,BD86&lt;100)*MONTH(G86)=11,(Q86+R86+S86+T86)*8/100,0),0)</f>
        <v>0</v>
      </c>
      <c r="BC86" s="437">
        <f t="shared" ref="BC86:BC95" si="182">IF(I86="O",IF(AND(MONTH(G86)=12,BD86&lt;100)*MONTH(G86)=12,(Q86+R86+S86+T86)*8/100,0),0)</f>
        <v>0</v>
      </c>
      <c r="BD86" s="449">
        <f t="shared" si="170"/>
        <v>0</v>
      </c>
      <c r="BE86" s="441">
        <f t="shared" si="140"/>
        <v>78.599999999999994</v>
      </c>
      <c r="BF86" s="436"/>
      <c r="BG86" s="450">
        <f t="shared" si="141"/>
        <v>1</v>
      </c>
      <c r="BH86" s="450">
        <f t="shared" si="142"/>
        <v>0</v>
      </c>
      <c r="BI86" s="450">
        <f t="shared" si="143"/>
        <v>0</v>
      </c>
      <c r="BJ86" s="450">
        <f t="shared" si="144"/>
        <v>80</v>
      </c>
      <c r="BK86" s="442">
        <f t="shared" si="168"/>
        <v>2</v>
      </c>
      <c r="BL86" s="433"/>
      <c r="BM86" s="433"/>
      <c r="BN86" s="451">
        <f t="shared" si="145"/>
        <v>78.599999999999994</v>
      </c>
      <c r="BO86" s="452"/>
      <c r="BP86" s="450">
        <f t="shared" si="146"/>
        <v>80</v>
      </c>
      <c r="BQ86" s="452"/>
      <c r="BR86" s="452"/>
      <c r="BS86" s="453" t="s">
        <v>897</v>
      </c>
      <c r="BT86" s="454">
        <f t="shared" si="128"/>
        <v>0</v>
      </c>
      <c r="BU86" s="454">
        <f t="shared" si="129"/>
        <v>0</v>
      </c>
      <c r="BV86" s="454">
        <f t="shared" si="130"/>
        <v>0</v>
      </c>
      <c r="BW86" s="454">
        <f t="shared" si="131"/>
        <v>0</v>
      </c>
      <c r="BX86" s="454">
        <f t="shared" si="132"/>
        <v>0</v>
      </c>
      <c r="BY86" s="454">
        <f t="shared" si="133"/>
        <v>0</v>
      </c>
      <c r="BZ86" s="454">
        <f t="shared" si="134"/>
        <v>0</v>
      </c>
      <c r="CA86" s="454">
        <f t="shared" si="135"/>
        <v>0</v>
      </c>
      <c r="CB86" s="454">
        <f t="shared" si="136"/>
        <v>0</v>
      </c>
      <c r="CC86" s="454">
        <f t="shared" si="137"/>
        <v>0</v>
      </c>
      <c r="CD86" s="454">
        <f t="shared" si="138"/>
        <v>0</v>
      </c>
      <c r="CE86" s="455">
        <f t="shared" si="139"/>
        <v>0</v>
      </c>
    </row>
    <row r="87" spans="1:83" ht="18" thickBot="1" x14ac:dyDescent="0.35">
      <c r="A87" s="578">
        <v>79</v>
      </c>
      <c r="B87" s="443" t="s">
        <v>899</v>
      </c>
      <c r="C87" s="433" t="s">
        <v>900</v>
      </c>
      <c r="D87" s="432">
        <v>623052455</v>
      </c>
      <c r="E87" s="433" t="s">
        <v>901</v>
      </c>
      <c r="F87" s="434" t="s">
        <v>907</v>
      </c>
      <c r="G87" s="444">
        <v>44773</v>
      </c>
      <c r="H87" s="433">
        <v>0</v>
      </c>
      <c r="I87" s="433" t="s">
        <v>643</v>
      </c>
      <c r="J87" s="445">
        <v>44755</v>
      </c>
      <c r="K87" s="445">
        <v>44756</v>
      </c>
      <c r="L87" s="434">
        <f t="shared" si="122"/>
        <v>1</v>
      </c>
      <c r="M87" s="435">
        <v>0</v>
      </c>
      <c r="N87" s="436">
        <v>0</v>
      </c>
      <c r="O87" s="436">
        <v>0</v>
      </c>
      <c r="P87" s="436">
        <v>0</v>
      </c>
      <c r="Q87" s="446">
        <f t="shared" si="147"/>
        <v>0</v>
      </c>
      <c r="R87" s="440">
        <f t="shared" si="148"/>
        <v>0</v>
      </c>
      <c r="S87" s="440">
        <f t="shared" si="149"/>
        <v>0</v>
      </c>
      <c r="T87" s="440">
        <f t="shared" si="150"/>
        <v>0</v>
      </c>
      <c r="U87" s="440">
        <f t="shared" si="151"/>
        <v>0</v>
      </c>
      <c r="V87" s="440">
        <f t="shared" si="152"/>
        <v>0</v>
      </c>
      <c r="W87" s="436">
        <v>0</v>
      </c>
      <c r="X87" s="440">
        <f t="shared" si="153"/>
        <v>0</v>
      </c>
      <c r="Y87" s="436">
        <v>0</v>
      </c>
      <c r="Z87" s="447">
        <f t="shared" si="154"/>
        <v>0</v>
      </c>
      <c r="AA87" s="444">
        <v>44755</v>
      </c>
      <c r="AB87" s="448">
        <f t="shared" si="93"/>
        <v>44762</v>
      </c>
      <c r="AC87" s="448">
        <f t="shared" si="155"/>
        <v>44752</v>
      </c>
      <c r="AD87" s="438">
        <v>0</v>
      </c>
      <c r="AE87" s="439" t="str">
        <f t="shared" si="86"/>
        <v/>
      </c>
      <c r="AF87" s="440">
        <f t="shared" si="157"/>
        <v>0</v>
      </c>
      <c r="AG87" s="440">
        <f t="shared" si="158"/>
        <v>0</v>
      </c>
      <c r="AH87" s="440">
        <f t="shared" si="159"/>
        <v>0</v>
      </c>
      <c r="AI87" s="440">
        <f t="shared" si="160"/>
        <v>0</v>
      </c>
      <c r="AJ87" s="440">
        <f t="shared" si="169"/>
        <v>0</v>
      </c>
      <c r="AK87" s="446">
        <f t="shared" si="161"/>
        <v>0</v>
      </c>
      <c r="AL87" s="440">
        <f t="shared" si="167"/>
        <v>0</v>
      </c>
      <c r="AM87" s="440">
        <f t="shared" si="162"/>
        <v>0</v>
      </c>
      <c r="AN87" s="440">
        <f t="shared" si="163"/>
        <v>0</v>
      </c>
      <c r="AO87" s="440">
        <f t="shared" si="164"/>
        <v>0</v>
      </c>
      <c r="AP87" s="440">
        <f t="shared" si="165"/>
        <v>0</v>
      </c>
      <c r="AQ87" s="441">
        <f t="shared" si="166"/>
        <v>0</v>
      </c>
      <c r="AR87" s="437">
        <f t="shared" si="171"/>
        <v>0</v>
      </c>
      <c r="AS87" s="437">
        <f t="shared" si="172"/>
        <v>0</v>
      </c>
      <c r="AT87" s="437">
        <f t="shared" si="173"/>
        <v>0</v>
      </c>
      <c r="AU87" s="437">
        <f t="shared" si="174"/>
        <v>0</v>
      </c>
      <c r="AV87" s="437">
        <f t="shared" si="175"/>
        <v>0</v>
      </c>
      <c r="AW87" s="437">
        <f t="shared" si="176"/>
        <v>0</v>
      </c>
      <c r="AX87" s="437">
        <f t="shared" si="177"/>
        <v>0</v>
      </c>
      <c r="AY87" s="437">
        <f t="shared" si="178"/>
        <v>0</v>
      </c>
      <c r="AZ87" s="437">
        <f t="shared" si="179"/>
        <v>0</v>
      </c>
      <c r="BA87" s="437">
        <f t="shared" si="180"/>
        <v>0</v>
      </c>
      <c r="BB87" s="437">
        <f t="shared" si="181"/>
        <v>0</v>
      </c>
      <c r="BC87" s="437">
        <f t="shared" si="182"/>
        <v>0</v>
      </c>
      <c r="BD87" s="449">
        <f t="shared" si="170"/>
        <v>0</v>
      </c>
      <c r="BE87" s="441">
        <f t="shared" si="140"/>
        <v>0</v>
      </c>
      <c r="BF87" s="436"/>
      <c r="BG87" s="450">
        <f t="shared" si="141"/>
        <v>1</v>
      </c>
      <c r="BH87" s="450">
        <f t="shared" si="142"/>
        <v>0</v>
      </c>
      <c r="BI87" s="450">
        <f t="shared" si="143"/>
        <v>0</v>
      </c>
      <c r="BJ87" s="450">
        <f t="shared" si="144"/>
        <v>0</v>
      </c>
      <c r="BK87" s="442">
        <f t="shared" si="168"/>
        <v>0</v>
      </c>
      <c r="BL87" s="433"/>
      <c r="BM87" s="433"/>
      <c r="BN87" s="451">
        <f t="shared" si="145"/>
        <v>0</v>
      </c>
      <c r="BO87" s="452"/>
      <c r="BP87" s="450">
        <f t="shared" si="146"/>
        <v>0</v>
      </c>
      <c r="BQ87" s="452"/>
      <c r="BR87" s="452"/>
      <c r="BS87" s="453"/>
      <c r="BT87" s="454">
        <f t="shared" si="128"/>
        <v>0</v>
      </c>
      <c r="BU87" s="454">
        <f t="shared" si="129"/>
        <v>0</v>
      </c>
      <c r="BV87" s="454">
        <f t="shared" si="130"/>
        <v>0</v>
      </c>
      <c r="BW87" s="454">
        <f t="shared" si="131"/>
        <v>0</v>
      </c>
      <c r="BX87" s="454">
        <f t="shared" si="132"/>
        <v>0</v>
      </c>
      <c r="BY87" s="454">
        <f t="shared" si="133"/>
        <v>0</v>
      </c>
      <c r="BZ87" s="454">
        <f t="shared" si="134"/>
        <v>0</v>
      </c>
      <c r="CA87" s="454">
        <f t="shared" si="135"/>
        <v>0</v>
      </c>
      <c r="CB87" s="454">
        <f t="shared" si="136"/>
        <v>0</v>
      </c>
      <c r="CC87" s="454">
        <f t="shared" si="137"/>
        <v>0</v>
      </c>
      <c r="CD87" s="454">
        <f t="shared" si="138"/>
        <v>0</v>
      </c>
      <c r="CE87" s="455">
        <f t="shared" si="139"/>
        <v>0</v>
      </c>
    </row>
    <row r="88" spans="1:83" ht="18" thickBot="1" x14ac:dyDescent="0.35">
      <c r="A88" s="579">
        <v>80</v>
      </c>
      <c r="B88" s="456" t="s">
        <v>910</v>
      </c>
      <c r="C88" s="457" t="s">
        <v>911</v>
      </c>
      <c r="D88" s="458" t="s">
        <v>912</v>
      </c>
      <c r="E88" s="457" t="s">
        <v>913</v>
      </c>
      <c r="F88" s="459" t="s">
        <v>497</v>
      </c>
      <c r="G88" s="460">
        <v>44773</v>
      </c>
      <c r="H88" s="457">
        <v>2</v>
      </c>
      <c r="I88" s="457" t="s">
        <v>123</v>
      </c>
      <c r="J88" s="461">
        <v>44757</v>
      </c>
      <c r="K88" s="461">
        <v>44759</v>
      </c>
      <c r="L88" s="459">
        <f t="shared" si="122"/>
        <v>2</v>
      </c>
      <c r="M88" s="462">
        <v>0</v>
      </c>
      <c r="N88" s="463">
        <v>0</v>
      </c>
      <c r="O88" s="463">
        <v>0</v>
      </c>
      <c r="P88" s="463">
        <v>80</v>
      </c>
      <c r="Q88" s="464">
        <f t="shared" si="147"/>
        <v>0</v>
      </c>
      <c r="R88" s="465">
        <f t="shared" si="148"/>
        <v>0</v>
      </c>
      <c r="S88" s="465">
        <f t="shared" si="149"/>
        <v>0</v>
      </c>
      <c r="T88" s="465">
        <f t="shared" si="150"/>
        <v>160</v>
      </c>
      <c r="U88" s="465">
        <f t="shared" si="151"/>
        <v>160</v>
      </c>
      <c r="V88" s="465">
        <f t="shared" si="152"/>
        <v>48</v>
      </c>
      <c r="W88" s="463">
        <v>0</v>
      </c>
      <c r="X88" s="465">
        <f t="shared" si="153"/>
        <v>160</v>
      </c>
      <c r="Y88" s="463">
        <v>0</v>
      </c>
      <c r="Z88" s="466">
        <f t="shared" si="154"/>
        <v>4</v>
      </c>
      <c r="AA88" s="460">
        <v>44757</v>
      </c>
      <c r="AB88" s="467">
        <f t="shared" si="93"/>
        <v>44764</v>
      </c>
      <c r="AC88" s="467">
        <f t="shared" si="155"/>
        <v>44754</v>
      </c>
      <c r="AD88" s="468">
        <v>0</v>
      </c>
      <c r="AE88" s="469" t="str">
        <f t="shared" si="86"/>
        <v/>
      </c>
      <c r="AF88" s="465">
        <f t="shared" si="157"/>
        <v>0</v>
      </c>
      <c r="AG88" s="465">
        <f t="shared" si="158"/>
        <v>0</v>
      </c>
      <c r="AH88" s="465">
        <f t="shared" si="159"/>
        <v>0</v>
      </c>
      <c r="AI88" s="465">
        <f t="shared" si="160"/>
        <v>0</v>
      </c>
      <c r="AJ88" s="465">
        <f t="shared" si="169"/>
        <v>0</v>
      </c>
      <c r="AK88" s="464">
        <f t="shared" si="161"/>
        <v>0</v>
      </c>
      <c r="AL88" s="465">
        <f t="shared" si="167"/>
        <v>0</v>
      </c>
      <c r="AM88" s="465">
        <f t="shared" si="162"/>
        <v>0</v>
      </c>
      <c r="AN88" s="465">
        <f t="shared" si="163"/>
        <v>0</v>
      </c>
      <c r="AO88" s="465">
        <f t="shared" si="164"/>
        <v>0</v>
      </c>
      <c r="AP88" s="465">
        <f t="shared" si="165"/>
        <v>0</v>
      </c>
      <c r="AQ88" s="470">
        <f t="shared" si="166"/>
        <v>0</v>
      </c>
      <c r="AR88" s="471">
        <f t="shared" si="171"/>
        <v>0</v>
      </c>
      <c r="AS88" s="471">
        <f t="shared" si="172"/>
        <v>0</v>
      </c>
      <c r="AT88" s="471">
        <f t="shared" si="173"/>
        <v>0</v>
      </c>
      <c r="AU88" s="471">
        <f t="shared" si="174"/>
        <v>0</v>
      </c>
      <c r="AV88" s="471">
        <f t="shared" si="175"/>
        <v>0</v>
      </c>
      <c r="AW88" s="471">
        <f t="shared" si="176"/>
        <v>0</v>
      </c>
      <c r="AX88" s="471">
        <f t="shared" si="177"/>
        <v>0</v>
      </c>
      <c r="AY88" s="471">
        <f t="shared" si="178"/>
        <v>0</v>
      </c>
      <c r="AZ88" s="471">
        <f t="shared" si="179"/>
        <v>0</v>
      </c>
      <c r="BA88" s="471">
        <f t="shared" si="180"/>
        <v>0</v>
      </c>
      <c r="BB88" s="471">
        <f t="shared" si="181"/>
        <v>0</v>
      </c>
      <c r="BC88" s="471">
        <f t="shared" si="182"/>
        <v>0</v>
      </c>
      <c r="BD88" s="472">
        <f t="shared" si="170"/>
        <v>0</v>
      </c>
      <c r="BE88" s="470">
        <f t="shared" si="140"/>
        <v>0</v>
      </c>
      <c r="BF88" s="463"/>
      <c r="BG88" s="473">
        <f t="shared" si="141"/>
        <v>0</v>
      </c>
      <c r="BH88" s="473">
        <f t="shared" si="142"/>
        <v>1</v>
      </c>
      <c r="BI88" s="473">
        <f t="shared" si="143"/>
        <v>0</v>
      </c>
      <c r="BJ88" s="473">
        <f t="shared" si="144"/>
        <v>0</v>
      </c>
      <c r="BK88" s="474">
        <f t="shared" si="168"/>
        <v>0</v>
      </c>
      <c r="BL88" s="457"/>
      <c r="BM88" s="457"/>
      <c r="BN88" s="475">
        <f t="shared" si="145"/>
        <v>0</v>
      </c>
      <c r="BO88" s="476" t="s">
        <v>123</v>
      </c>
      <c r="BP88" s="473">
        <f t="shared" si="146"/>
        <v>0</v>
      </c>
      <c r="BQ88" s="476"/>
      <c r="BR88" s="476"/>
      <c r="BS88" s="477"/>
      <c r="BT88" s="478">
        <f t="shared" si="128"/>
        <v>0</v>
      </c>
      <c r="BU88" s="478">
        <f t="shared" si="129"/>
        <v>0</v>
      </c>
      <c r="BV88" s="478">
        <f t="shared" si="130"/>
        <v>0</v>
      </c>
      <c r="BW88" s="478">
        <f t="shared" si="131"/>
        <v>0</v>
      </c>
      <c r="BX88" s="478">
        <f t="shared" si="132"/>
        <v>0</v>
      </c>
      <c r="BY88" s="478">
        <f t="shared" si="133"/>
        <v>0</v>
      </c>
      <c r="BZ88" s="478">
        <f t="shared" si="134"/>
        <v>0</v>
      </c>
      <c r="CA88" s="478">
        <f t="shared" si="135"/>
        <v>0</v>
      </c>
      <c r="CB88" s="478">
        <f t="shared" si="136"/>
        <v>0</v>
      </c>
      <c r="CC88" s="478">
        <f t="shared" si="137"/>
        <v>0</v>
      </c>
      <c r="CD88" s="478">
        <f t="shared" si="138"/>
        <v>0</v>
      </c>
      <c r="CE88" s="479">
        <f t="shared" si="139"/>
        <v>0</v>
      </c>
    </row>
    <row r="89" spans="1:83" ht="18" thickBot="1" x14ac:dyDescent="0.35">
      <c r="A89" s="666">
        <v>81</v>
      </c>
      <c r="B89" s="443" t="s">
        <v>612</v>
      </c>
      <c r="C89" s="433" t="s">
        <v>917</v>
      </c>
      <c r="D89" s="432">
        <v>660776988</v>
      </c>
      <c r="E89" s="433" t="s">
        <v>920</v>
      </c>
      <c r="F89" s="434" t="s">
        <v>498</v>
      </c>
      <c r="G89" s="444">
        <v>44804</v>
      </c>
      <c r="H89" s="433">
        <v>3</v>
      </c>
      <c r="I89" s="433" t="s">
        <v>643</v>
      </c>
      <c r="J89" s="445">
        <v>44785</v>
      </c>
      <c r="K89" s="445">
        <v>44790</v>
      </c>
      <c r="L89" s="434">
        <f t="shared" si="122"/>
        <v>5</v>
      </c>
      <c r="M89" s="435">
        <v>0</v>
      </c>
      <c r="N89" s="436">
        <v>0</v>
      </c>
      <c r="O89" s="436">
        <v>90</v>
      </c>
      <c r="P89" s="436">
        <v>0</v>
      </c>
      <c r="Q89" s="446">
        <f t="shared" si="147"/>
        <v>0</v>
      </c>
      <c r="R89" s="440">
        <f t="shared" si="148"/>
        <v>450</v>
      </c>
      <c r="S89" s="440">
        <f t="shared" si="149"/>
        <v>0</v>
      </c>
      <c r="T89" s="440">
        <f t="shared" si="150"/>
        <v>0</v>
      </c>
      <c r="U89" s="440">
        <f t="shared" si="151"/>
        <v>0</v>
      </c>
      <c r="V89" s="440">
        <f t="shared" si="152"/>
        <v>0</v>
      </c>
      <c r="W89" s="436">
        <v>0</v>
      </c>
      <c r="X89" s="440">
        <f t="shared" si="153"/>
        <v>0</v>
      </c>
      <c r="Y89" s="436">
        <v>0</v>
      </c>
      <c r="Z89" s="447">
        <f t="shared" si="154"/>
        <v>15</v>
      </c>
      <c r="AA89" s="444">
        <v>44755</v>
      </c>
      <c r="AB89" s="448">
        <f t="shared" si="93"/>
        <v>44762</v>
      </c>
      <c r="AC89" s="448">
        <f t="shared" si="155"/>
        <v>44782</v>
      </c>
      <c r="AD89" s="438">
        <v>0</v>
      </c>
      <c r="AE89" s="439" t="str">
        <f t="shared" ref="AE89:AE152" si="183">IF(AND(L89&gt;2,BD89&lt;65,OR(I89="O",I89="A")),"1 coffret cadeau souvenir - un apéritif en soirée avec explications sur le bassin d'Arcachon si vous le souhaitez","")</f>
        <v/>
      </c>
      <c r="AF89" s="440">
        <f t="shared" si="157"/>
        <v>0</v>
      </c>
      <c r="AG89" s="440">
        <f t="shared" si="158"/>
        <v>0</v>
      </c>
      <c r="AH89" s="440">
        <f t="shared" si="159"/>
        <v>0</v>
      </c>
      <c r="AI89" s="440">
        <f t="shared" si="160"/>
        <v>0</v>
      </c>
      <c r="AJ89" s="440">
        <f t="shared" si="169"/>
        <v>0</v>
      </c>
      <c r="AK89" s="446">
        <f t="shared" si="161"/>
        <v>0</v>
      </c>
      <c r="AL89" s="440">
        <f t="shared" si="167"/>
        <v>0</v>
      </c>
      <c r="AM89" s="440">
        <f t="shared" si="162"/>
        <v>0</v>
      </c>
      <c r="AN89" s="440">
        <f t="shared" si="163"/>
        <v>0</v>
      </c>
      <c r="AO89" s="440">
        <f t="shared" si="164"/>
        <v>0</v>
      </c>
      <c r="AP89" s="440">
        <f t="shared" si="165"/>
        <v>0</v>
      </c>
      <c r="AQ89" s="441">
        <f t="shared" si="166"/>
        <v>0</v>
      </c>
      <c r="AR89" s="437">
        <f t="shared" si="171"/>
        <v>0</v>
      </c>
      <c r="AS89" s="437">
        <f t="shared" si="172"/>
        <v>0</v>
      </c>
      <c r="AT89" s="437">
        <f t="shared" si="173"/>
        <v>0</v>
      </c>
      <c r="AU89" s="437">
        <f t="shared" si="174"/>
        <v>0</v>
      </c>
      <c r="AV89" s="437">
        <f t="shared" si="175"/>
        <v>0</v>
      </c>
      <c r="AW89" s="437">
        <f t="shared" si="176"/>
        <v>0</v>
      </c>
      <c r="AX89" s="437">
        <f t="shared" si="177"/>
        <v>0</v>
      </c>
      <c r="AY89" s="437">
        <f t="shared" si="178"/>
        <v>0</v>
      </c>
      <c r="AZ89" s="437">
        <f t="shared" si="179"/>
        <v>0</v>
      </c>
      <c r="BA89" s="437">
        <f t="shared" si="180"/>
        <v>0</v>
      </c>
      <c r="BB89" s="437">
        <f t="shared" si="181"/>
        <v>0</v>
      </c>
      <c r="BC89" s="437">
        <f t="shared" si="182"/>
        <v>0</v>
      </c>
      <c r="BD89" s="449">
        <v>100</v>
      </c>
      <c r="BE89" s="441">
        <f t="shared" si="140"/>
        <v>0</v>
      </c>
      <c r="BF89" s="436"/>
      <c r="BG89" s="450">
        <f t="shared" si="141"/>
        <v>1</v>
      </c>
      <c r="BH89" s="450">
        <f t="shared" si="142"/>
        <v>0</v>
      </c>
      <c r="BI89" s="450">
        <f t="shared" si="143"/>
        <v>0</v>
      </c>
      <c r="BJ89" s="450">
        <f t="shared" si="144"/>
        <v>0</v>
      </c>
      <c r="BK89" s="442">
        <f t="shared" si="168"/>
        <v>0</v>
      </c>
      <c r="BL89" s="433"/>
      <c r="BM89" s="433"/>
      <c r="BN89" s="451">
        <f t="shared" si="145"/>
        <v>0</v>
      </c>
      <c r="BO89" s="452"/>
      <c r="BP89" s="450">
        <f t="shared" si="146"/>
        <v>0</v>
      </c>
      <c r="BQ89" s="452"/>
      <c r="BR89" s="452"/>
      <c r="BS89" s="453"/>
      <c r="BT89" s="454">
        <f t="shared" si="128"/>
        <v>0</v>
      </c>
      <c r="BU89" s="454">
        <f t="shared" si="129"/>
        <v>0</v>
      </c>
      <c r="BV89" s="454">
        <f t="shared" si="130"/>
        <v>0</v>
      </c>
      <c r="BW89" s="454">
        <f t="shared" si="131"/>
        <v>0</v>
      </c>
      <c r="BX89" s="454">
        <f t="shared" si="132"/>
        <v>0</v>
      </c>
      <c r="BY89" s="454">
        <f t="shared" si="133"/>
        <v>0</v>
      </c>
      <c r="BZ89" s="454">
        <f t="shared" si="134"/>
        <v>0</v>
      </c>
      <c r="CA89" s="454">
        <f t="shared" si="135"/>
        <v>0</v>
      </c>
      <c r="CB89" s="454">
        <f t="shared" si="136"/>
        <v>0</v>
      </c>
      <c r="CC89" s="454">
        <f t="shared" si="137"/>
        <v>0</v>
      </c>
      <c r="CD89" s="454">
        <f t="shared" si="138"/>
        <v>0</v>
      </c>
      <c r="CE89" s="455">
        <f t="shared" si="139"/>
        <v>0</v>
      </c>
    </row>
    <row r="90" spans="1:83" ht="18" thickBot="1" x14ac:dyDescent="0.35">
      <c r="A90" s="657">
        <v>82</v>
      </c>
      <c r="B90" s="443" t="s">
        <v>933</v>
      </c>
      <c r="C90" s="433" t="s">
        <v>934</v>
      </c>
      <c r="D90" s="432" t="s">
        <v>935</v>
      </c>
      <c r="E90" s="433" t="s">
        <v>936</v>
      </c>
      <c r="F90" s="434" t="s">
        <v>499</v>
      </c>
      <c r="G90" s="444">
        <v>44773</v>
      </c>
      <c r="H90" s="433">
        <v>2</v>
      </c>
      <c r="I90" s="433" t="s">
        <v>643</v>
      </c>
      <c r="J90" s="445">
        <v>44774</v>
      </c>
      <c r="K90" s="445">
        <v>44776</v>
      </c>
      <c r="L90" s="434">
        <f t="shared" ref="L90:L153" si="184">K90-J90</f>
        <v>2</v>
      </c>
      <c r="M90" s="435">
        <v>0</v>
      </c>
      <c r="N90" s="436">
        <v>0</v>
      </c>
      <c r="O90" s="436">
        <v>0</v>
      </c>
      <c r="P90" s="436">
        <v>70</v>
      </c>
      <c r="Q90" s="446">
        <f t="shared" si="147"/>
        <v>0</v>
      </c>
      <c r="R90" s="440">
        <f t="shared" si="148"/>
        <v>0</v>
      </c>
      <c r="S90" s="440">
        <f t="shared" si="149"/>
        <v>0</v>
      </c>
      <c r="T90" s="440">
        <f t="shared" si="150"/>
        <v>140</v>
      </c>
      <c r="U90" s="440">
        <f t="shared" si="151"/>
        <v>140</v>
      </c>
      <c r="V90" s="440">
        <f t="shared" si="152"/>
        <v>42</v>
      </c>
      <c r="W90" s="436">
        <v>42</v>
      </c>
      <c r="X90" s="440">
        <f t="shared" si="153"/>
        <v>98</v>
      </c>
      <c r="Y90" s="436">
        <v>98</v>
      </c>
      <c r="Z90" s="447">
        <f t="shared" si="154"/>
        <v>4</v>
      </c>
      <c r="AA90" s="444">
        <v>44761</v>
      </c>
      <c r="AB90" s="448">
        <f t="shared" si="93"/>
        <v>44768</v>
      </c>
      <c r="AC90" s="448">
        <f t="shared" si="155"/>
        <v>44771</v>
      </c>
      <c r="AD90" s="438">
        <v>0</v>
      </c>
      <c r="AE90" s="439" t="str">
        <f t="shared" si="183"/>
        <v/>
      </c>
      <c r="AF90" s="440">
        <f t="shared" si="157"/>
        <v>0</v>
      </c>
      <c r="AG90" s="440">
        <f t="shared" si="158"/>
        <v>0</v>
      </c>
      <c r="AH90" s="440">
        <f t="shared" si="159"/>
        <v>0</v>
      </c>
      <c r="AI90" s="440">
        <f t="shared" si="160"/>
        <v>0</v>
      </c>
      <c r="AJ90" s="440">
        <f t="shared" si="169"/>
        <v>0</v>
      </c>
      <c r="AK90" s="446">
        <f t="shared" si="161"/>
        <v>0</v>
      </c>
      <c r="AL90" s="440">
        <f t="shared" si="167"/>
        <v>2.64</v>
      </c>
      <c r="AM90" s="440">
        <f t="shared" si="162"/>
        <v>0</v>
      </c>
      <c r="AN90" s="440">
        <f t="shared" si="163"/>
        <v>0</v>
      </c>
      <c r="AO90" s="440">
        <f t="shared" si="164"/>
        <v>0</v>
      </c>
      <c r="AP90" s="440">
        <f t="shared" si="165"/>
        <v>0</v>
      </c>
      <c r="AQ90" s="441">
        <f t="shared" si="166"/>
        <v>0</v>
      </c>
      <c r="AR90" s="437">
        <f t="shared" si="171"/>
        <v>0</v>
      </c>
      <c r="AS90" s="437">
        <f t="shared" si="172"/>
        <v>0</v>
      </c>
      <c r="AT90" s="437">
        <f t="shared" si="173"/>
        <v>0</v>
      </c>
      <c r="AU90" s="437">
        <f t="shared" si="174"/>
        <v>0</v>
      </c>
      <c r="AV90" s="437">
        <f t="shared" si="175"/>
        <v>0</v>
      </c>
      <c r="AW90" s="437">
        <f t="shared" si="176"/>
        <v>0</v>
      </c>
      <c r="AX90" s="437">
        <f t="shared" si="177"/>
        <v>8.4</v>
      </c>
      <c r="AY90" s="437">
        <f t="shared" si="178"/>
        <v>0</v>
      </c>
      <c r="AZ90" s="437">
        <f t="shared" si="179"/>
        <v>0</v>
      </c>
      <c r="BA90" s="437">
        <f t="shared" si="180"/>
        <v>0</v>
      </c>
      <c r="BB90" s="437">
        <f t="shared" si="181"/>
        <v>0</v>
      </c>
      <c r="BC90" s="437">
        <f t="shared" si="182"/>
        <v>0</v>
      </c>
      <c r="BD90" s="449">
        <f t="shared" si="170"/>
        <v>0</v>
      </c>
      <c r="BE90" s="441">
        <f t="shared" si="140"/>
        <v>140</v>
      </c>
      <c r="BF90" s="436"/>
      <c r="BG90" s="450">
        <f t="shared" si="141"/>
        <v>1</v>
      </c>
      <c r="BH90" s="450">
        <f t="shared" si="142"/>
        <v>0</v>
      </c>
      <c r="BI90" s="450">
        <f t="shared" si="143"/>
        <v>0</v>
      </c>
      <c r="BJ90" s="450">
        <f t="shared" si="144"/>
        <v>140</v>
      </c>
      <c r="BK90" s="442">
        <f t="shared" si="168"/>
        <v>4</v>
      </c>
      <c r="BL90" s="433"/>
      <c r="BM90" s="433"/>
      <c r="BN90" s="451">
        <f t="shared" si="145"/>
        <v>140</v>
      </c>
      <c r="BO90" s="452"/>
      <c r="BP90" s="450">
        <f t="shared" si="146"/>
        <v>140</v>
      </c>
      <c r="BQ90" s="452"/>
      <c r="BR90" s="452"/>
      <c r="BS90" s="453"/>
      <c r="BT90" s="454">
        <f t="shared" si="128"/>
        <v>0</v>
      </c>
      <c r="BU90" s="454">
        <f t="shared" si="129"/>
        <v>0</v>
      </c>
      <c r="BV90" s="454">
        <f t="shared" si="130"/>
        <v>0</v>
      </c>
      <c r="BW90" s="454">
        <f t="shared" si="131"/>
        <v>0</v>
      </c>
      <c r="BX90" s="454">
        <f t="shared" si="132"/>
        <v>0</v>
      </c>
      <c r="BY90" s="454">
        <f t="shared" si="133"/>
        <v>0</v>
      </c>
      <c r="BZ90" s="454">
        <f t="shared" si="134"/>
        <v>0</v>
      </c>
      <c r="CA90" s="454">
        <f t="shared" si="135"/>
        <v>0</v>
      </c>
      <c r="CB90" s="454">
        <f t="shared" si="136"/>
        <v>0</v>
      </c>
      <c r="CC90" s="454">
        <f t="shared" si="137"/>
        <v>0</v>
      </c>
      <c r="CD90" s="454">
        <f t="shared" si="138"/>
        <v>0</v>
      </c>
      <c r="CE90" s="455">
        <f t="shared" si="139"/>
        <v>0</v>
      </c>
    </row>
    <row r="91" spans="1:83" ht="18" thickBot="1" x14ac:dyDescent="0.35">
      <c r="A91" s="629">
        <v>83</v>
      </c>
      <c r="B91" s="456" t="s">
        <v>961</v>
      </c>
      <c r="C91" s="457" t="s">
        <v>835</v>
      </c>
      <c r="D91" s="458"/>
      <c r="E91" s="457" t="s">
        <v>962</v>
      </c>
      <c r="F91" s="459" t="s">
        <v>500</v>
      </c>
      <c r="G91" s="460">
        <v>44773</v>
      </c>
      <c r="H91" s="457">
        <v>2</v>
      </c>
      <c r="I91" s="457" t="s">
        <v>123</v>
      </c>
      <c r="J91" s="461">
        <v>44767</v>
      </c>
      <c r="K91" s="461">
        <v>44770</v>
      </c>
      <c r="L91" s="459">
        <f t="shared" si="184"/>
        <v>3</v>
      </c>
      <c r="M91" s="462">
        <v>0</v>
      </c>
      <c r="N91" s="463">
        <v>0</v>
      </c>
      <c r="O91" s="463">
        <v>90</v>
      </c>
      <c r="P91" s="463">
        <v>0</v>
      </c>
      <c r="Q91" s="464">
        <f t="shared" si="147"/>
        <v>0</v>
      </c>
      <c r="R91" s="465">
        <f t="shared" si="148"/>
        <v>270</v>
      </c>
      <c r="S91" s="465">
        <f t="shared" si="149"/>
        <v>0</v>
      </c>
      <c r="T91" s="465">
        <f t="shared" si="150"/>
        <v>0</v>
      </c>
      <c r="U91" s="465">
        <f t="shared" si="151"/>
        <v>270</v>
      </c>
      <c r="V91" s="465">
        <f t="shared" si="152"/>
        <v>81</v>
      </c>
      <c r="W91" s="463">
        <v>0</v>
      </c>
      <c r="X91" s="465">
        <f t="shared" si="153"/>
        <v>270</v>
      </c>
      <c r="Y91" s="463">
        <v>0</v>
      </c>
      <c r="Z91" s="466">
        <f t="shared" si="154"/>
        <v>6</v>
      </c>
      <c r="AA91" s="460"/>
      <c r="AB91" s="467" t="str">
        <f t="shared" si="93"/>
        <v/>
      </c>
      <c r="AC91" s="467" t="str">
        <f t="shared" si="155"/>
        <v/>
      </c>
      <c r="AD91" s="468">
        <v>0</v>
      </c>
      <c r="AE91" s="469" t="str">
        <f t="shared" si="183"/>
        <v/>
      </c>
      <c r="AF91" s="465">
        <f t="shared" si="157"/>
        <v>0</v>
      </c>
      <c r="AG91" s="465">
        <f t="shared" si="158"/>
        <v>0</v>
      </c>
      <c r="AH91" s="465">
        <f t="shared" si="159"/>
        <v>0</v>
      </c>
      <c r="AI91" s="465">
        <f t="shared" si="160"/>
        <v>0</v>
      </c>
      <c r="AJ91" s="465">
        <f t="shared" si="169"/>
        <v>0</v>
      </c>
      <c r="AK91" s="464">
        <f t="shared" si="161"/>
        <v>0</v>
      </c>
      <c r="AL91" s="465">
        <f t="shared" si="167"/>
        <v>0</v>
      </c>
      <c r="AM91" s="465">
        <f t="shared" si="162"/>
        <v>0</v>
      </c>
      <c r="AN91" s="465">
        <f t="shared" si="163"/>
        <v>0</v>
      </c>
      <c r="AO91" s="465">
        <f t="shared" si="164"/>
        <v>0</v>
      </c>
      <c r="AP91" s="465">
        <f t="shared" si="165"/>
        <v>0</v>
      </c>
      <c r="AQ91" s="470">
        <f t="shared" si="166"/>
        <v>0</v>
      </c>
      <c r="AR91" s="471">
        <f t="shared" si="171"/>
        <v>0</v>
      </c>
      <c r="AS91" s="471">
        <f t="shared" si="172"/>
        <v>0</v>
      </c>
      <c r="AT91" s="471">
        <f t="shared" si="173"/>
        <v>0</v>
      </c>
      <c r="AU91" s="471">
        <f t="shared" si="174"/>
        <v>0</v>
      </c>
      <c r="AV91" s="471">
        <f t="shared" si="175"/>
        <v>0</v>
      </c>
      <c r="AW91" s="471">
        <f t="shared" si="176"/>
        <v>0</v>
      </c>
      <c r="AX91" s="471">
        <f t="shared" si="177"/>
        <v>0</v>
      </c>
      <c r="AY91" s="471">
        <f t="shared" si="178"/>
        <v>0</v>
      </c>
      <c r="AZ91" s="471">
        <f t="shared" si="179"/>
        <v>0</v>
      </c>
      <c r="BA91" s="471">
        <f t="shared" si="180"/>
        <v>0</v>
      </c>
      <c r="BB91" s="471">
        <f t="shared" si="181"/>
        <v>0</v>
      </c>
      <c r="BC91" s="471">
        <f t="shared" si="182"/>
        <v>0</v>
      </c>
      <c r="BD91" s="472">
        <f t="shared" si="170"/>
        <v>0</v>
      </c>
      <c r="BE91" s="470">
        <f t="shared" si="140"/>
        <v>0</v>
      </c>
      <c r="BF91" s="463"/>
      <c r="BG91" s="473">
        <f t="shared" si="141"/>
        <v>0</v>
      </c>
      <c r="BH91" s="473">
        <f t="shared" si="142"/>
        <v>1</v>
      </c>
      <c r="BI91" s="473">
        <f t="shared" si="143"/>
        <v>0</v>
      </c>
      <c r="BJ91" s="473">
        <f t="shared" si="144"/>
        <v>0</v>
      </c>
      <c r="BK91" s="474">
        <f t="shared" si="168"/>
        <v>0</v>
      </c>
      <c r="BL91" s="457"/>
      <c r="BM91" s="457"/>
      <c r="BN91" s="475">
        <f t="shared" si="145"/>
        <v>0</v>
      </c>
      <c r="BO91" s="476"/>
      <c r="BP91" s="473">
        <f t="shared" si="146"/>
        <v>0</v>
      </c>
      <c r="BQ91" s="476"/>
      <c r="BR91" s="476"/>
      <c r="BS91" s="477"/>
      <c r="BT91" s="478">
        <f t="shared" si="128"/>
        <v>0</v>
      </c>
      <c r="BU91" s="478">
        <f t="shared" si="129"/>
        <v>0</v>
      </c>
      <c r="BV91" s="478">
        <f t="shared" si="130"/>
        <v>0</v>
      </c>
      <c r="BW91" s="478">
        <f t="shared" si="131"/>
        <v>0</v>
      </c>
      <c r="BX91" s="478">
        <f t="shared" si="132"/>
        <v>0</v>
      </c>
      <c r="BY91" s="478">
        <f t="shared" si="133"/>
        <v>0</v>
      </c>
      <c r="BZ91" s="478">
        <f t="shared" si="134"/>
        <v>0</v>
      </c>
      <c r="CA91" s="478">
        <f t="shared" si="135"/>
        <v>0</v>
      </c>
      <c r="CB91" s="478">
        <f t="shared" si="136"/>
        <v>0</v>
      </c>
      <c r="CC91" s="478">
        <f t="shared" si="137"/>
        <v>0</v>
      </c>
      <c r="CD91" s="478">
        <f t="shared" si="138"/>
        <v>0</v>
      </c>
      <c r="CE91" s="479">
        <f t="shared" si="139"/>
        <v>0</v>
      </c>
    </row>
    <row r="92" spans="1:83" ht="18" thickBot="1" x14ac:dyDescent="0.35">
      <c r="A92" s="630">
        <v>84</v>
      </c>
      <c r="B92" s="456" t="s">
        <v>963</v>
      </c>
      <c r="C92" s="457" t="s">
        <v>964</v>
      </c>
      <c r="D92" s="458" t="s">
        <v>966</v>
      </c>
      <c r="E92" s="457" t="s">
        <v>965</v>
      </c>
      <c r="F92" s="459" t="s">
        <v>501</v>
      </c>
      <c r="G92" s="460">
        <v>44804</v>
      </c>
      <c r="H92" s="457">
        <v>2</v>
      </c>
      <c r="I92" s="457" t="s">
        <v>123</v>
      </c>
      <c r="J92" s="461">
        <v>44792</v>
      </c>
      <c r="K92" s="461">
        <v>44797</v>
      </c>
      <c r="L92" s="459">
        <f t="shared" si="184"/>
        <v>5</v>
      </c>
      <c r="M92" s="462">
        <v>70</v>
      </c>
      <c r="N92" s="463">
        <v>0</v>
      </c>
      <c r="O92" s="463">
        <v>0</v>
      </c>
      <c r="P92" s="463">
        <v>0</v>
      </c>
      <c r="Q92" s="464">
        <f t="shared" si="147"/>
        <v>350</v>
      </c>
      <c r="R92" s="465">
        <f t="shared" si="148"/>
        <v>0</v>
      </c>
      <c r="S92" s="465">
        <f t="shared" si="149"/>
        <v>0</v>
      </c>
      <c r="T92" s="465">
        <f t="shared" si="150"/>
        <v>0</v>
      </c>
      <c r="U92" s="465">
        <f t="shared" si="151"/>
        <v>350</v>
      </c>
      <c r="V92" s="465">
        <f t="shared" si="152"/>
        <v>105</v>
      </c>
      <c r="W92" s="463">
        <v>0</v>
      </c>
      <c r="X92" s="465">
        <f t="shared" si="153"/>
        <v>350</v>
      </c>
      <c r="Y92" s="463">
        <v>0</v>
      </c>
      <c r="Z92" s="466">
        <f t="shared" si="154"/>
        <v>10</v>
      </c>
      <c r="AA92" s="460">
        <v>44768</v>
      </c>
      <c r="AB92" s="467">
        <f t="shared" si="93"/>
        <v>44775</v>
      </c>
      <c r="AC92" s="467">
        <f t="shared" si="155"/>
        <v>44789</v>
      </c>
      <c r="AD92" s="468">
        <v>0</v>
      </c>
      <c r="AE92" s="469" t="str">
        <f t="shared" si="183"/>
        <v/>
      </c>
      <c r="AF92" s="465">
        <f t="shared" si="157"/>
        <v>0</v>
      </c>
      <c r="AG92" s="465">
        <f t="shared" si="158"/>
        <v>0</v>
      </c>
      <c r="AH92" s="465">
        <f t="shared" si="159"/>
        <v>0</v>
      </c>
      <c r="AI92" s="465">
        <f t="shared" si="160"/>
        <v>0</v>
      </c>
      <c r="AJ92" s="465">
        <f t="shared" si="169"/>
        <v>0</v>
      </c>
      <c r="AK92" s="464">
        <f t="shared" si="161"/>
        <v>0</v>
      </c>
      <c r="AL92" s="465">
        <f t="shared" si="167"/>
        <v>0</v>
      </c>
      <c r="AM92" s="465">
        <f t="shared" si="162"/>
        <v>0</v>
      </c>
      <c r="AN92" s="465">
        <f t="shared" si="163"/>
        <v>0</v>
      </c>
      <c r="AO92" s="465">
        <f t="shared" si="164"/>
        <v>0</v>
      </c>
      <c r="AP92" s="465">
        <f t="shared" si="165"/>
        <v>0</v>
      </c>
      <c r="AQ92" s="470">
        <f t="shared" si="166"/>
        <v>0</v>
      </c>
      <c r="AR92" s="471">
        <f t="shared" si="171"/>
        <v>0</v>
      </c>
      <c r="AS92" s="471">
        <f t="shared" si="172"/>
        <v>0</v>
      </c>
      <c r="AT92" s="471">
        <f t="shared" si="173"/>
        <v>0</v>
      </c>
      <c r="AU92" s="471">
        <f t="shared" si="174"/>
        <v>0</v>
      </c>
      <c r="AV92" s="471">
        <f t="shared" si="175"/>
        <v>0</v>
      </c>
      <c r="AW92" s="471">
        <f t="shared" si="176"/>
        <v>0</v>
      </c>
      <c r="AX92" s="471">
        <f t="shared" si="177"/>
        <v>0</v>
      </c>
      <c r="AY92" s="471">
        <f t="shared" si="178"/>
        <v>0</v>
      </c>
      <c r="AZ92" s="471">
        <f t="shared" si="179"/>
        <v>0</v>
      </c>
      <c r="BA92" s="471">
        <f t="shared" si="180"/>
        <v>0</v>
      </c>
      <c r="BB92" s="471">
        <f t="shared" si="181"/>
        <v>0</v>
      </c>
      <c r="BC92" s="471">
        <f t="shared" si="182"/>
        <v>0</v>
      </c>
      <c r="BD92" s="472">
        <f t="shared" si="170"/>
        <v>0</v>
      </c>
      <c r="BE92" s="470">
        <f t="shared" si="140"/>
        <v>0</v>
      </c>
      <c r="BF92" s="463"/>
      <c r="BG92" s="473">
        <f t="shared" si="141"/>
        <v>0</v>
      </c>
      <c r="BH92" s="473">
        <f t="shared" si="142"/>
        <v>1</v>
      </c>
      <c r="BI92" s="473">
        <f t="shared" si="143"/>
        <v>0</v>
      </c>
      <c r="BJ92" s="473">
        <f t="shared" si="144"/>
        <v>0</v>
      </c>
      <c r="BK92" s="474">
        <f t="shared" si="168"/>
        <v>0</v>
      </c>
      <c r="BL92" s="457"/>
      <c r="BM92" s="457"/>
      <c r="BN92" s="475">
        <f t="shared" si="145"/>
        <v>0</v>
      </c>
      <c r="BO92" s="476"/>
      <c r="BP92" s="473">
        <f t="shared" si="146"/>
        <v>0</v>
      </c>
      <c r="BQ92" s="476"/>
      <c r="BR92" s="476"/>
      <c r="BS92" s="477"/>
      <c r="BT92" s="478">
        <f t="shared" si="128"/>
        <v>0</v>
      </c>
      <c r="BU92" s="478">
        <f t="shared" si="129"/>
        <v>0</v>
      </c>
      <c r="BV92" s="478">
        <f t="shared" si="130"/>
        <v>0</v>
      </c>
      <c r="BW92" s="478">
        <f t="shared" si="131"/>
        <v>0</v>
      </c>
      <c r="BX92" s="478">
        <f t="shared" si="132"/>
        <v>0</v>
      </c>
      <c r="BY92" s="478">
        <f t="shared" si="133"/>
        <v>0</v>
      </c>
      <c r="BZ92" s="478">
        <f t="shared" si="134"/>
        <v>0</v>
      </c>
      <c r="CA92" s="478">
        <f t="shared" si="135"/>
        <v>0</v>
      </c>
      <c r="CB92" s="478">
        <f t="shared" si="136"/>
        <v>0</v>
      </c>
      <c r="CC92" s="478">
        <f t="shared" si="137"/>
        <v>0</v>
      </c>
      <c r="CD92" s="478">
        <f t="shared" si="138"/>
        <v>0</v>
      </c>
      <c r="CE92" s="479">
        <f t="shared" si="139"/>
        <v>0</v>
      </c>
    </row>
    <row r="93" spans="1:83" ht="18" thickBot="1" x14ac:dyDescent="0.35">
      <c r="A93" s="631">
        <v>85</v>
      </c>
      <c r="B93" s="456" t="s">
        <v>968</v>
      </c>
      <c r="C93" s="457" t="s">
        <v>967</v>
      </c>
      <c r="D93" s="458">
        <v>623924995</v>
      </c>
      <c r="E93" s="457"/>
      <c r="F93" s="459" t="s">
        <v>502</v>
      </c>
      <c r="G93" s="460">
        <v>44804</v>
      </c>
      <c r="H93" s="457">
        <v>1</v>
      </c>
      <c r="I93" s="457" t="s">
        <v>123</v>
      </c>
      <c r="J93" s="461">
        <v>44785</v>
      </c>
      <c r="K93" s="461">
        <v>44804</v>
      </c>
      <c r="L93" s="459">
        <f t="shared" si="184"/>
        <v>19</v>
      </c>
      <c r="M93" s="462">
        <v>0</v>
      </c>
      <c r="N93" s="463">
        <v>0</v>
      </c>
      <c r="O93" s="463">
        <v>0</v>
      </c>
      <c r="P93" s="463">
        <v>65</v>
      </c>
      <c r="Q93" s="464">
        <f t="shared" si="147"/>
        <v>0</v>
      </c>
      <c r="R93" s="465">
        <f t="shared" si="148"/>
        <v>0</v>
      </c>
      <c r="S93" s="465">
        <f t="shared" si="149"/>
        <v>0</v>
      </c>
      <c r="T93" s="465">
        <f t="shared" si="150"/>
        <v>1235</v>
      </c>
      <c r="U93" s="465">
        <f t="shared" si="151"/>
        <v>494</v>
      </c>
      <c r="V93" s="465">
        <f t="shared" si="152"/>
        <v>148.19999999999999</v>
      </c>
      <c r="W93" s="463">
        <v>0</v>
      </c>
      <c r="X93" s="465">
        <f t="shared" si="153"/>
        <v>494</v>
      </c>
      <c r="Y93" s="463">
        <v>0</v>
      </c>
      <c r="Z93" s="466">
        <f t="shared" si="154"/>
        <v>19</v>
      </c>
      <c r="AA93" s="460">
        <v>44769</v>
      </c>
      <c r="AB93" s="467">
        <f t="shared" si="93"/>
        <v>44776</v>
      </c>
      <c r="AC93" s="467">
        <f t="shared" si="155"/>
        <v>44782</v>
      </c>
      <c r="AD93" s="468">
        <v>0</v>
      </c>
      <c r="AE93" s="469" t="str">
        <f t="shared" si="183"/>
        <v/>
      </c>
      <c r="AF93" s="465">
        <f t="shared" si="157"/>
        <v>0</v>
      </c>
      <c r="AG93" s="465">
        <f t="shared" si="158"/>
        <v>0</v>
      </c>
      <c r="AH93" s="465">
        <f t="shared" si="159"/>
        <v>0</v>
      </c>
      <c r="AI93" s="465">
        <f t="shared" si="160"/>
        <v>0</v>
      </c>
      <c r="AJ93" s="465">
        <f t="shared" si="169"/>
        <v>0</v>
      </c>
      <c r="AK93" s="464">
        <f t="shared" si="161"/>
        <v>0</v>
      </c>
      <c r="AL93" s="465">
        <f t="shared" si="167"/>
        <v>0</v>
      </c>
      <c r="AM93" s="465">
        <f t="shared" si="162"/>
        <v>0</v>
      </c>
      <c r="AN93" s="465">
        <f t="shared" si="163"/>
        <v>0</v>
      </c>
      <c r="AO93" s="465">
        <f t="shared" si="164"/>
        <v>0</v>
      </c>
      <c r="AP93" s="465">
        <f t="shared" si="165"/>
        <v>0</v>
      </c>
      <c r="AQ93" s="470">
        <f t="shared" si="166"/>
        <v>0</v>
      </c>
      <c r="AR93" s="471">
        <f t="shared" si="171"/>
        <v>0</v>
      </c>
      <c r="AS93" s="471">
        <f t="shared" si="172"/>
        <v>0</v>
      </c>
      <c r="AT93" s="471">
        <f t="shared" si="173"/>
        <v>0</v>
      </c>
      <c r="AU93" s="471">
        <f t="shared" si="174"/>
        <v>0</v>
      </c>
      <c r="AV93" s="471">
        <f t="shared" si="175"/>
        <v>0</v>
      </c>
      <c r="AW93" s="471">
        <f t="shared" si="176"/>
        <v>0</v>
      </c>
      <c r="AX93" s="471">
        <f t="shared" si="177"/>
        <v>0</v>
      </c>
      <c r="AY93" s="471">
        <f t="shared" si="178"/>
        <v>0</v>
      </c>
      <c r="AZ93" s="471">
        <f t="shared" si="179"/>
        <v>0</v>
      </c>
      <c r="BA93" s="471">
        <f t="shared" si="180"/>
        <v>0</v>
      </c>
      <c r="BB93" s="471">
        <f t="shared" si="181"/>
        <v>0</v>
      </c>
      <c r="BC93" s="471">
        <f t="shared" si="182"/>
        <v>0</v>
      </c>
      <c r="BD93" s="472">
        <v>60</v>
      </c>
      <c r="BE93" s="470">
        <f t="shared" si="140"/>
        <v>0</v>
      </c>
      <c r="BF93" s="463"/>
      <c r="BG93" s="473">
        <f t="shared" si="141"/>
        <v>0</v>
      </c>
      <c r="BH93" s="473">
        <f t="shared" si="142"/>
        <v>1</v>
      </c>
      <c r="BI93" s="473">
        <f t="shared" si="143"/>
        <v>0</v>
      </c>
      <c r="BJ93" s="473">
        <f t="shared" si="144"/>
        <v>0</v>
      </c>
      <c r="BK93" s="474">
        <f t="shared" si="168"/>
        <v>0</v>
      </c>
      <c r="BL93" s="457"/>
      <c r="BM93" s="457"/>
      <c r="BN93" s="475">
        <f t="shared" si="145"/>
        <v>0</v>
      </c>
      <c r="BO93" s="476"/>
      <c r="BP93" s="473">
        <f t="shared" si="146"/>
        <v>0</v>
      </c>
      <c r="BQ93" s="476"/>
      <c r="BR93" s="476"/>
      <c r="BS93" s="477"/>
      <c r="BT93" s="478">
        <f t="shared" si="128"/>
        <v>0</v>
      </c>
      <c r="BU93" s="478">
        <f t="shared" si="129"/>
        <v>0</v>
      </c>
      <c r="BV93" s="478">
        <f t="shared" si="130"/>
        <v>0</v>
      </c>
      <c r="BW93" s="478">
        <f t="shared" si="131"/>
        <v>0</v>
      </c>
      <c r="BX93" s="478">
        <f t="shared" si="132"/>
        <v>0</v>
      </c>
      <c r="BY93" s="478">
        <f t="shared" si="133"/>
        <v>0</v>
      </c>
      <c r="BZ93" s="478">
        <f t="shared" si="134"/>
        <v>0</v>
      </c>
      <c r="CA93" s="478">
        <f t="shared" si="135"/>
        <v>0</v>
      </c>
      <c r="CB93" s="478">
        <f t="shared" si="136"/>
        <v>0</v>
      </c>
      <c r="CC93" s="478">
        <f t="shared" si="137"/>
        <v>0</v>
      </c>
      <c r="CD93" s="478">
        <f t="shared" si="138"/>
        <v>0</v>
      </c>
      <c r="CE93" s="479">
        <f t="shared" si="139"/>
        <v>0</v>
      </c>
    </row>
    <row r="94" spans="1:83" ht="18" thickBot="1" x14ac:dyDescent="0.35">
      <c r="A94" s="631">
        <v>86</v>
      </c>
      <c r="B94" s="456" t="s">
        <v>968</v>
      </c>
      <c r="C94" s="457" t="s">
        <v>967</v>
      </c>
      <c r="D94" s="458">
        <v>623924995</v>
      </c>
      <c r="E94" s="457"/>
      <c r="F94" s="459" t="s">
        <v>503</v>
      </c>
      <c r="G94" s="460">
        <v>44834</v>
      </c>
      <c r="H94" s="457">
        <v>1</v>
      </c>
      <c r="I94" s="457" t="s">
        <v>123</v>
      </c>
      <c r="J94" s="461">
        <v>44805</v>
      </c>
      <c r="K94" s="461">
        <v>44834</v>
      </c>
      <c r="L94" s="459">
        <f t="shared" si="184"/>
        <v>29</v>
      </c>
      <c r="M94" s="462">
        <v>0</v>
      </c>
      <c r="N94" s="463">
        <v>0</v>
      </c>
      <c r="O94" s="463">
        <v>0</v>
      </c>
      <c r="P94" s="463">
        <v>65</v>
      </c>
      <c r="Q94" s="464">
        <f t="shared" si="147"/>
        <v>0</v>
      </c>
      <c r="R94" s="465">
        <f t="shared" si="148"/>
        <v>0</v>
      </c>
      <c r="S94" s="465">
        <f t="shared" si="149"/>
        <v>0</v>
      </c>
      <c r="T94" s="465">
        <f t="shared" si="150"/>
        <v>1885</v>
      </c>
      <c r="U94" s="465">
        <f t="shared" si="151"/>
        <v>754</v>
      </c>
      <c r="V94" s="465">
        <f t="shared" si="152"/>
        <v>226.2</v>
      </c>
      <c r="W94" s="463">
        <v>0</v>
      </c>
      <c r="X94" s="465">
        <f t="shared" si="153"/>
        <v>754</v>
      </c>
      <c r="Y94" s="463">
        <v>0</v>
      </c>
      <c r="Z94" s="466">
        <f t="shared" si="154"/>
        <v>29</v>
      </c>
      <c r="AA94" s="460">
        <v>44769</v>
      </c>
      <c r="AB94" s="467">
        <f t="shared" si="93"/>
        <v>44776</v>
      </c>
      <c r="AC94" s="467">
        <f t="shared" si="155"/>
        <v>44802</v>
      </c>
      <c r="AD94" s="468">
        <v>0</v>
      </c>
      <c r="AE94" s="469" t="str">
        <f t="shared" si="183"/>
        <v/>
      </c>
      <c r="AF94" s="465">
        <f t="shared" si="157"/>
        <v>0</v>
      </c>
      <c r="AG94" s="465">
        <f t="shared" si="158"/>
        <v>0</v>
      </c>
      <c r="AH94" s="465">
        <f t="shared" si="159"/>
        <v>0</v>
      </c>
      <c r="AI94" s="465">
        <f t="shared" si="160"/>
        <v>0</v>
      </c>
      <c r="AJ94" s="465">
        <f t="shared" si="169"/>
        <v>0</v>
      </c>
      <c r="AK94" s="464">
        <f t="shared" si="161"/>
        <v>0</v>
      </c>
      <c r="AL94" s="465">
        <f t="shared" si="167"/>
        <v>0</v>
      </c>
      <c r="AM94" s="465">
        <f t="shared" si="162"/>
        <v>0</v>
      </c>
      <c r="AN94" s="465">
        <f t="shared" si="163"/>
        <v>0</v>
      </c>
      <c r="AO94" s="465">
        <f t="shared" si="164"/>
        <v>0</v>
      </c>
      <c r="AP94" s="465">
        <f t="shared" si="165"/>
        <v>0</v>
      </c>
      <c r="AQ94" s="470">
        <f t="shared" si="166"/>
        <v>0</v>
      </c>
      <c r="AR94" s="471">
        <f t="shared" si="171"/>
        <v>0</v>
      </c>
      <c r="AS94" s="471">
        <f t="shared" si="172"/>
        <v>0</v>
      </c>
      <c r="AT94" s="471">
        <f t="shared" si="173"/>
        <v>0</v>
      </c>
      <c r="AU94" s="471">
        <f t="shared" si="174"/>
        <v>0</v>
      </c>
      <c r="AV94" s="471">
        <f t="shared" si="175"/>
        <v>0</v>
      </c>
      <c r="AW94" s="471">
        <f t="shared" si="176"/>
        <v>0</v>
      </c>
      <c r="AX94" s="471">
        <f t="shared" si="177"/>
        <v>0</v>
      </c>
      <c r="AY94" s="471">
        <f t="shared" si="178"/>
        <v>0</v>
      </c>
      <c r="AZ94" s="471">
        <f t="shared" si="179"/>
        <v>0</v>
      </c>
      <c r="BA94" s="471">
        <f t="shared" si="180"/>
        <v>0</v>
      </c>
      <c r="BB94" s="471">
        <f t="shared" si="181"/>
        <v>0</v>
      </c>
      <c r="BC94" s="471">
        <f t="shared" si="182"/>
        <v>0</v>
      </c>
      <c r="BD94" s="472">
        <v>60</v>
      </c>
      <c r="BE94" s="470">
        <f t="shared" si="140"/>
        <v>0</v>
      </c>
      <c r="BF94" s="463"/>
      <c r="BG94" s="473">
        <f t="shared" si="141"/>
        <v>0</v>
      </c>
      <c r="BH94" s="473">
        <f t="shared" si="142"/>
        <v>1</v>
      </c>
      <c r="BI94" s="473">
        <f t="shared" si="143"/>
        <v>0</v>
      </c>
      <c r="BJ94" s="473">
        <f t="shared" si="144"/>
        <v>0</v>
      </c>
      <c r="BK94" s="474">
        <f t="shared" si="168"/>
        <v>0</v>
      </c>
      <c r="BL94" s="457"/>
      <c r="BM94" s="457"/>
      <c r="BN94" s="475">
        <f t="shared" si="145"/>
        <v>0</v>
      </c>
      <c r="BO94" s="476"/>
      <c r="BP94" s="473">
        <f t="shared" si="146"/>
        <v>0</v>
      </c>
      <c r="BQ94" s="476"/>
      <c r="BR94" s="476"/>
      <c r="BS94" s="477"/>
      <c r="BT94" s="478">
        <f t="shared" si="128"/>
        <v>0</v>
      </c>
      <c r="BU94" s="478">
        <f t="shared" si="129"/>
        <v>0</v>
      </c>
      <c r="BV94" s="478">
        <f t="shared" si="130"/>
        <v>0</v>
      </c>
      <c r="BW94" s="478">
        <f t="shared" si="131"/>
        <v>0</v>
      </c>
      <c r="BX94" s="478">
        <f t="shared" si="132"/>
        <v>0</v>
      </c>
      <c r="BY94" s="478">
        <f t="shared" si="133"/>
        <v>0</v>
      </c>
      <c r="BZ94" s="478">
        <f t="shared" si="134"/>
        <v>0</v>
      </c>
      <c r="CA94" s="478">
        <f t="shared" si="135"/>
        <v>0</v>
      </c>
      <c r="CB94" s="478">
        <f t="shared" si="136"/>
        <v>0</v>
      </c>
      <c r="CC94" s="478">
        <f t="shared" si="137"/>
        <v>0</v>
      </c>
      <c r="CD94" s="478">
        <f t="shared" si="138"/>
        <v>0</v>
      </c>
      <c r="CE94" s="479">
        <f t="shared" si="139"/>
        <v>0</v>
      </c>
    </row>
    <row r="95" spans="1:83" ht="18" thickBot="1" x14ac:dyDescent="0.35">
      <c r="A95" s="634">
        <v>87</v>
      </c>
      <c r="B95" s="443" t="s">
        <v>969</v>
      </c>
      <c r="C95" s="433" t="s">
        <v>970</v>
      </c>
      <c r="D95" s="432" t="s">
        <v>971</v>
      </c>
      <c r="E95" s="433" t="s">
        <v>972</v>
      </c>
      <c r="F95" s="434" t="s">
        <v>504</v>
      </c>
      <c r="G95" s="444">
        <v>44772</v>
      </c>
      <c r="H95" s="433">
        <v>3</v>
      </c>
      <c r="I95" s="433" t="s">
        <v>643</v>
      </c>
      <c r="J95" s="445">
        <v>44772</v>
      </c>
      <c r="K95" s="445">
        <v>44774</v>
      </c>
      <c r="L95" s="434">
        <f t="shared" si="184"/>
        <v>2</v>
      </c>
      <c r="M95" s="435">
        <v>0</v>
      </c>
      <c r="N95" s="436">
        <v>0</v>
      </c>
      <c r="O95" s="436">
        <v>90</v>
      </c>
      <c r="P95" s="436">
        <v>0</v>
      </c>
      <c r="Q95" s="446">
        <f t="shared" si="147"/>
        <v>0</v>
      </c>
      <c r="R95" s="440">
        <f t="shared" si="148"/>
        <v>180</v>
      </c>
      <c r="S95" s="440">
        <f t="shared" si="149"/>
        <v>0</v>
      </c>
      <c r="T95" s="440">
        <f t="shared" si="150"/>
        <v>0</v>
      </c>
      <c r="U95" s="440">
        <f t="shared" si="151"/>
        <v>180</v>
      </c>
      <c r="V95" s="440">
        <f t="shared" si="152"/>
        <v>54</v>
      </c>
      <c r="W95" s="436">
        <v>0</v>
      </c>
      <c r="X95" s="440">
        <f t="shared" si="153"/>
        <v>180</v>
      </c>
      <c r="Y95" s="436">
        <v>180</v>
      </c>
      <c r="Z95" s="447">
        <f t="shared" si="154"/>
        <v>6</v>
      </c>
      <c r="AA95" s="444">
        <v>44769</v>
      </c>
      <c r="AB95" s="448">
        <f t="shared" si="93"/>
        <v>44776</v>
      </c>
      <c r="AC95" s="448">
        <f t="shared" si="155"/>
        <v>44769</v>
      </c>
      <c r="AD95" s="438">
        <v>0</v>
      </c>
      <c r="AE95" s="439" t="str">
        <f t="shared" si="183"/>
        <v/>
      </c>
      <c r="AF95" s="440">
        <f t="shared" si="157"/>
        <v>0</v>
      </c>
      <c r="AG95" s="440">
        <f t="shared" si="158"/>
        <v>0</v>
      </c>
      <c r="AH95" s="440">
        <f t="shared" si="159"/>
        <v>0</v>
      </c>
      <c r="AI95" s="440">
        <f t="shared" si="160"/>
        <v>0</v>
      </c>
      <c r="AJ95" s="440">
        <f t="shared" si="169"/>
        <v>0</v>
      </c>
      <c r="AK95" s="446">
        <f t="shared" si="161"/>
        <v>0</v>
      </c>
      <c r="AL95" s="440">
        <f t="shared" si="167"/>
        <v>3.96</v>
      </c>
      <c r="AM95" s="440">
        <f t="shared" si="162"/>
        <v>0</v>
      </c>
      <c r="AN95" s="440">
        <f t="shared" si="163"/>
        <v>0</v>
      </c>
      <c r="AO95" s="440">
        <f t="shared" si="164"/>
        <v>0</v>
      </c>
      <c r="AP95" s="440">
        <f t="shared" si="165"/>
        <v>0</v>
      </c>
      <c r="AQ95" s="441">
        <f t="shared" si="166"/>
        <v>0</v>
      </c>
      <c r="AR95" s="437">
        <f t="shared" si="171"/>
        <v>0</v>
      </c>
      <c r="AS95" s="437">
        <f t="shared" si="172"/>
        <v>0</v>
      </c>
      <c r="AT95" s="437">
        <f t="shared" si="173"/>
        <v>0</v>
      </c>
      <c r="AU95" s="437">
        <f t="shared" si="174"/>
        <v>0</v>
      </c>
      <c r="AV95" s="437">
        <f t="shared" si="175"/>
        <v>0</v>
      </c>
      <c r="AW95" s="437">
        <f t="shared" si="176"/>
        <v>0</v>
      </c>
      <c r="AX95" s="437">
        <f t="shared" si="177"/>
        <v>10.8</v>
      </c>
      <c r="AY95" s="437">
        <f t="shared" si="178"/>
        <v>0</v>
      </c>
      <c r="AZ95" s="437">
        <f t="shared" si="179"/>
        <v>0</v>
      </c>
      <c r="BA95" s="437">
        <f t="shared" si="180"/>
        <v>0</v>
      </c>
      <c r="BB95" s="437">
        <f t="shared" si="181"/>
        <v>0</v>
      </c>
      <c r="BC95" s="437">
        <f t="shared" si="182"/>
        <v>0</v>
      </c>
      <c r="BD95" s="449">
        <f t="shared" si="170"/>
        <v>0</v>
      </c>
      <c r="BE95" s="441">
        <f t="shared" si="140"/>
        <v>180</v>
      </c>
      <c r="BF95" s="436"/>
      <c r="BG95" s="450">
        <f t="shared" si="141"/>
        <v>1</v>
      </c>
      <c r="BH95" s="450">
        <f t="shared" si="142"/>
        <v>0</v>
      </c>
      <c r="BI95" s="450">
        <f t="shared" si="143"/>
        <v>0</v>
      </c>
      <c r="BJ95" s="450">
        <f t="shared" si="144"/>
        <v>180</v>
      </c>
      <c r="BK95" s="442">
        <f t="shared" si="168"/>
        <v>6</v>
      </c>
      <c r="BL95" s="433"/>
      <c r="BM95" s="433"/>
      <c r="BN95" s="451">
        <f t="shared" si="145"/>
        <v>180</v>
      </c>
      <c r="BO95" s="452"/>
      <c r="BP95" s="450">
        <f t="shared" si="146"/>
        <v>180</v>
      </c>
      <c r="BQ95" s="452"/>
      <c r="BR95" s="452"/>
      <c r="BS95" s="453"/>
      <c r="BT95" s="454">
        <f t="shared" si="128"/>
        <v>0</v>
      </c>
      <c r="BU95" s="454">
        <f t="shared" si="129"/>
        <v>0</v>
      </c>
      <c r="BV95" s="454">
        <f t="shared" si="130"/>
        <v>0</v>
      </c>
      <c r="BW95" s="454">
        <f t="shared" si="131"/>
        <v>0</v>
      </c>
      <c r="BX95" s="454">
        <f t="shared" si="132"/>
        <v>0</v>
      </c>
      <c r="BY95" s="454">
        <f t="shared" si="133"/>
        <v>0</v>
      </c>
      <c r="BZ95" s="454">
        <f t="shared" si="134"/>
        <v>0</v>
      </c>
      <c r="CA95" s="454">
        <f t="shared" si="135"/>
        <v>0</v>
      </c>
      <c r="CB95" s="454">
        <f t="shared" si="136"/>
        <v>0</v>
      </c>
      <c r="CC95" s="454">
        <f t="shared" si="137"/>
        <v>0</v>
      </c>
      <c r="CD95" s="454">
        <f t="shared" si="138"/>
        <v>0</v>
      </c>
      <c r="CE95" s="455">
        <f t="shared" si="139"/>
        <v>0</v>
      </c>
    </row>
    <row r="96" spans="1:83" ht="18" thickBot="1" x14ac:dyDescent="0.35">
      <c r="A96" s="661">
        <v>88</v>
      </c>
      <c r="B96" s="443" t="s">
        <v>973</v>
      </c>
      <c r="C96" s="433" t="s">
        <v>974</v>
      </c>
      <c r="D96" s="432">
        <v>684930677</v>
      </c>
      <c r="E96" s="433"/>
      <c r="F96" s="434" t="s">
        <v>505</v>
      </c>
      <c r="G96" s="444">
        <v>44803</v>
      </c>
      <c r="H96" s="433">
        <v>2</v>
      </c>
      <c r="I96" s="433" t="s">
        <v>123</v>
      </c>
      <c r="J96" s="445">
        <v>44784</v>
      </c>
      <c r="K96" s="445">
        <v>44786</v>
      </c>
      <c r="L96" s="434">
        <f t="shared" si="184"/>
        <v>2</v>
      </c>
      <c r="M96" s="435">
        <v>0</v>
      </c>
      <c r="N96" s="436">
        <v>0</v>
      </c>
      <c r="O96" s="436">
        <v>0</v>
      </c>
      <c r="P96" s="436">
        <v>70</v>
      </c>
      <c r="Q96" s="446">
        <f t="shared" si="147"/>
        <v>0</v>
      </c>
      <c r="R96" s="440">
        <f t="shared" si="148"/>
        <v>0</v>
      </c>
      <c r="S96" s="440">
        <f t="shared" si="149"/>
        <v>0</v>
      </c>
      <c r="T96" s="440">
        <f t="shared" si="150"/>
        <v>140</v>
      </c>
      <c r="U96" s="440">
        <f t="shared" si="151"/>
        <v>0</v>
      </c>
      <c r="V96" s="440">
        <f t="shared" si="152"/>
        <v>0</v>
      </c>
      <c r="W96" s="436">
        <v>0</v>
      </c>
      <c r="X96" s="440">
        <f t="shared" si="153"/>
        <v>0</v>
      </c>
      <c r="Y96" s="436">
        <v>0</v>
      </c>
      <c r="Z96" s="447">
        <f t="shared" si="154"/>
        <v>4</v>
      </c>
      <c r="AA96" s="444">
        <v>44773</v>
      </c>
      <c r="AB96" s="448">
        <f t="shared" ref="AB96:AB159" si="185">IF(AA96="","",AA96+7)</f>
        <v>44780</v>
      </c>
      <c r="AC96" s="448">
        <f t="shared" si="155"/>
        <v>44781</v>
      </c>
      <c r="AD96" s="438">
        <v>0</v>
      </c>
      <c r="AE96" s="439" t="str">
        <f t="shared" si="183"/>
        <v/>
      </c>
      <c r="AF96" s="440">
        <f t="shared" si="157"/>
        <v>0</v>
      </c>
      <c r="AG96" s="440">
        <f t="shared" si="158"/>
        <v>0</v>
      </c>
      <c r="AH96" s="440">
        <f t="shared" si="159"/>
        <v>0</v>
      </c>
      <c r="AI96" s="440">
        <f t="shared" si="160"/>
        <v>0</v>
      </c>
      <c r="AJ96" s="440">
        <f t="shared" si="169"/>
        <v>0</v>
      </c>
      <c r="AK96" s="446">
        <f t="shared" si="161"/>
        <v>0</v>
      </c>
      <c r="AL96" s="440">
        <f t="shared" si="167"/>
        <v>0</v>
      </c>
      <c r="AM96" s="440">
        <f t="shared" si="162"/>
        <v>0</v>
      </c>
      <c r="AN96" s="440">
        <f t="shared" si="163"/>
        <v>0</v>
      </c>
      <c r="AO96" s="440">
        <f t="shared" si="164"/>
        <v>0</v>
      </c>
      <c r="AP96" s="440">
        <f t="shared" si="165"/>
        <v>0</v>
      </c>
      <c r="AQ96" s="441">
        <f t="shared" si="166"/>
        <v>0</v>
      </c>
      <c r="AR96" s="437">
        <f>IF(AND(I96="O",MONTH(G96)=1),(Q96+R96+S96+T96)*6/100,0)</f>
        <v>0</v>
      </c>
      <c r="AS96" s="437">
        <f>IF(AND(I96="O",MONTH(G96)=2),(Q96+R96+S96+T96)*6/100,0)</f>
        <v>0</v>
      </c>
      <c r="AT96" s="437">
        <f>IF(AND(I96="O",MONTH(G96)=3),(Q96+R96+S96+T96)*6/100,0)</f>
        <v>0</v>
      </c>
      <c r="AU96" s="437">
        <f>IF(AND(I96="O",MONTH(G96)=4),(Q96+R96+S96+T96)*6/100,0)</f>
        <v>0</v>
      </c>
      <c r="AV96" s="437">
        <f>IF(AND(I96="O",MONTH(G96)=5),(Q96+R96+S96+T96)*6/100,0)</f>
        <v>0</v>
      </c>
      <c r="AW96" s="437">
        <f>IF(AND(I96="O",MONTH(G96)=6),(Q96+R96+S96+T96)*6/100,0)</f>
        <v>0</v>
      </c>
      <c r="AX96" s="437">
        <f>IF(AND(I96="O",MONTH(G96)=7),(Q96+R96+S96+T96)*6/100,0)</f>
        <v>0</v>
      </c>
      <c r="AY96" s="437">
        <f>IF(AND(I96="O",MONTH(G96)=8),(Q96+R96+S96+T96)*6/100,0)</f>
        <v>0</v>
      </c>
      <c r="AZ96" s="437">
        <f>IF(AND(I96="O",MONTH(G96)=9),(Q96+R96+S96+T96)*6/100,0)</f>
        <v>0</v>
      </c>
      <c r="BA96" s="437">
        <f>IF(AND(I96="O",MONTH(G96)=10),(Q96+R96+S96+T96)*6/100,0)</f>
        <v>0</v>
      </c>
      <c r="BB96" s="437">
        <f>IF(AND(I96="O",MONTH(G96)=11),(Q96+R96+S96+T96)*6/100,0)</f>
        <v>0</v>
      </c>
      <c r="BC96" s="437">
        <f>IF(AND(I96="O",MONTH(G96)=12),(Q96+R96+S96+T96)*6/100,0)</f>
        <v>0</v>
      </c>
      <c r="BD96" s="449">
        <v>100</v>
      </c>
      <c r="BE96" s="441">
        <f t="shared" si="140"/>
        <v>0</v>
      </c>
      <c r="BF96" s="436"/>
      <c r="BG96" s="450">
        <f t="shared" si="141"/>
        <v>0</v>
      </c>
      <c r="BH96" s="450">
        <f t="shared" si="142"/>
        <v>1</v>
      </c>
      <c r="BI96" s="450">
        <f t="shared" si="143"/>
        <v>0</v>
      </c>
      <c r="BJ96" s="450">
        <f t="shared" si="144"/>
        <v>0</v>
      </c>
      <c r="BK96" s="442">
        <f t="shared" si="168"/>
        <v>0</v>
      </c>
      <c r="BL96" s="433"/>
      <c r="BM96" s="433"/>
      <c r="BN96" s="451">
        <f t="shared" si="145"/>
        <v>0</v>
      </c>
      <c r="BO96" s="452"/>
      <c r="BP96" s="450">
        <f t="shared" si="146"/>
        <v>0</v>
      </c>
      <c r="BQ96" s="452"/>
      <c r="BR96" s="452"/>
      <c r="BS96" s="453"/>
      <c r="BT96" s="454">
        <f t="shared" si="128"/>
        <v>0</v>
      </c>
      <c r="BU96" s="454">
        <f t="shared" si="129"/>
        <v>0</v>
      </c>
      <c r="BV96" s="454">
        <f t="shared" si="130"/>
        <v>0</v>
      </c>
      <c r="BW96" s="454">
        <f t="shared" si="131"/>
        <v>0</v>
      </c>
      <c r="BX96" s="454">
        <f t="shared" si="132"/>
        <v>0</v>
      </c>
      <c r="BY96" s="454">
        <f t="shared" si="133"/>
        <v>0</v>
      </c>
      <c r="BZ96" s="454">
        <f t="shared" si="134"/>
        <v>0</v>
      </c>
      <c r="CA96" s="454">
        <f t="shared" si="135"/>
        <v>0</v>
      </c>
      <c r="CB96" s="454">
        <f t="shared" si="136"/>
        <v>0</v>
      </c>
      <c r="CC96" s="454">
        <f t="shared" si="137"/>
        <v>0</v>
      </c>
      <c r="CD96" s="454">
        <f t="shared" si="138"/>
        <v>0</v>
      </c>
      <c r="CE96" s="455">
        <f t="shared" si="139"/>
        <v>0</v>
      </c>
    </row>
    <row r="97" spans="1:83" ht="18" thickBot="1" x14ac:dyDescent="0.35">
      <c r="A97" s="683">
        <v>89</v>
      </c>
      <c r="B97" s="443" t="s">
        <v>1068</v>
      </c>
      <c r="C97" s="433" t="s">
        <v>1069</v>
      </c>
      <c r="D97" s="432">
        <v>668053920</v>
      </c>
      <c r="E97" s="433" t="s">
        <v>1070</v>
      </c>
      <c r="F97" s="434" t="s">
        <v>506</v>
      </c>
      <c r="G97" s="444">
        <v>44834</v>
      </c>
      <c r="H97" s="433">
        <v>2</v>
      </c>
      <c r="I97" s="433" t="s">
        <v>643</v>
      </c>
      <c r="J97" s="445">
        <v>44826</v>
      </c>
      <c r="K97" s="445">
        <v>44828</v>
      </c>
      <c r="L97" s="434">
        <f t="shared" si="184"/>
        <v>2</v>
      </c>
      <c r="M97" s="435">
        <v>0</v>
      </c>
      <c r="N97" s="436">
        <v>0</v>
      </c>
      <c r="O97" s="436">
        <v>0</v>
      </c>
      <c r="P97" s="436">
        <v>70</v>
      </c>
      <c r="Q97" s="446">
        <f t="shared" si="147"/>
        <v>0</v>
      </c>
      <c r="R97" s="440">
        <f t="shared" si="148"/>
        <v>0</v>
      </c>
      <c r="S97" s="440">
        <f t="shared" si="149"/>
        <v>0</v>
      </c>
      <c r="T97" s="440">
        <f t="shared" si="150"/>
        <v>140</v>
      </c>
      <c r="U97" s="440">
        <f t="shared" si="151"/>
        <v>59.5</v>
      </c>
      <c r="V97" s="440">
        <f t="shared" si="152"/>
        <v>17.849999999999998</v>
      </c>
      <c r="W97" s="436">
        <v>0</v>
      </c>
      <c r="X97" s="440">
        <f t="shared" si="153"/>
        <v>59.5</v>
      </c>
      <c r="Y97" s="436">
        <v>60</v>
      </c>
      <c r="Z97" s="447">
        <f t="shared" si="154"/>
        <v>4</v>
      </c>
      <c r="AA97" s="444">
        <v>44781</v>
      </c>
      <c r="AB97" s="448">
        <f t="shared" si="185"/>
        <v>44788</v>
      </c>
      <c r="AC97" s="448">
        <f t="shared" si="155"/>
        <v>44823</v>
      </c>
      <c r="AD97" s="438">
        <v>0</v>
      </c>
      <c r="AE97" s="439" t="str">
        <f t="shared" si="183"/>
        <v/>
      </c>
      <c r="AF97" s="440">
        <f t="shared" si="157"/>
        <v>0</v>
      </c>
      <c r="AG97" s="440">
        <f t="shared" si="158"/>
        <v>0</v>
      </c>
      <c r="AH97" s="440">
        <f t="shared" si="159"/>
        <v>0</v>
      </c>
      <c r="AI97" s="440">
        <f t="shared" si="160"/>
        <v>0</v>
      </c>
      <c r="AJ97" s="440">
        <f t="shared" si="169"/>
        <v>0</v>
      </c>
      <c r="AK97" s="446">
        <f t="shared" si="161"/>
        <v>0</v>
      </c>
      <c r="AL97" s="440">
        <f t="shared" si="167"/>
        <v>0</v>
      </c>
      <c r="AM97" s="440">
        <f t="shared" si="162"/>
        <v>0</v>
      </c>
      <c r="AN97" s="440">
        <f t="shared" si="163"/>
        <v>2.64</v>
      </c>
      <c r="AO97" s="440">
        <f t="shared" si="164"/>
        <v>0</v>
      </c>
      <c r="AP97" s="440">
        <f t="shared" si="165"/>
        <v>0</v>
      </c>
      <c r="AQ97" s="441">
        <f t="shared" si="166"/>
        <v>0</v>
      </c>
      <c r="AR97" s="437">
        <f t="shared" ref="AR97:AR160" si="186">IF(AND(I97="O",MONTH(G97)=1),(Q97+R97+S97+T97)*6/100,0)</f>
        <v>0</v>
      </c>
      <c r="AS97" s="437">
        <f t="shared" ref="AS97:AS160" si="187">IF(AND(I97="O",MONTH(G97)=2),(Q97+R97+S97+T97)*6/100,0)</f>
        <v>0</v>
      </c>
      <c r="AT97" s="437">
        <f t="shared" ref="AT97:AT160" si="188">IF(AND(I97="O",MONTH(G97)=3),(Q97+R97+S97+T97)*6/100,0)</f>
        <v>0</v>
      </c>
      <c r="AU97" s="437">
        <f t="shared" ref="AU97:AU160" si="189">IF(AND(I97="O",MONTH(G97)=4),(Q97+R97+S97+T97)*6/100,0)</f>
        <v>0</v>
      </c>
      <c r="AV97" s="437">
        <f t="shared" ref="AV97:AV160" si="190">IF(AND(I97="O",MONTH(G97)=5),(Q97+R97+S97+T97)*6/100,0)</f>
        <v>0</v>
      </c>
      <c r="AW97" s="437">
        <f t="shared" ref="AW97:AW160" si="191">IF(AND(I97="O",MONTH(G97)=6),(Q97+R97+S97+T97)*6/100,0)</f>
        <v>0</v>
      </c>
      <c r="AX97" s="437">
        <f t="shared" ref="AX97:AX160" si="192">IF(AND(I97="O",MONTH(G97)=7),(Q97+R97+S97+T97)*6/100,0)</f>
        <v>0</v>
      </c>
      <c r="AY97" s="437">
        <f t="shared" ref="AY97:AY160" si="193">IF(AND(I97="O",MONTH(G97)=8),(Q97+R97+S97+T97)*6/100,0)</f>
        <v>0</v>
      </c>
      <c r="AZ97" s="437">
        <f t="shared" ref="AZ97:AZ160" si="194">IF(AND(I97="O",MONTH(G97)=9),(Q97+R97+S97+T97)*6/100,0)</f>
        <v>8.4</v>
      </c>
      <c r="BA97" s="437">
        <f t="shared" ref="BA97:BA160" si="195">IF(AND(I97="O",MONTH(G97)=10),(Q97+R97+S97+T97)*6/100,0)</f>
        <v>0</v>
      </c>
      <c r="BB97" s="437">
        <f t="shared" ref="BB97:BB160" si="196">IF(AND(I97="O",MONTH(G97)=11),(Q97+R97+S97+T97)*6/100,0)</f>
        <v>0</v>
      </c>
      <c r="BC97" s="437">
        <f t="shared" ref="BC97:BC160" si="197">IF(AND(I97="O",MONTH(G97)=12),(Q97+R97+S97+T97)*6/100,0)</f>
        <v>0</v>
      </c>
      <c r="BD97" s="449">
        <v>57.5</v>
      </c>
      <c r="BE97" s="441">
        <f t="shared" si="140"/>
        <v>60</v>
      </c>
      <c r="BF97" s="436"/>
      <c r="BG97" s="450">
        <f t="shared" si="141"/>
        <v>1</v>
      </c>
      <c r="BH97" s="450">
        <f t="shared" si="142"/>
        <v>0</v>
      </c>
      <c r="BI97" s="450">
        <f t="shared" si="143"/>
        <v>0</v>
      </c>
      <c r="BJ97" s="450">
        <f t="shared" si="144"/>
        <v>59.5</v>
      </c>
      <c r="BK97" s="442">
        <f t="shared" si="168"/>
        <v>4</v>
      </c>
      <c r="BL97" s="433"/>
      <c r="BM97" s="433"/>
      <c r="BN97" s="451">
        <f t="shared" si="145"/>
        <v>60</v>
      </c>
      <c r="BO97" s="452"/>
      <c r="BP97" s="450">
        <f t="shared" si="146"/>
        <v>59.5</v>
      </c>
      <c r="BQ97" s="452"/>
      <c r="BR97" s="452"/>
      <c r="BS97" s="453"/>
      <c r="BT97" s="454">
        <f t="shared" si="128"/>
        <v>0</v>
      </c>
      <c r="BU97" s="454">
        <f t="shared" si="129"/>
        <v>0</v>
      </c>
      <c r="BV97" s="454">
        <f t="shared" si="130"/>
        <v>0</v>
      </c>
      <c r="BW97" s="454">
        <f t="shared" si="131"/>
        <v>0</v>
      </c>
      <c r="BX97" s="454">
        <f t="shared" si="132"/>
        <v>0</v>
      </c>
      <c r="BY97" s="454">
        <f t="shared" si="133"/>
        <v>0</v>
      </c>
      <c r="BZ97" s="454">
        <f t="shared" si="134"/>
        <v>0</v>
      </c>
      <c r="CA97" s="454">
        <f t="shared" si="135"/>
        <v>0</v>
      </c>
      <c r="CB97" s="454">
        <f t="shared" si="136"/>
        <v>0</v>
      </c>
      <c r="CC97" s="454">
        <f t="shared" si="137"/>
        <v>0</v>
      </c>
      <c r="CD97" s="454">
        <f t="shared" si="138"/>
        <v>0</v>
      </c>
      <c r="CE97" s="455">
        <f t="shared" si="139"/>
        <v>0</v>
      </c>
    </row>
    <row r="98" spans="1:83" ht="18" thickBot="1" x14ac:dyDescent="0.35">
      <c r="A98" s="683">
        <v>90</v>
      </c>
      <c r="B98" s="443" t="s">
        <v>982</v>
      </c>
      <c r="C98" s="433" t="s">
        <v>983</v>
      </c>
      <c r="D98" s="432" t="s">
        <v>985</v>
      </c>
      <c r="E98" s="433" t="s">
        <v>984</v>
      </c>
      <c r="F98" s="434" t="s">
        <v>507</v>
      </c>
      <c r="G98" s="444">
        <v>44803</v>
      </c>
      <c r="H98" s="433">
        <v>2</v>
      </c>
      <c r="I98" s="433" t="s">
        <v>643</v>
      </c>
      <c r="J98" s="445">
        <v>44786</v>
      </c>
      <c r="K98" s="445">
        <v>44788</v>
      </c>
      <c r="L98" s="434">
        <f t="shared" si="184"/>
        <v>2</v>
      </c>
      <c r="M98" s="435">
        <v>0</v>
      </c>
      <c r="N98" s="436">
        <v>0</v>
      </c>
      <c r="O98" s="436">
        <v>0</v>
      </c>
      <c r="P98" s="436">
        <v>70</v>
      </c>
      <c r="Q98" s="446">
        <f t="shared" si="147"/>
        <v>0</v>
      </c>
      <c r="R98" s="440">
        <f t="shared" si="148"/>
        <v>0</v>
      </c>
      <c r="S98" s="440">
        <f t="shared" si="149"/>
        <v>0</v>
      </c>
      <c r="T98" s="440">
        <f t="shared" si="150"/>
        <v>140</v>
      </c>
      <c r="U98" s="440">
        <f t="shared" si="151"/>
        <v>140</v>
      </c>
      <c r="V98" s="440">
        <f t="shared" si="152"/>
        <v>42</v>
      </c>
      <c r="W98" s="436">
        <v>0</v>
      </c>
      <c r="X98" s="440">
        <f t="shared" si="153"/>
        <v>140</v>
      </c>
      <c r="Y98" s="436">
        <v>140</v>
      </c>
      <c r="Z98" s="447">
        <f t="shared" si="154"/>
        <v>4</v>
      </c>
      <c r="AA98" s="444">
        <v>44778</v>
      </c>
      <c r="AB98" s="448">
        <f t="shared" si="185"/>
        <v>44785</v>
      </c>
      <c r="AC98" s="448">
        <f t="shared" si="155"/>
        <v>44783</v>
      </c>
      <c r="AD98" s="438">
        <v>0</v>
      </c>
      <c r="AE98" s="439" t="str">
        <f t="shared" si="183"/>
        <v/>
      </c>
      <c r="AF98" s="440">
        <f t="shared" si="157"/>
        <v>0</v>
      </c>
      <c r="AG98" s="440">
        <f t="shared" si="158"/>
        <v>0</v>
      </c>
      <c r="AH98" s="440">
        <f t="shared" si="159"/>
        <v>0</v>
      </c>
      <c r="AI98" s="440">
        <f t="shared" si="160"/>
        <v>0</v>
      </c>
      <c r="AJ98" s="440">
        <f t="shared" si="169"/>
        <v>0</v>
      </c>
      <c r="AK98" s="446">
        <f t="shared" si="161"/>
        <v>0</v>
      </c>
      <c r="AL98" s="440">
        <f t="shared" si="167"/>
        <v>0</v>
      </c>
      <c r="AM98" s="440">
        <f t="shared" si="162"/>
        <v>2.64</v>
      </c>
      <c r="AN98" s="440">
        <f t="shared" si="163"/>
        <v>0</v>
      </c>
      <c r="AO98" s="440">
        <f t="shared" si="164"/>
        <v>0</v>
      </c>
      <c r="AP98" s="440">
        <f t="shared" si="165"/>
        <v>0</v>
      </c>
      <c r="AQ98" s="441">
        <f t="shared" si="166"/>
        <v>0</v>
      </c>
      <c r="AR98" s="437">
        <f t="shared" si="186"/>
        <v>0</v>
      </c>
      <c r="AS98" s="437">
        <f t="shared" si="187"/>
        <v>0</v>
      </c>
      <c r="AT98" s="437">
        <f t="shared" si="188"/>
        <v>0</v>
      </c>
      <c r="AU98" s="437">
        <f t="shared" si="189"/>
        <v>0</v>
      </c>
      <c r="AV98" s="437">
        <f t="shared" si="190"/>
        <v>0</v>
      </c>
      <c r="AW98" s="437">
        <f t="shared" si="191"/>
        <v>0</v>
      </c>
      <c r="AX98" s="437">
        <f t="shared" si="192"/>
        <v>0</v>
      </c>
      <c r="AY98" s="437">
        <f t="shared" si="193"/>
        <v>8.4</v>
      </c>
      <c r="AZ98" s="437">
        <f t="shared" si="194"/>
        <v>0</v>
      </c>
      <c r="BA98" s="437">
        <f t="shared" si="195"/>
        <v>0</v>
      </c>
      <c r="BB98" s="437">
        <f t="shared" si="196"/>
        <v>0</v>
      </c>
      <c r="BC98" s="437">
        <f t="shared" si="197"/>
        <v>0</v>
      </c>
      <c r="BD98" s="449">
        <f t="shared" si="170"/>
        <v>0</v>
      </c>
      <c r="BE98" s="441">
        <f t="shared" si="140"/>
        <v>140</v>
      </c>
      <c r="BF98" s="436"/>
      <c r="BG98" s="450">
        <f t="shared" si="141"/>
        <v>1</v>
      </c>
      <c r="BH98" s="450">
        <f t="shared" si="142"/>
        <v>0</v>
      </c>
      <c r="BI98" s="450">
        <f t="shared" si="143"/>
        <v>0</v>
      </c>
      <c r="BJ98" s="450">
        <f t="shared" si="144"/>
        <v>140</v>
      </c>
      <c r="BK98" s="442">
        <f t="shared" si="168"/>
        <v>4</v>
      </c>
      <c r="BL98" s="433"/>
      <c r="BM98" s="433"/>
      <c r="BN98" s="451">
        <f t="shared" si="145"/>
        <v>140</v>
      </c>
      <c r="BO98" s="452"/>
      <c r="BP98" s="450">
        <f t="shared" si="146"/>
        <v>140</v>
      </c>
      <c r="BQ98" s="452"/>
      <c r="BR98" s="452"/>
      <c r="BS98" s="453"/>
      <c r="BT98" s="454">
        <f t="shared" si="128"/>
        <v>0</v>
      </c>
      <c r="BU98" s="454">
        <f t="shared" si="129"/>
        <v>0</v>
      </c>
      <c r="BV98" s="454">
        <f t="shared" si="130"/>
        <v>0</v>
      </c>
      <c r="BW98" s="454">
        <f t="shared" si="131"/>
        <v>0</v>
      </c>
      <c r="BX98" s="454">
        <f t="shared" si="132"/>
        <v>0</v>
      </c>
      <c r="BY98" s="454">
        <f t="shared" si="133"/>
        <v>0</v>
      </c>
      <c r="BZ98" s="454">
        <f t="shared" si="134"/>
        <v>0</v>
      </c>
      <c r="CA98" s="454">
        <f t="shared" si="135"/>
        <v>0</v>
      </c>
      <c r="CB98" s="454">
        <f t="shared" si="136"/>
        <v>0</v>
      </c>
      <c r="CC98" s="454">
        <f t="shared" si="137"/>
        <v>0</v>
      </c>
      <c r="CD98" s="454">
        <f t="shared" si="138"/>
        <v>0</v>
      </c>
      <c r="CE98" s="455">
        <f t="shared" si="139"/>
        <v>0</v>
      </c>
    </row>
    <row r="99" spans="1:83" ht="18" thickBot="1" x14ac:dyDescent="0.35">
      <c r="A99" s="683">
        <v>91</v>
      </c>
      <c r="B99" s="443" t="s">
        <v>612</v>
      </c>
      <c r="C99" s="433" t="s">
        <v>991</v>
      </c>
      <c r="D99" s="432">
        <v>668053920</v>
      </c>
      <c r="E99" s="433"/>
      <c r="F99" s="434" t="s">
        <v>508</v>
      </c>
      <c r="G99" s="444">
        <v>44834</v>
      </c>
      <c r="H99" s="433">
        <v>5</v>
      </c>
      <c r="I99" s="433" t="s">
        <v>643</v>
      </c>
      <c r="J99" s="445">
        <v>44826</v>
      </c>
      <c r="K99" s="445">
        <v>44828</v>
      </c>
      <c r="L99" s="434">
        <f t="shared" si="184"/>
        <v>2</v>
      </c>
      <c r="M99" s="435">
        <v>0</v>
      </c>
      <c r="N99" s="436">
        <v>0</v>
      </c>
      <c r="O99" s="436">
        <v>0</v>
      </c>
      <c r="P99" s="436">
        <v>0</v>
      </c>
      <c r="Q99" s="446">
        <f t="shared" si="147"/>
        <v>0</v>
      </c>
      <c r="R99" s="440">
        <f t="shared" si="148"/>
        <v>0</v>
      </c>
      <c r="S99" s="440">
        <f t="shared" si="149"/>
        <v>0</v>
      </c>
      <c r="T99" s="440">
        <f t="shared" si="150"/>
        <v>0</v>
      </c>
      <c r="U99" s="440">
        <f t="shared" si="151"/>
        <v>0</v>
      </c>
      <c r="V99" s="440">
        <f t="shared" si="152"/>
        <v>0</v>
      </c>
      <c r="W99" s="436">
        <v>0</v>
      </c>
      <c r="X99" s="440">
        <f t="shared" si="153"/>
        <v>0</v>
      </c>
      <c r="Y99" s="436">
        <v>0</v>
      </c>
      <c r="Z99" s="447">
        <f t="shared" si="154"/>
        <v>10</v>
      </c>
      <c r="AA99" s="444">
        <v>44781</v>
      </c>
      <c r="AB99" s="448">
        <f t="shared" si="185"/>
        <v>44788</v>
      </c>
      <c r="AC99" s="448">
        <f t="shared" si="155"/>
        <v>44823</v>
      </c>
      <c r="AD99" s="438">
        <v>0</v>
      </c>
      <c r="AE99" s="439" t="str">
        <f t="shared" si="183"/>
        <v/>
      </c>
      <c r="AF99" s="440">
        <f t="shared" si="157"/>
        <v>0</v>
      </c>
      <c r="AG99" s="440">
        <f t="shared" si="158"/>
        <v>0</v>
      </c>
      <c r="AH99" s="440">
        <f t="shared" si="159"/>
        <v>0</v>
      </c>
      <c r="AI99" s="440">
        <f t="shared" si="160"/>
        <v>0</v>
      </c>
      <c r="AJ99" s="440">
        <f t="shared" si="169"/>
        <v>0</v>
      </c>
      <c r="AK99" s="446">
        <f t="shared" si="161"/>
        <v>0</v>
      </c>
      <c r="AL99" s="440">
        <f t="shared" si="167"/>
        <v>0</v>
      </c>
      <c r="AM99" s="440">
        <f t="shared" si="162"/>
        <v>0</v>
      </c>
      <c r="AN99" s="440">
        <f t="shared" si="163"/>
        <v>0</v>
      </c>
      <c r="AO99" s="440">
        <f t="shared" si="164"/>
        <v>0</v>
      </c>
      <c r="AP99" s="440">
        <f t="shared" si="165"/>
        <v>0</v>
      </c>
      <c r="AQ99" s="441">
        <f t="shared" si="166"/>
        <v>0</v>
      </c>
      <c r="AR99" s="437">
        <f t="shared" si="186"/>
        <v>0</v>
      </c>
      <c r="AS99" s="437">
        <f t="shared" si="187"/>
        <v>0</v>
      </c>
      <c r="AT99" s="437">
        <f t="shared" si="188"/>
        <v>0</v>
      </c>
      <c r="AU99" s="437">
        <f t="shared" si="189"/>
        <v>0</v>
      </c>
      <c r="AV99" s="437">
        <f t="shared" si="190"/>
        <v>0</v>
      </c>
      <c r="AW99" s="437">
        <f t="shared" si="191"/>
        <v>0</v>
      </c>
      <c r="AX99" s="437">
        <f t="shared" si="192"/>
        <v>0</v>
      </c>
      <c r="AY99" s="437">
        <f t="shared" si="193"/>
        <v>0</v>
      </c>
      <c r="AZ99" s="437">
        <f t="shared" si="194"/>
        <v>0</v>
      </c>
      <c r="BA99" s="437">
        <f t="shared" si="195"/>
        <v>0</v>
      </c>
      <c r="BB99" s="437">
        <f t="shared" si="196"/>
        <v>0</v>
      </c>
      <c r="BC99" s="437">
        <f t="shared" si="197"/>
        <v>0</v>
      </c>
      <c r="BD99" s="449">
        <f t="shared" si="170"/>
        <v>0</v>
      </c>
      <c r="BE99" s="441">
        <f t="shared" si="140"/>
        <v>0</v>
      </c>
      <c r="BF99" s="436"/>
      <c r="BG99" s="450">
        <f t="shared" si="141"/>
        <v>1</v>
      </c>
      <c r="BH99" s="450">
        <f t="shared" si="142"/>
        <v>0</v>
      </c>
      <c r="BI99" s="450">
        <f t="shared" si="143"/>
        <v>0</v>
      </c>
      <c r="BJ99" s="450">
        <f t="shared" si="144"/>
        <v>0</v>
      </c>
      <c r="BK99" s="442">
        <f t="shared" si="168"/>
        <v>10</v>
      </c>
      <c r="BL99" s="433"/>
      <c r="BM99" s="433"/>
      <c r="BN99" s="451">
        <f t="shared" si="145"/>
        <v>0</v>
      </c>
      <c r="BO99" s="452"/>
      <c r="BP99" s="450">
        <f t="shared" si="146"/>
        <v>0</v>
      </c>
      <c r="BQ99" s="452"/>
      <c r="BR99" s="452"/>
      <c r="BS99" s="453"/>
      <c r="BT99" s="454">
        <f t="shared" si="128"/>
        <v>0</v>
      </c>
      <c r="BU99" s="454">
        <f t="shared" si="129"/>
        <v>0</v>
      </c>
      <c r="BV99" s="454">
        <f t="shared" si="130"/>
        <v>0</v>
      </c>
      <c r="BW99" s="454">
        <f t="shared" si="131"/>
        <v>0</v>
      </c>
      <c r="BX99" s="454">
        <f t="shared" si="132"/>
        <v>0</v>
      </c>
      <c r="BY99" s="454">
        <f t="shared" si="133"/>
        <v>0</v>
      </c>
      <c r="BZ99" s="454">
        <f t="shared" si="134"/>
        <v>0</v>
      </c>
      <c r="CA99" s="454">
        <f t="shared" si="135"/>
        <v>0</v>
      </c>
      <c r="CB99" s="454">
        <f t="shared" si="136"/>
        <v>0</v>
      </c>
      <c r="CC99" s="454">
        <f t="shared" si="137"/>
        <v>0</v>
      </c>
      <c r="CD99" s="454">
        <f t="shared" si="138"/>
        <v>0</v>
      </c>
      <c r="CE99" s="455">
        <f t="shared" si="139"/>
        <v>0</v>
      </c>
    </row>
    <row r="100" spans="1:83" ht="18" thickBot="1" x14ac:dyDescent="0.35">
      <c r="A100" s="683">
        <v>92</v>
      </c>
      <c r="B100" s="443" t="s">
        <v>612</v>
      </c>
      <c r="C100" s="433" t="s">
        <v>991</v>
      </c>
      <c r="D100" s="432">
        <v>668053920</v>
      </c>
      <c r="E100" s="433"/>
      <c r="F100" s="434" t="s">
        <v>509</v>
      </c>
      <c r="G100" s="444">
        <v>44834</v>
      </c>
      <c r="H100" s="433">
        <v>5</v>
      </c>
      <c r="I100" s="433" t="s">
        <v>643</v>
      </c>
      <c r="J100" s="445">
        <v>44826</v>
      </c>
      <c r="K100" s="445">
        <v>44828</v>
      </c>
      <c r="L100" s="434">
        <f t="shared" si="184"/>
        <v>2</v>
      </c>
      <c r="M100" s="435">
        <v>0</v>
      </c>
      <c r="N100" s="436">
        <v>0</v>
      </c>
      <c r="O100" s="436">
        <v>0</v>
      </c>
      <c r="P100" s="436">
        <v>0</v>
      </c>
      <c r="Q100" s="446">
        <f t="shared" si="147"/>
        <v>0</v>
      </c>
      <c r="R100" s="440">
        <f t="shared" si="148"/>
        <v>0</v>
      </c>
      <c r="S100" s="440">
        <f t="shared" si="149"/>
        <v>0</v>
      </c>
      <c r="T100" s="440">
        <f t="shared" si="150"/>
        <v>0</v>
      </c>
      <c r="U100" s="440">
        <f t="shared" si="151"/>
        <v>0</v>
      </c>
      <c r="V100" s="440">
        <f t="shared" si="152"/>
        <v>0</v>
      </c>
      <c r="W100" s="436">
        <v>0</v>
      </c>
      <c r="X100" s="440">
        <f t="shared" si="153"/>
        <v>0</v>
      </c>
      <c r="Y100" s="436">
        <v>0</v>
      </c>
      <c r="Z100" s="447">
        <f t="shared" si="154"/>
        <v>10</v>
      </c>
      <c r="AA100" s="444">
        <v>44781</v>
      </c>
      <c r="AB100" s="448">
        <f t="shared" si="185"/>
        <v>44788</v>
      </c>
      <c r="AC100" s="448">
        <f t="shared" si="155"/>
        <v>44823</v>
      </c>
      <c r="AD100" s="438">
        <v>0</v>
      </c>
      <c r="AE100" s="439" t="str">
        <f t="shared" si="183"/>
        <v/>
      </c>
      <c r="AF100" s="440">
        <f t="shared" si="157"/>
        <v>0</v>
      </c>
      <c r="AG100" s="440">
        <f t="shared" si="158"/>
        <v>0</v>
      </c>
      <c r="AH100" s="440">
        <f t="shared" si="159"/>
        <v>0</v>
      </c>
      <c r="AI100" s="440">
        <f t="shared" si="160"/>
        <v>0</v>
      </c>
      <c r="AJ100" s="440">
        <f t="shared" si="169"/>
        <v>0</v>
      </c>
      <c r="AK100" s="446">
        <f t="shared" si="161"/>
        <v>0</v>
      </c>
      <c r="AL100" s="440">
        <f t="shared" si="167"/>
        <v>0</v>
      </c>
      <c r="AM100" s="440">
        <f t="shared" si="162"/>
        <v>0</v>
      </c>
      <c r="AN100" s="440">
        <f t="shared" si="163"/>
        <v>0</v>
      </c>
      <c r="AO100" s="440">
        <f t="shared" si="164"/>
        <v>0</v>
      </c>
      <c r="AP100" s="440">
        <f t="shared" si="165"/>
        <v>0</v>
      </c>
      <c r="AQ100" s="441">
        <f t="shared" si="166"/>
        <v>0</v>
      </c>
      <c r="AR100" s="437">
        <f t="shared" si="186"/>
        <v>0</v>
      </c>
      <c r="AS100" s="437">
        <f t="shared" si="187"/>
        <v>0</v>
      </c>
      <c r="AT100" s="437">
        <f t="shared" si="188"/>
        <v>0</v>
      </c>
      <c r="AU100" s="437">
        <f t="shared" si="189"/>
        <v>0</v>
      </c>
      <c r="AV100" s="437">
        <f t="shared" si="190"/>
        <v>0</v>
      </c>
      <c r="AW100" s="437">
        <f t="shared" si="191"/>
        <v>0</v>
      </c>
      <c r="AX100" s="437">
        <f t="shared" si="192"/>
        <v>0</v>
      </c>
      <c r="AY100" s="437">
        <f t="shared" si="193"/>
        <v>0</v>
      </c>
      <c r="AZ100" s="437">
        <f t="shared" si="194"/>
        <v>0</v>
      </c>
      <c r="BA100" s="437">
        <f t="shared" si="195"/>
        <v>0</v>
      </c>
      <c r="BB100" s="437">
        <f t="shared" si="196"/>
        <v>0</v>
      </c>
      <c r="BC100" s="437">
        <f t="shared" si="197"/>
        <v>0</v>
      </c>
      <c r="BD100" s="449">
        <f t="shared" si="170"/>
        <v>0</v>
      </c>
      <c r="BE100" s="441">
        <f t="shared" si="140"/>
        <v>0</v>
      </c>
      <c r="BF100" s="436"/>
      <c r="BG100" s="450">
        <f t="shared" si="141"/>
        <v>1</v>
      </c>
      <c r="BH100" s="450">
        <f t="shared" si="142"/>
        <v>0</v>
      </c>
      <c r="BI100" s="450">
        <f t="shared" si="143"/>
        <v>0</v>
      </c>
      <c r="BJ100" s="450">
        <f t="shared" si="144"/>
        <v>0</v>
      </c>
      <c r="BK100" s="442">
        <f t="shared" si="168"/>
        <v>10</v>
      </c>
      <c r="BL100" s="433"/>
      <c r="BM100" s="433"/>
      <c r="BN100" s="451">
        <f t="shared" si="145"/>
        <v>0</v>
      </c>
      <c r="BO100" s="452"/>
      <c r="BP100" s="450">
        <f t="shared" si="146"/>
        <v>0</v>
      </c>
      <c r="BQ100" s="452"/>
      <c r="BR100" s="452"/>
      <c r="BS100" s="453"/>
      <c r="BT100" s="454">
        <f t="shared" si="128"/>
        <v>0</v>
      </c>
      <c r="BU100" s="454">
        <f t="shared" si="129"/>
        <v>0</v>
      </c>
      <c r="BV100" s="454">
        <f t="shared" si="130"/>
        <v>0</v>
      </c>
      <c r="BW100" s="454">
        <f t="shared" si="131"/>
        <v>0</v>
      </c>
      <c r="BX100" s="454">
        <f t="shared" si="132"/>
        <v>0</v>
      </c>
      <c r="BY100" s="454">
        <f t="shared" si="133"/>
        <v>0</v>
      </c>
      <c r="BZ100" s="454">
        <f t="shared" si="134"/>
        <v>0</v>
      </c>
      <c r="CA100" s="454">
        <f t="shared" si="135"/>
        <v>0</v>
      </c>
      <c r="CB100" s="454">
        <f t="shared" si="136"/>
        <v>0</v>
      </c>
      <c r="CC100" s="454">
        <f t="shared" si="137"/>
        <v>0</v>
      </c>
      <c r="CD100" s="454">
        <f t="shared" si="138"/>
        <v>0</v>
      </c>
      <c r="CE100" s="455">
        <f t="shared" si="139"/>
        <v>0</v>
      </c>
    </row>
    <row r="101" spans="1:83" ht="18" thickBot="1" x14ac:dyDescent="0.35">
      <c r="A101" s="670">
        <v>93</v>
      </c>
      <c r="B101" s="443" t="s">
        <v>1022</v>
      </c>
      <c r="C101" s="433" t="s">
        <v>1023</v>
      </c>
      <c r="D101" s="432" t="s">
        <v>1025</v>
      </c>
      <c r="E101" s="433" t="s">
        <v>1024</v>
      </c>
      <c r="F101" s="434" t="s">
        <v>510</v>
      </c>
      <c r="G101" s="444">
        <v>44803</v>
      </c>
      <c r="H101" s="433">
        <v>4</v>
      </c>
      <c r="I101" s="433" t="s">
        <v>643</v>
      </c>
      <c r="J101" s="445">
        <v>44795</v>
      </c>
      <c r="K101" s="445">
        <v>44798</v>
      </c>
      <c r="L101" s="434">
        <f t="shared" si="184"/>
        <v>3</v>
      </c>
      <c r="M101" s="435">
        <v>0</v>
      </c>
      <c r="N101" s="436">
        <v>0</v>
      </c>
      <c r="O101" s="436">
        <v>90</v>
      </c>
      <c r="P101" s="436">
        <v>70</v>
      </c>
      <c r="Q101" s="446">
        <f t="shared" si="147"/>
        <v>0</v>
      </c>
      <c r="R101" s="440">
        <f t="shared" si="148"/>
        <v>270</v>
      </c>
      <c r="S101" s="440">
        <f t="shared" si="149"/>
        <v>0</v>
      </c>
      <c r="T101" s="440">
        <v>0</v>
      </c>
      <c r="U101" s="440">
        <f t="shared" si="151"/>
        <v>270</v>
      </c>
      <c r="V101" s="440">
        <f t="shared" si="152"/>
        <v>81</v>
      </c>
      <c r="W101" s="436">
        <v>0</v>
      </c>
      <c r="X101" s="440">
        <f t="shared" si="153"/>
        <v>270</v>
      </c>
      <c r="Y101" s="436">
        <v>270</v>
      </c>
      <c r="Z101" s="447">
        <f t="shared" si="154"/>
        <v>12</v>
      </c>
      <c r="AA101" s="444">
        <v>44793</v>
      </c>
      <c r="AB101" s="448">
        <f t="shared" si="185"/>
        <v>44800</v>
      </c>
      <c r="AC101" s="448">
        <f t="shared" si="155"/>
        <v>44792</v>
      </c>
      <c r="AD101" s="438">
        <v>0</v>
      </c>
      <c r="AE101" s="439" t="str">
        <f t="shared" si="183"/>
        <v>1 coffret cadeau souvenir - un apéritif en soirée avec explications sur le bassin d'Arcachon si vous le souhaitez</v>
      </c>
      <c r="AF101" s="440">
        <f t="shared" ref="AF101:AF132" si="198">IF(U101=0,0,IF(DB101=100,0,IF(I101="O",IF(MONTH(G101)=1,(H101*L101)*ts,0),0)))</f>
        <v>0</v>
      </c>
      <c r="AG101" s="440">
        <f t="shared" ref="AG101:AG132" si="199">IF(U101=0,0,IF(DB101=100,0,IF(I101="O",IF(MONTH(G101)=2,(H101*L101)*ts,0),0)))</f>
        <v>0</v>
      </c>
      <c r="AH101" s="440">
        <f t="shared" ref="AH101:AH132" si="200">IF(U101=0,0,IF(DB101=100,0,IF(I101="O",IF(MONTH(G101)=3,(H101*L101)*ts,0),0)))</f>
        <v>0</v>
      </c>
      <c r="AI101" s="440">
        <f t="shared" ref="AI101:AI132" si="201">IF(U101=0,0,IF(DB101=100,0,IF(I101="O",IF(MONTH(G101)=4,(H101*L101)*ts,0),0)))</f>
        <v>0</v>
      </c>
      <c r="AJ101" s="440">
        <f t="shared" ref="AJ101:AJ132" si="202">IF(U101=0,0,IF(DB101=100,0,IF(I101="O",IF(MONTH(G101)=5,(H101*L101)*ts,0),0)))</f>
        <v>0</v>
      </c>
      <c r="AK101" s="446">
        <f t="shared" ref="AK101:AK132" si="203">IF(U101=0,0,IF(DB101=100,0,IF(I101="O",IF(MONTH(G101)=6,(H101*L101)*ts,0),0)))</f>
        <v>0</v>
      </c>
      <c r="AL101" s="440">
        <f t="shared" ref="AL101:AL132" si="204">IF(U101=0,0,IF(DB101=100,0,IF(I101="O",IF(MONTH(G101)=7,(H101*L101)*ts,0),0)))</f>
        <v>0</v>
      </c>
      <c r="AM101" s="440">
        <f t="shared" ref="AM101:AM132" si="205">IF(U101=0,0,IF(DB101=100,0,IF(I101="O",IF(MONTH(G101)=8,(H101*L101)*ts,0),0)))</f>
        <v>7.92</v>
      </c>
      <c r="AN101" s="440">
        <f t="shared" ref="AN101:AN132" si="206">IF(U101=0,0,IF(DB101=100,0,IF(I101="O",IF(MONTH(G101)=9,(H100*L101)*ts,0),0)))</f>
        <v>0</v>
      </c>
      <c r="AO101" s="440">
        <f t="shared" ref="AO101:AO132" si="207">IF(U101=0,0,IF(DB101=100,0,IF(I101="O",IF(MONTH(G101)=10,(H100*L101)*ts,0),0)))</f>
        <v>0</v>
      </c>
      <c r="AP101" s="440">
        <f t="shared" ref="AP101:AP132" si="208">IF(U101=0,0,IF(DB101=100,0,IF(I101="O",IF(MONTH(G101)=11,(H100*L101)*ts,0),0)))</f>
        <v>0</v>
      </c>
      <c r="AQ101" s="441">
        <f t="shared" ref="AQ101:AQ132" si="209">IF(U101=0,0,IF(DB101=100,0,IF(I101="O",IF(MONTH(G101)=12,(H100*L101)*ts,0),0)))</f>
        <v>0</v>
      </c>
      <c r="AR101" s="437">
        <f t="shared" si="186"/>
        <v>0</v>
      </c>
      <c r="AS101" s="437">
        <f t="shared" si="187"/>
        <v>0</v>
      </c>
      <c r="AT101" s="437">
        <f t="shared" si="188"/>
        <v>0</v>
      </c>
      <c r="AU101" s="437">
        <f t="shared" si="189"/>
        <v>0</v>
      </c>
      <c r="AV101" s="437">
        <f t="shared" si="190"/>
        <v>0</v>
      </c>
      <c r="AW101" s="437">
        <f t="shared" si="191"/>
        <v>0</v>
      </c>
      <c r="AX101" s="437">
        <f t="shared" si="192"/>
        <v>0</v>
      </c>
      <c r="AY101" s="437">
        <f t="shared" si="193"/>
        <v>16.2</v>
      </c>
      <c r="AZ101" s="437">
        <f t="shared" si="194"/>
        <v>0</v>
      </c>
      <c r="BA101" s="437">
        <f t="shared" si="195"/>
        <v>0</v>
      </c>
      <c r="BB101" s="437">
        <f t="shared" si="196"/>
        <v>0</v>
      </c>
      <c r="BC101" s="437">
        <f t="shared" si="197"/>
        <v>0</v>
      </c>
      <c r="BD101" s="449">
        <v>0</v>
      </c>
      <c r="BE101" s="441">
        <f t="shared" si="140"/>
        <v>270</v>
      </c>
      <c r="BF101" s="436"/>
      <c r="BG101" s="450">
        <f t="shared" si="141"/>
        <v>1</v>
      </c>
      <c r="BH101" s="450">
        <f t="shared" si="142"/>
        <v>0</v>
      </c>
      <c r="BI101" s="450">
        <f t="shared" si="143"/>
        <v>0</v>
      </c>
      <c r="BJ101" s="450">
        <f t="shared" si="144"/>
        <v>270</v>
      </c>
      <c r="BK101" s="442">
        <f t="shared" si="168"/>
        <v>12</v>
      </c>
      <c r="BL101" s="433"/>
      <c r="BM101" s="433"/>
      <c r="BN101" s="451">
        <f t="shared" si="145"/>
        <v>270</v>
      </c>
      <c r="BO101" s="452"/>
      <c r="BP101" s="450">
        <f t="shared" si="146"/>
        <v>270</v>
      </c>
      <c r="BQ101" s="452"/>
      <c r="BR101" s="452"/>
      <c r="BS101" s="453"/>
      <c r="BT101" s="454">
        <f t="shared" si="128"/>
        <v>0</v>
      </c>
      <c r="BU101" s="454">
        <f t="shared" si="129"/>
        <v>0</v>
      </c>
      <c r="BV101" s="454">
        <f t="shared" si="130"/>
        <v>0</v>
      </c>
      <c r="BW101" s="454">
        <f t="shared" si="131"/>
        <v>0</v>
      </c>
      <c r="BX101" s="454">
        <f t="shared" si="132"/>
        <v>0</v>
      </c>
      <c r="BY101" s="454">
        <f t="shared" si="133"/>
        <v>0</v>
      </c>
      <c r="BZ101" s="454">
        <f t="shared" si="134"/>
        <v>0</v>
      </c>
      <c r="CA101" s="454">
        <f t="shared" si="135"/>
        <v>0</v>
      </c>
      <c r="CB101" s="454">
        <f t="shared" si="136"/>
        <v>0</v>
      </c>
      <c r="CC101" s="454">
        <f t="shared" si="137"/>
        <v>0</v>
      </c>
      <c r="CD101" s="454">
        <f t="shared" si="138"/>
        <v>0</v>
      </c>
      <c r="CE101" s="455">
        <f t="shared" si="139"/>
        <v>0</v>
      </c>
    </row>
    <row r="102" spans="1:83" ht="18" thickBot="1" x14ac:dyDescent="0.35">
      <c r="A102" s="674">
        <v>94</v>
      </c>
      <c r="B102" s="443" t="s">
        <v>1007</v>
      </c>
      <c r="C102" s="433" t="s">
        <v>1008</v>
      </c>
      <c r="D102" s="432">
        <v>670593770</v>
      </c>
      <c r="E102" s="433" t="s">
        <v>1009</v>
      </c>
      <c r="F102" s="434" t="s">
        <v>511</v>
      </c>
      <c r="G102" s="444">
        <v>44803</v>
      </c>
      <c r="H102" s="433">
        <v>2</v>
      </c>
      <c r="I102" s="433" t="s">
        <v>643</v>
      </c>
      <c r="J102" s="445">
        <v>44799</v>
      </c>
      <c r="K102" s="445">
        <v>44802</v>
      </c>
      <c r="L102" s="434">
        <f t="shared" si="184"/>
        <v>3</v>
      </c>
      <c r="M102" s="435">
        <v>80</v>
      </c>
      <c r="N102" s="436">
        <v>0</v>
      </c>
      <c r="O102" s="436">
        <v>0</v>
      </c>
      <c r="P102" s="436">
        <v>0</v>
      </c>
      <c r="Q102" s="446">
        <f t="shared" si="147"/>
        <v>240</v>
      </c>
      <c r="R102" s="440">
        <f t="shared" si="148"/>
        <v>0</v>
      </c>
      <c r="S102" s="440">
        <f t="shared" si="149"/>
        <v>0</v>
      </c>
      <c r="T102" s="440">
        <f t="shared" si="150"/>
        <v>0</v>
      </c>
      <c r="U102" s="440">
        <f t="shared" si="151"/>
        <v>240</v>
      </c>
      <c r="V102" s="440">
        <f t="shared" si="152"/>
        <v>72</v>
      </c>
      <c r="W102" s="436">
        <v>72</v>
      </c>
      <c r="X102" s="440">
        <f t="shared" si="153"/>
        <v>168</v>
      </c>
      <c r="Y102" s="436">
        <v>168</v>
      </c>
      <c r="Z102" s="447">
        <f t="shared" si="154"/>
        <v>6</v>
      </c>
      <c r="AA102" s="444">
        <v>44789</v>
      </c>
      <c r="AB102" s="448">
        <f t="shared" si="185"/>
        <v>44796</v>
      </c>
      <c r="AC102" s="448">
        <f t="shared" si="155"/>
        <v>44796</v>
      </c>
      <c r="AD102" s="438">
        <v>0</v>
      </c>
      <c r="AE102" s="439" t="str">
        <f t="shared" si="183"/>
        <v>1 coffret cadeau souvenir - un apéritif en soirée avec explications sur le bassin d'Arcachon si vous le souhaitez</v>
      </c>
      <c r="AF102" s="440">
        <f t="shared" si="198"/>
        <v>0</v>
      </c>
      <c r="AG102" s="440">
        <f t="shared" si="199"/>
        <v>0</v>
      </c>
      <c r="AH102" s="440">
        <f t="shared" si="200"/>
        <v>0</v>
      </c>
      <c r="AI102" s="440">
        <f t="shared" si="201"/>
        <v>0</v>
      </c>
      <c r="AJ102" s="440">
        <f t="shared" si="202"/>
        <v>0</v>
      </c>
      <c r="AK102" s="446">
        <f t="shared" si="203"/>
        <v>0</v>
      </c>
      <c r="AL102" s="440">
        <f t="shared" si="204"/>
        <v>0</v>
      </c>
      <c r="AM102" s="440">
        <f t="shared" si="205"/>
        <v>3.96</v>
      </c>
      <c r="AN102" s="440">
        <f t="shared" si="206"/>
        <v>0</v>
      </c>
      <c r="AO102" s="440">
        <f t="shared" si="207"/>
        <v>0</v>
      </c>
      <c r="AP102" s="440">
        <f t="shared" si="208"/>
        <v>0</v>
      </c>
      <c r="AQ102" s="441">
        <f t="shared" si="209"/>
        <v>0</v>
      </c>
      <c r="AR102" s="437">
        <f t="shared" si="186"/>
        <v>0</v>
      </c>
      <c r="AS102" s="437">
        <f t="shared" si="187"/>
        <v>0</v>
      </c>
      <c r="AT102" s="437">
        <f t="shared" si="188"/>
        <v>0</v>
      </c>
      <c r="AU102" s="437">
        <f t="shared" si="189"/>
        <v>0</v>
      </c>
      <c r="AV102" s="437">
        <f t="shared" si="190"/>
        <v>0</v>
      </c>
      <c r="AW102" s="437">
        <f t="shared" si="191"/>
        <v>0</v>
      </c>
      <c r="AX102" s="437">
        <f t="shared" si="192"/>
        <v>0</v>
      </c>
      <c r="AY102" s="437">
        <f t="shared" si="193"/>
        <v>14.4</v>
      </c>
      <c r="AZ102" s="437">
        <f t="shared" si="194"/>
        <v>0</v>
      </c>
      <c r="BA102" s="437">
        <f t="shared" si="195"/>
        <v>0</v>
      </c>
      <c r="BB102" s="437">
        <f t="shared" si="196"/>
        <v>0</v>
      </c>
      <c r="BC102" s="437">
        <f t="shared" si="197"/>
        <v>0</v>
      </c>
      <c r="BD102" s="449">
        <f t="shared" si="170"/>
        <v>0</v>
      </c>
      <c r="BE102" s="441">
        <f t="shared" si="140"/>
        <v>240</v>
      </c>
      <c r="BF102" s="436"/>
      <c r="BG102" s="450">
        <f t="shared" si="141"/>
        <v>1</v>
      </c>
      <c r="BH102" s="450">
        <f t="shared" si="142"/>
        <v>0</v>
      </c>
      <c r="BI102" s="450">
        <f t="shared" si="143"/>
        <v>0</v>
      </c>
      <c r="BJ102" s="450">
        <f t="shared" si="144"/>
        <v>240</v>
      </c>
      <c r="BK102" s="442">
        <f t="shared" si="168"/>
        <v>6</v>
      </c>
      <c r="BL102" s="433"/>
      <c r="BM102" s="433"/>
      <c r="BN102" s="451">
        <f t="shared" si="145"/>
        <v>240</v>
      </c>
      <c r="BO102" s="452"/>
      <c r="BP102" s="450">
        <f t="shared" si="146"/>
        <v>240</v>
      </c>
      <c r="BQ102" s="452"/>
      <c r="BR102" s="452"/>
      <c r="BS102" s="453"/>
      <c r="BT102" s="454">
        <f t="shared" si="128"/>
        <v>0</v>
      </c>
      <c r="BU102" s="454">
        <f t="shared" si="129"/>
        <v>0</v>
      </c>
      <c r="BV102" s="454">
        <f t="shared" si="130"/>
        <v>0</v>
      </c>
      <c r="BW102" s="454">
        <f t="shared" si="131"/>
        <v>0</v>
      </c>
      <c r="BX102" s="454">
        <f t="shared" si="132"/>
        <v>0</v>
      </c>
      <c r="BY102" s="454">
        <f t="shared" si="133"/>
        <v>0</v>
      </c>
      <c r="BZ102" s="454">
        <f t="shared" si="134"/>
        <v>0</v>
      </c>
      <c r="CA102" s="454">
        <f t="shared" si="135"/>
        <v>0</v>
      </c>
      <c r="CB102" s="454">
        <f t="shared" si="136"/>
        <v>0</v>
      </c>
      <c r="CC102" s="454">
        <f t="shared" si="137"/>
        <v>0</v>
      </c>
      <c r="CD102" s="454">
        <f t="shared" si="138"/>
        <v>0</v>
      </c>
      <c r="CE102" s="455">
        <f t="shared" si="139"/>
        <v>0</v>
      </c>
    </row>
    <row r="103" spans="1:83" ht="18" thickBot="1" x14ac:dyDescent="0.35">
      <c r="A103" s="667">
        <v>95</v>
      </c>
      <c r="B103" s="443" t="s">
        <v>1031</v>
      </c>
      <c r="C103" s="433" t="s">
        <v>1003</v>
      </c>
      <c r="D103" s="432" t="s">
        <v>1004</v>
      </c>
      <c r="E103" s="433" t="s">
        <v>1005</v>
      </c>
      <c r="F103" s="434" t="s">
        <v>512</v>
      </c>
      <c r="G103" s="444">
        <v>44803</v>
      </c>
      <c r="H103" s="433">
        <v>1</v>
      </c>
      <c r="I103" s="433" t="s">
        <v>643</v>
      </c>
      <c r="J103" s="445">
        <v>44789</v>
      </c>
      <c r="K103" s="445">
        <v>44794</v>
      </c>
      <c r="L103" s="434">
        <f t="shared" si="184"/>
        <v>5</v>
      </c>
      <c r="M103" s="435">
        <v>0</v>
      </c>
      <c r="N103" s="436">
        <v>0</v>
      </c>
      <c r="O103" s="436">
        <v>0</v>
      </c>
      <c r="P103" s="436">
        <v>90</v>
      </c>
      <c r="Q103" s="446">
        <f t="shared" si="147"/>
        <v>0</v>
      </c>
      <c r="R103" s="440">
        <f t="shared" si="148"/>
        <v>0</v>
      </c>
      <c r="S103" s="440">
        <f t="shared" si="149"/>
        <v>0</v>
      </c>
      <c r="T103" s="440">
        <f t="shared" si="150"/>
        <v>450</v>
      </c>
      <c r="U103" s="440">
        <f t="shared" si="151"/>
        <v>450</v>
      </c>
      <c r="V103" s="440">
        <f t="shared" si="152"/>
        <v>135</v>
      </c>
      <c r="W103" s="436">
        <v>140</v>
      </c>
      <c r="X103" s="440">
        <f t="shared" si="153"/>
        <v>310</v>
      </c>
      <c r="Y103" s="436">
        <v>0</v>
      </c>
      <c r="Z103" s="447">
        <f t="shared" si="154"/>
        <v>5</v>
      </c>
      <c r="AA103" s="444">
        <v>44790</v>
      </c>
      <c r="AB103" s="448">
        <f t="shared" si="185"/>
        <v>44797</v>
      </c>
      <c r="AC103" s="448">
        <f t="shared" si="155"/>
        <v>44786</v>
      </c>
      <c r="AD103" s="438">
        <v>0</v>
      </c>
      <c r="AE103" s="439" t="str">
        <f t="shared" si="183"/>
        <v>1 coffret cadeau souvenir - un apéritif en soirée avec explications sur le bassin d'Arcachon si vous le souhaitez</v>
      </c>
      <c r="AF103" s="440">
        <f t="shared" si="198"/>
        <v>0</v>
      </c>
      <c r="AG103" s="440">
        <f t="shared" si="199"/>
        <v>0</v>
      </c>
      <c r="AH103" s="440">
        <f t="shared" si="200"/>
        <v>0</v>
      </c>
      <c r="AI103" s="440">
        <f t="shared" si="201"/>
        <v>0</v>
      </c>
      <c r="AJ103" s="440">
        <f t="shared" si="202"/>
        <v>0</v>
      </c>
      <c r="AK103" s="446">
        <f t="shared" si="203"/>
        <v>0</v>
      </c>
      <c r="AL103" s="440">
        <f t="shared" si="204"/>
        <v>0</v>
      </c>
      <c r="AM103" s="440">
        <f t="shared" si="205"/>
        <v>3.3000000000000003</v>
      </c>
      <c r="AN103" s="440">
        <f t="shared" si="206"/>
        <v>0</v>
      </c>
      <c r="AO103" s="440">
        <f t="shared" si="207"/>
        <v>0</v>
      </c>
      <c r="AP103" s="440">
        <f t="shared" si="208"/>
        <v>0</v>
      </c>
      <c r="AQ103" s="441">
        <f t="shared" si="209"/>
        <v>0</v>
      </c>
      <c r="AR103" s="437">
        <f t="shared" si="186"/>
        <v>0</v>
      </c>
      <c r="AS103" s="437">
        <f t="shared" si="187"/>
        <v>0</v>
      </c>
      <c r="AT103" s="437">
        <f t="shared" si="188"/>
        <v>0</v>
      </c>
      <c r="AU103" s="437">
        <f t="shared" si="189"/>
        <v>0</v>
      </c>
      <c r="AV103" s="437">
        <f t="shared" si="190"/>
        <v>0</v>
      </c>
      <c r="AW103" s="437">
        <f t="shared" si="191"/>
        <v>0</v>
      </c>
      <c r="AX103" s="437">
        <f t="shared" si="192"/>
        <v>0</v>
      </c>
      <c r="AY103" s="437">
        <f t="shared" si="193"/>
        <v>27</v>
      </c>
      <c r="AZ103" s="437">
        <f t="shared" si="194"/>
        <v>0</v>
      </c>
      <c r="BA103" s="437">
        <f t="shared" si="195"/>
        <v>0</v>
      </c>
      <c r="BB103" s="437">
        <f t="shared" si="196"/>
        <v>0</v>
      </c>
      <c r="BC103" s="437">
        <f t="shared" si="197"/>
        <v>0</v>
      </c>
      <c r="BD103" s="449">
        <f t="shared" si="170"/>
        <v>0</v>
      </c>
      <c r="BE103" s="441">
        <f t="shared" si="140"/>
        <v>140</v>
      </c>
      <c r="BF103" s="436"/>
      <c r="BG103" s="450">
        <f t="shared" si="141"/>
        <v>1</v>
      </c>
      <c r="BH103" s="450">
        <f t="shared" si="142"/>
        <v>0</v>
      </c>
      <c r="BI103" s="450">
        <f t="shared" si="143"/>
        <v>0</v>
      </c>
      <c r="BJ103" s="450">
        <f t="shared" si="144"/>
        <v>450</v>
      </c>
      <c r="BK103" s="442">
        <f t="shared" si="168"/>
        <v>5</v>
      </c>
      <c r="BL103" s="433"/>
      <c r="BM103" s="433"/>
      <c r="BN103" s="451">
        <f t="shared" si="145"/>
        <v>140</v>
      </c>
      <c r="BO103" s="452"/>
      <c r="BP103" s="450">
        <f t="shared" si="146"/>
        <v>450</v>
      </c>
      <c r="BQ103" s="452"/>
      <c r="BR103" s="452"/>
      <c r="BS103" s="453"/>
      <c r="BT103" s="454">
        <f t="shared" si="128"/>
        <v>0</v>
      </c>
      <c r="BU103" s="454">
        <f t="shared" si="129"/>
        <v>0</v>
      </c>
      <c r="BV103" s="454">
        <f t="shared" si="130"/>
        <v>0</v>
      </c>
      <c r="BW103" s="454">
        <f t="shared" si="131"/>
        <v>0</v>
      </c>
      <c r="BX103" s="454">
        <f t="shared" si="132"/>
        <v>0</v>
      </c>
      <c r="BY103" s="454">
        <f t="shared" si="133"/>
        <v>0</v>
      </c>
      <c r="BZ103" s="454">
        <f t="shared" si="134"/>
        <v>0</v>
      </c>
      <c r="CA103" s="454">
        <f t="shared" si="135"/>
        <v>0</v>
      </c>
      <c r="CB103" s="454">
        <f t="shared" si="136"/>
        <v>0</v>
      </c>
      <c r="CC103" s="454">
        <f t="shared" si="137"/>
        <v>0</v>
      </c>
      <c r="CD103" s="454">
        <f t="shared" si="138"/>
        <v>0</v>
      </c>
      <c r="CE103" s="455">
        <f t="shared" si="139"/>
        <v>0</v>
      </c>
    </row>
    <row r="104" spans="1:83" ht="18" thickBot="1" x14ac:dyDescent="0.35">
      <c r="A104" s="669">
        <v>96</v>
      </c>
      <c r="B104" s="443" t="s">
        <v>1011</v>
      </c>
      <c r="C104" s="433" t="s">
        <v>1012</v>
      </c>
      <c r="D104" s="432">
        <v>607545791</v>
      </c>
      <c r="E104" s="433" t="s">
        <v>1013</v>
      </c>
      <c r="F104" s="434" t="s">
        <v>513</v>
      </c>
      <c r="G104" s="444">
        <v>44803</v>
      </c>
      <c r="H104" s="433">
        <v>1</v>
      </c>
      <c r="I104" s="433" t="s">
        <v>643</v>
      </c>
      <c r="J104" s="445">
        <v>44791</v>
      </c>
      <c r="K104" s="445">
        <v>44794</v>
      </c>
      <c r="L104" s="434">
        <f t="shared" si="184"/>
        <v>3</v>
      </c>
      <c r="M104" s="435">
        <v>0</v>
      </c>
      <c r="N104" s="436">
        <v>0</v>
      </c>
      <c r="O104" s="436">
        <v>0</v>
      </c>
      <c r="P104" s="436">
        <v>90</v>
      </c>
      <c r="Q104" s="446">
        <f t="shared" si="147"/>
        <v>0</v>
      </c>
      <c r="R104" s="440">
        <f t="shared" si="148"/>
        <v>0</v>
      </c>
      <c r="S104" s="440">
        <f t="shared" si="149"/>
        <v>0</v>
      </c>
      <c r="T104" s="440">
        <f t="shared" si="150"/>
        <v>270</v>
      </c>
      <c r="U104" s="440">
        <f t="shared" si="151"/>
        <v>270</v>
      </c>
      <c r="V104" s="440">
        <f t="shared" si="152"/>
        <v>81</v>
      </c>
      <c r="W104" s="436">
        <v>0</v>
      </c>
      <c r="X104" s="440">
        <f t="shared" si="153"/>
        <v>270</v>
      </c>
      <c r="Y104" s="436">
        <v>270</v>
      </c>
      <c r="Z104" s="447">
        <f t="shared" si="154"/>
        <v>3</v>
      </c>
      <c r="AA104" s="444">
        <v>44788</v>
      </c>
      <c r="AB104" s="448">
        <f t="shared" si="185"/>
        <v>44795</v>
      </c>
      <c r="AC104" s="448">
        <f t="shared" si="155"/>
        <v>44788</v>
      </c>
      <c r="AD104" s="438">
        <v>0</v>
      </c>
      <c r="AE104" s="439" t="str">
        <f t="shared" si="183"/>
        <v>1 coffret cadeau souvenir - un apéritif en soirée avec explications sur le bassin d'Arcachon si vous le souhaitez</v>
      </c>
      <c r="AF104" s="440">
        <f t="shared" si="198"/>
        <v>0</v>
      </c>
      <c r="AG104" s="440">
        <f t="shared" si="199"/>
        <v>0</v>
      </c>
      <c r="AH104" s="440">
        <f t="shared" si="200"/>
        <v>0</v>
      </c>
      <c r="AI104" s="440">
        <f t="shared" si="201"/>
        <v>0</v>
      </c>
      <c r="AJ104" s="440">
        <f t="shared" si="202"/>
        <v>0</v>
      </c>
      <c r="AK104" s="446">
        <f t="shared" si="203"/>
        <v>0</v>
      </c>
      <c r="AL104" s="440">
        <f t="shared" si="204"/>
        <v>0</v>
      </c>
      <c r="AM104" s="440">
        <f t="shared" si="205"/>
        <v>1.98</v>
      </c>
      <c r="AN104" s="440">
        <f t="shared" si="206"/>
        <v>0</v>
      </c>
      <c r="AO104" s="440">
        <f t="shared" si="207"/>
        <v>0</v>
      </c>
      <c r="AP104" s="440">
        <f t="shared" si="208"/>
        <v>0</v>
      </c>
      <c r="AQ104" s="441">
        <f t="shared" si="209"/>
        <v>0</v>
      </c>
      <c r="AR104" s="437">
        <f t="shared" si="186"/>
        <v>0</v>
      </c>
      <c r="AS104" s="437">
        <f t="shared" si="187"/>
        <v>0</v>
      </c>
      <c r="AT104" s="437">
        <f t="shared" si="188"/>
        <v>0</v>
      </c>
      <c r="AU104" s="437">
        <f t="shared" si="189"/>
        <v>0</v>
      </c>
      <c r="AV104" s="437">
        <f t="shared" si="190"/>
        <v>0</v>
      </c>
      <c r="AW104" s="437">
        <f t="shared" si="191"/>
        <v>0</v>
      </c>
      <c r="AX104" s="437">
        <f t="shared" si="192"/>
        <v>0</v>
      </c>
      <c r="AY104" s="437">
        <f t="shared" si="193"/>
        <v>16.2</v>
      </c>
      <c r="AZ104" s="437">
        <f t="shared" si="194"/>
        <v>0</v>
      </c>
      <c r="BA104" s="437">
        <f t="shared" si="195"/>
        <v>0</v>
      </c>
      <c r="BB104" s="437">
        <f t="shared" si="196"/>
        <v>0</v>
      </c>
      <c r="BC104" s="437">
        <f t="shared" si="197"/>
        <v>0</v>
      </c>
      <c r="BD104" s="449">
        <f t="shared" si="170"/>
        <v>0</v>
      </c>
      <c r="BE104" s="441">
        <f t="shared" si="140"/>
        <v>270</v>
      </c>
      <c r="BF104" s="436"/>
      <c r="BG104" s="450">
        <f t="shared" si="141"/>
        <v>1</v>
      </c>
      <c r="BH104" s="450">
        <f t="shared" si="142"/>
        <v>0</v>
      </c>
      <c r="BI104" s="450">
        <f t="shared" si="143"/>
        <v>0</v>
      </c>
      <c r="BJ104" s="450">
        <f t="shared" si="144"/>
        <v>270</v>
      </c>
      <c r="BK104" s="442">
        <f t="shared" si="168"/>
        <v>3</v>
      </c>
      <c r="BL104" s="433"/>
      <c r="BM104" s="433"/>
      <c r="BN104" s="451">
        <f t="shared" si="145"/>
        <v>270</v>
      </c>
      <c r="BO104" s="452"/>
      <c r="BP104" s="450">
        <f t="shared" si="146"/>
        <v>270</v>
      </c>
      <c r="BQ104" s="452"/>
      <c r="BR104" s="452"/>
      <c r="BS104" s="453"/>
      <c r="BT104" s="454">
        <f t="shared" si="128"/>
        <v>0</v>
      </c>
      <c r="BU104" s="454">
        <f t="shared" si="129"/>
        <v>0</v>
      </c>
      <c r="BV104" s="454">
        <f t="shared" si="130"/>
        <v>0</v>
      </c>
      <c r="BW104" s="454">
        <f t="shared" si="131"/>
        <v>0</v>
      </c>
      <c r="BX104" s="454">
        <f t="shared" si="132"/>
        <v>0</v>
      </c>
      <c r="BY104" s="454">
        <f t="shared" si="133"/>
        <v>0</v>
      </c>
      <c r="BZ104" s="454">
        <f t="shared" si="134"/>
        <v>0</v>
      </c>
      <c r="CA104" s="454">
        <f t="shared" si="135"/>
        <v>0</v>
      </c>
      <c r="CB104" s="454">
        <f t="shared" si="136"/>
        <v>0</v>
      </c>
      <c r="CC104" s="454">
        <f t="shared" si="137"/>
        <v>0</v>
      </c>
      <c r="CD104" s="454">
        <f t="shared" si="138"/>
        <v>0</v>
      </c>
      <c r="CE104" s="455">
        <f t="shared" si="139"/>
        <v>0</v>
      </c>
    </row>
    <row r="105" spans="1:83" ht="18" thickBot="1" x14ac:dyDescent="0.35">
      <c r="A105" s="692">
        <v>97</v>
      </c>
      <c r="B105" s="443" t="s">
        <v>1011</v>
      </c>
      <c r="C105" s="433" t="s">
        <v>1012</v>
      </c>
      <c r="D105" s="432">
        <v>607545791</v>
      </c>
      <c r="E105" s="433" t="s">
        <v>1013</v>
      </c>
      <c r="F105" s="434" t="s">
        <v>514</v>
      </c>
      <c r="G105" s="444">
        <v>44803</v>
      </c>
      <c r="H105" s="433">
        <v>4</v>
      </c>
      <c r="I105" s="433" t="s">
        <v>123</v>
      </c>
      <c r="J105" s="445">
        <v>44791</v>
      </c>
      <c r="K105" s="445">
        <v>44794</v>
      </c>
      <c r="L105" s="434">
        <f t="shared" si="184"/>
        <v>3</v>
      </c>
      <c r="M105" s="435">
        <v>0</v>
      </c>
      <c r="N105" s="436">
        <v>0</v>
      </c>
      <c r="O105" s="436">
        <v>0</v>
      </c>
      <c r="P105" s="436">
        <v>0</v>
      </c>
      <c r="Q105" s="446">
        <f t="shared" si="147"/>
        <v>0</v>
      </c>
      <c r="R105" s="440">
        <f t="shared" si="148"/>
        <v>0</v>
      </c>
      <c r="S105" s="440">
        <f t="shared" si="149"/>
        <v>0</v>
      </c>
      <c r="T105" s="440">
        <f t="shared" si="150"/>
        <v>0</v>
      </c>
      <c r="U105" s="440">
        <f t="shared" si="151"/>
        <v>0</v>
      </c>
      <c r="V105" s="440">
        <f t="shared" si="152"/>
        <v>0</v>
      </c>
      <c r="W105" s="436">
        <v>0</v>
      </c>
      <c r="X105" s="440">
        <f t="shared" si="153"/>
        <v>0</v>
      </c>
      <c r="Y105" s="436">
        <v>0</v>
      </c>
      <c r="Z105" s="447">
        <f t="shared" si="154"/>
        <v>12</v>
      </c>
      <c r="AA105" s="444">
        <v>44790</v>
      </c>
      <c r="AB105" s="448">
        <f t="shared" si="185"/>
        <v>44797</v>
      </c>
      <c r="AC105" s="448">
        <f t="shared" si="155"/>
        <v>44788</v>
      </c>
      <c r="AD105" s="438">
        <v>0</v>
      </c>
      <c r="AE105" s="439" t="str">
        <f t="shared" si="183"/>
        <v/>
      </c>
      <c r="AF105" s="440">
        <f t="shared" si="198"/>
        <v>0</v>
      </c>
      <c r="AG105" s="440">
        <f t="shared" si="199"/>
        <v>0</v>
      </c>
      <c r="AH105" s="440">
        <f t="shared" si="200"/>
        <v>0</v>
      </c>
      <c r="AI105" s="440">
        <f t="shared" si="201"/>
        <v>0</v>
      </c>
      <c r="AJ105" s="440">
        <f t="shared" si="202"/>
        <v>0</v>
      </c>
      <c r="AK105" s="446">
        <f t="shared" si="203"/>
        <v>0</v>
      </c>
      <c r="AL105" s="440">
        <f t="shared" si="204"/>
        <v>0</v>
      </c>
      <c r="AM105" s="440">
        <f t="shared" si="205"/>
        <v>0</v>
      </c>
      <c r="AN105" s="440">
        <f t="shared" si="206"/>
        <v>0</v>
      </c>
      <c r="AO105" s="440">
        <f t="shared" si="207"/>
        <v>0</v>
      </c>
      <c r="AP105" s="440">
        <f t="shared" si="208"/>
        <v>0</v>
      </c>
      <c r="AQ105" s="441">
        <f t="shared" si="209"/>
        <v>0</v>
      </c>
      <c r="AR105" s="437">
        <f t="shared" si="186"/>
        <v>0</v>
      </c>
      <c r="AS105" s="437">
        <f t="shared" si="187"/>
        <v>0</v>
      </c>
      <c r="AT105" s="437">
        <f t="shared" si="188"/>
        <v>0</v>
      </c>
      <c r="AU105" s="437">
        <f t="shared" si="189"/>
        <v>0</v>
      </c>
      <c r="AV105" s="437">
        <f t="shared" si="190"/>
        <v>0</v>
      </c>
      <c r="AW105" s="437">
        <f t="shared" si="191"/>
        <v>0</v>
      </c>
      <c r="AX105" s="437">
        <f t="shared" si="192"/>
        <v>0</v>
      </c>
      <c r="AY105" s="437">
        <f t="shared" si="193"/>
        <v>0</v>
      </c>
      <c r="AZ105" s="437">
        <f t="shared" si="194"/>
        <v>0</v>
      </c>
      <c r="BA105" s="437">
        <f t="shared" si="195"/>
        <v>0</v>
      </c>
      <c r="BB105" s="437">
        <f t="shared" si="196"/>
        <v>0</v>
      </c>
      <c r="BC105" s="437">
        <f t="shared" si="197"/>
        <v>0</v>
      </c>
      <c r="BD105" s="449">
        <f t="shared" si="170"/>
        <v>0</v>
      </c>
      <c r="BE105" s="441">
        <f t="shared" si="140"/>
        <v>0</v>
      </c>
      <c r="BF105" s="436"/>
      <c r="BG105" s="450">
        <f t="shared" si="141"/>
        <v>0</v>
      </c>
      <c r="BH105" s="450">
        <f t="shared" si="142"/>
        <v>1</v>
      </c>
      <c r="BI105" s="450">
        <f t="shared" si="143"/>
        <v>0</v>
      </c>
      <c r="BJ105" s="450">
        <f t="shared" si="144"/>
        <v>0</v>
      </c>
      <c r="BK105" s="442">
        <f t="shared" si="168"/>
        <v>0</v>
      </c>
      <c r="BL105" s="433"/>
      <c r="BM105" s="433"/>
      <c r="BN105" s="451">
        <f t="shared" si="145"/>
        <v>0</v>
      </c>
      <c r="BO105" s="452"/>
      <c r="BP105" s="450">
        <f t="shared" si="146"/>
        <v>0</v>
      </c>
      <c r="BQ105" s="452"/>
      <c r="BR105" s="452"/>
      <c r="BS105" s="453"/>
      <c r="BT105" s="454">
        <f t="shared" si="128"/>
        <v>0</v>
      </c>
      <c r="BU105" s="454">
        <f t="shared" si="129"/>
        <v>0</v>
      </c>
      <c r="BV105" s="454">
        <f t="shared" si="130"/>
        <v>0</v>
      </c>
      <c r="BW105" s="454">
        <f t="shared" si="131"/>
        <v>0</v>
      </c>
      <c r="BX105" s="454">
        <f t="shared" si="132"/>
        <v>0</v>
      </c>
      <c r="BY105" s="454">
        <f t="shared" si="133"/>
        <v>0</v>
      </c>
      <c r="BZ105" s="454">
        <f t="shared" si="134"/>
        <v>0</v>
      </c>
      <c r="CA105" s="454">
        <f t="shared" si="135"/>
        <v>0</v>
      </c>
      <c r="CB105" s="454">
        <f t="shared" si="136"/>
        <v>0</v>
      </c>
      <c r="CC105" s="454">
        <f t="shared" si="137"/>
        <v>0</v>
      </c>
      <c r="CD105" s="454">
        <f t="shared" si="138"/>
        <v>0</v>
      </c>
      <c r="CE105" s="455">
        <f t="shared" si="139"/>
        <v>0</v>
      </c>
    </row>
    <row r="106" spans="1:83" ht="18" thickBot="1" x14ac:dyDescent="0.35">
      <c r="A106" s="673">
        <v>98</v>
      </c>
      <c r="B106" s="648" t="s">
        <v>1038</v>
      </c>
      <c r="C106" s="643" t="s">
        <v>1039</v>
      </c>
      <c r="D106" s="649">
        <v>670632548</v>
      </c>
      <c r="E106" s="643" t="s">
        <v>1040</v>
      </c>
      <c r="F106" s="635" t="s">
        <v>515</v>
      </c>
      <c r="G106" s="639">
        <v>44803</v>
      </c>
      <c r="H106" s="643">
        <v>3</v>
      </c>
      <c r="I106" s="643" t="s">
        <v>123</v>
      </c>
      <c r="J106" s="650">
        <v>44800</v>
      </c>
      <c r="K106" s="650">
        <v>44802</v>
      </c>
      <c r="L106" s="635">
        <f t="shared" si="184"/>
        <v>2</v>
      </c>
      <c r="M106" s="636">
        <v>0</v>
      </c>
      <c r="N106" s="637">
        <v>0</v>
      </c>
      <c r="O106" s="637">
        <v>90</v>
      </c>
      <c r="P106" s="637">
        <v>0</v>
      </c>
      <c r="Q106" s="636">
        <f t="shared" si="147"/>
        <v>0</v>
      </c>
      <c r="R106" s="637">
        <f t="shared" si="148"/>
        <v>180</v>
      </c>
      <c r="S106" s="637">
        <f t="shared" si="149"/>
        <v>0</v>
      </c>
      <c r="T106" s="637">
        <f t="shared" si="150"/>
        <v>0</v>
      </c>
      <c r="U106" s="637">
        <f t="shared" si="151"/>
        <v>180</v>
      </c>
      <c r="V106" s="637">
        <f t="shared" si="152"/>
        <v>54</v>
      </c>
      <c r="W106" s="637">
        <v>0</v>
      </c>
      <c r="X106" s="637">
        <f t="shared" si="153"/>
        <v>180</v>
      </c>
      <c r="Y106" s="637">
        <v>0</v>
      </c>
      <c r="Z106" s="638">
        <f t="shared" si="154"/>
        <v>6</v>
      </c>
      <c r="AA106" s="639">
        <v>44798</v>
      </c>
      <c r="AB106" s="639">
        <f t="shared" si="185"/>
        <v>44805</v>
      </c>
      <c r="AC106" s="639">
        <f t="shared" si="155"/>
        <v>44797</v>
      </c>
      <c r="AD106" s="651">
        <v>0</v>
      </c>
      <c r="AE106" s="640" t="str">
        <f t="shared" si="183"/>
        <v/>
      </c>
      <c r="AF106" s="637">
        <f t="shared" si="198"/>
        <v>0</v>
      </c>
      <c r="AG106" s="637">
        <f t="shared" si="199"/>
        <v>0</v>
      </c>
      <c r="AH106" s="637">
        <f t="shared" si="200"/>
        <v>0</v>
      </c>
      <c r="AI106" s="637">
        <f t="shared" si="201"/>
        <v>0</v>
      </c>
      <c r="AJ106" s="637">
        <f t="shared" si="202"/>
        <v>0</v>
      </c>
      <c r="AK106" s="636">
        <f t="shared" si="203"/>
        <v>0</v>
      </c>
      <c r="AL106" s="637">
        <f t="shared" si="204"/>
        <v>0</v>
      </c>
      <c r="AM106" s="637">
        <f t="shared" si="205"/>
        <v>0</v>
      </c>
      <c r="AN106" s="637">
        <f t="shared" si="206"/>
        <v>0</v>
      </c>
      <c r="AO106" s="637">
        <f t="shared" si="207"/>
        <v>0</v>
      </c>
      <c r="AP106" s="637">
        <f t="shared" si="208"/>
        <v>0</v>
      </c>
      <c r="AQ106" s="641">
        <f t="shared" si="209"/>
        <v>0</v>
      </c>
      <c r="AR106" s="642">
        <f t="shared" si="186"/>
        <v>0</v>
      </c>
      <c r="AS106" s="642">
        <f t="shared" si="187"/>
        <v>0</v>
      </c>
      <c r="AT106" s="642">
        <f t="shared" si="188"/>
        <v>0</v>
      </c>
      <c r="AU106" s="642">
        <f t="shared" si="189"/>
        <v>0</v>
      </c>
      <c r="AV106" s="642">
        <f t="shared" si="190"/>
        <v>0</v>
      </c>
      <c r="AW106" s="642">
        <f t="shared" si="191"/>
        <v>0</v>
      </c>
      <c r="AX106" s="642">
        <f t="shared" si="192"/>
        <v>0</v>
      </c>
      <c r="AY106" s="642">
        <f t="shared" si="193"/>
        <v>0</v>
      </c>
      <c r="AZ106" s="642">
        <f t="shared" si="194"/>
        <v>0</v>
      </c>
      <c r="BA106" s="642">
        <f t="shared" si="195"/>
        <v>0</v>
      </c>
      <c r="BB106" s="642">
        <f t="shared" si="196"/>
        <v>0</v>
      </c>
      <c r="BC106" s="642">
        <f t="shared" si="197"/>
        <v>0</v>
      </c>
      <c r="BD106" s="652">
        <f t="shared" si="170"/>
        <v>0</v>
      </c>
      <c r="BE106" s="641">
        <f t="shared" si="140"/>
        <v>0</v>
      </c>
      <c r="BF106" s="637"/>
      <c r="BG106" s="643">
        <f t="shared" si="141"/>
        <v>0</v>
      </c>
      <c r="BH106" s="643">
        <f t="shared" si="142"/>
        <v>1</v>
      </c>
      <c r="BI106" s="643">
        <f t="shared" si="143"/>
        <v>0</v>
      </c>
      <c r="BJ106" s="643">
        <f t="shared" si="144"/>
        <v>0</v>
      </c>
      <c r="BK106" s="644">
        <f t="shared" si="168"/>
        <v>0</v>
      </c>
      <c r="BL106" s="643"/>
      <c r="BM106" s="643"/>
      <c r="BN106" s="645">
        <f t="shared" si="145"/>
        <v>0</v>
      </c>
      <c r="BO106" s="653"/>
      <c r="BP106" s="643">
        <f t="shared" si="146"/>
        <v>0</v>
      </c>
      <c r="BQ106" s="653"/>
      <c r="BR106" s="653"/>
      <c r="BS106" s="654"/>
      <c r="BT106" s="646">
        <f t="shared" si="128"/>
        <v>0</v>
      </c>
      <c r="BU106" s="646">
        <f t="shared" si="129"/>
        <v>0</v>
      </c>
      <c r="BV106" s="646">
        <f t="shared" si="130"/>
        <v>0</v>
      </c>
      <c r="BW106" s="646">
        <f t="shared" si="131"/>
        <v>0</v>
      </c>
      <c r="BX106" s="646">
        <f t="shared" si="132"/>
        <v>0</v>
      </c>
      <c r="BY106" s="646">
        <f t="shared" si="133"/>
        <v>0</v>
      </c>
      <c r="BZ106" s="646">
        <f t="shared" si="134"/>
        <v>0</v>
      </c>
      <c r="CA106" s="646">
        <f t="shared" si="135"/>
        <v>0</v>
      </c>
      <c r="CB106" s="646">
        <f t="shared" si="136"/>
        <v>0</v>
      </c>
      <c r="CC106" s="646">
        <f t="shared" si="137"/>
        <v>0</v>
      </c>
      <c r="CD106" s="646">
        <f t="shared" si="138"/>
        <v>0</v>
      </c>
      <c r="CE106" s="647">
        <f t="shared" si="139"/>
        <v>0</v>
      </c>
    </row>
    <row r="107" spans="1:83" ht="18" thickBot="1" x14ac:dyDescent="0.35">
      <c r="A107" s="692">
        <v>99</v>
      </c>
      <c r="B107" s="443" t="s">
        <v>1043</v>
      </c>
      <c r="C107" s="433" t="s">
        <v>1044</v>
      </c>
      <c r="D107" s="432" t="s">
        <v>1046</v>
      </c>
      <c r="E107" s="433" t="s">
        <v>1045</v>
      </c>
      <c r="F107" s="434" t="s">
        <v>516</v>
      </c>
      <c r="G107" s="444">
        <v>44865</v>
      </c>
      <c r="H107" s="433">
        <v>2</v>
      </c>
      <c r="I107" s="433" t="s">
        <v>643</v>
      </c>
      <c r="J107" s="445">
        <v>44862</v>
      </c>
      <c r="K107" s="445">
        <v>44864</v>
      </c>
      <c r="L107" s="434">
        <f t="shared" si="184"/>
        <v>2</v>
      </c>
      <c r="M107" s="435">
        <v>0</v>
      </c>
      <c r="N107" s="436">
        <v>0</v>
      </c>
      <c r="O107" s="436">
        <v>0</v>
      </c>
      <c r="P107" s="436">
        <v>75</v>
      </c>
      <c r="Q107" s="446">
        <f t="shared" si="147"/>
        <v>0</v>
      </c>
      <c r="R107" s="440">
        <f t="shared" si="148"/>
        <v>0</v>
      </c>
      <c r="S107" s="440">
        <f t="shared" si="149"/>
        <v>0</v>
      </c>
      <c r="T107" s="440">
        <f t="shared" si="150"/>
        <v>150</v>
      </c>
      <c r="U107" s="440">
        <f t="shared" si="151"/>
        <v>150</v>
      </c>
      <c r="V107" s="440">
        <f t="shared" si="152"/>
        <v>45</v>
      </c>
      <c r="W107" s="436">
        <v>45</v>
      </c>
      <c r="X107" s="440">
        <f t="shared" si="153"/>
        <v>105</v>
      </c>
      <c r="Y107" s="436">
        <v>105</v>
      </c>
      <c r="Z107" s="447">
        <f t="shared" si="154"/>
        <v>4</v>
      </c>
      <c r="AA107" s="444">
        <v>44801</v>
      </c>
      <c r="AB107" s="448">
        <f t="shared" si="185"/>
        <v>44808</v>
      </c>
      <c r="AC107" s="448">
        <f t="shared" si="155"/>
        <v>44859</v>
      </c>
      <c r="AD107" s="438">
        <v>0</v>
      </c>
      <c r="AE107" s="439" t="str">
        <f t="shared" si="183"/>
        <v/>
      </c>
      <c r="AF107" s="440">
        <f t="shared" si="198"/>
        <v>0</v>
      </c>
      <c r="AG107" s="440">
        <f t="shared" si="199"/>
        <v>0</v>
      </c>
      <c r="AH107" s="440">
        <f t="shared" si="200"/>
        <v>0</v>
      </c>
      <c r="AI107" s="440">
        <f t="shared" si="201"/>
        <v>0</v>
      </c>
      <c r="AJ107" s="440">
        <f t="shared" si="202"/>
        <v>0</v>
      </c>
      <c r="AK107" s="446">
        <f t="shared" si="203"/>
        <v>0</v>
      </c>
      <c r="AL107" s="440">
        <f t="shared" si="204"/>
        <v>0</v>
      </c>
      <c r="AM107" s="440">
        <f t="shared" si="205"/>
        <v>0</v>
      </c>
      <c r="AN107" s="440">
        <f t="shared" si="206"/>
        <v>0</v>
      </c>
      <c r="AO107" s="440">
        <f t="shared" si="207"/>
        <v>3.96</v>
      </c>
      <c r="AP107" s="440">
        <f t="shared" si="208"/>
        <v>0</v>
      </c>
      <c r="AQ107" s="441">
        <f t="shared" si="209"/>
        <v>0</v>
      </c>
      <c r="AR107" s="437">
        <f t="shared" si="186"/>
        <v>0</v>
      </c>
      <c r="AS107" s="437">
        <f t="shared" si="187"/>
        <v>0</v>
      </c>
      <c r="AT107" s="437">
        <f t="shared" si="188"/>
        <v>0</v>
      </c>
      <c r="AU107" s="437">
        <f t="shared" si="189"/>
        <v>0</v>
      </c>
      <c r="AV107" s="437">
        <f t="shared" si="190"/>
        <v>0</v>
      </c>
      <c r="AW107" s="437">
        <f t="shared" si="191"/>
        <v>0</v>
      </c>
      <c r="AX107" s="437">
        <f t="shared" si="192"/>
        <v>0</v>
      </c>
      <c r="AY107" s="437">
        <f t="shared" si="193"/>
        <v>0</v>
      </c>
      <c r="AZ107" s="437">
        <f t="shared" si="194"/>
        <v>0</v>
      </c>
      <c r="BA107" s="437">
        <f t="shared" si="195"/>
        <v>9</v>
      </c>
      <c r="BB107" s="437">
        <f t="shared" si="196"/>
        <v>0</v>
      </c>
      <c r="BC107" s="437">
        <f t="shared" si="197"/>
        <v>0</v>
      </c>
      <c r="BD107" s="449">
        <f t="shared" si="170"/>
        <v>0</v>
      </c>
      <c r="BE107" s="441">
        <f t="shared" si="140"/>
        <v>150</v>
      </c>
      <c r="BF107" s="436"/>
      <c r="BG107" s="450">
        <f t="shared" si="141"/>
        <v>1</v>
      </c>
      <c r="BH107" s="450">
        <f t="shared" si="142"/>
        <v>0</v>
      </c>
      <c r="BI107" s="450">
        <f t="shared" si="143"/>
        <v>0</v>
      </c>
      <c r="BJ107" s="450">
        <f t="shared" si="144"/>
        <v>150</v>
      </c>
      <c r="BK107" s="442">
        <f t="shared" si="168"/>
        <v>4</v>
      </c>
      <c r="BL107" s="433"/>
      <c r="BM107" s="433"/>
      <c r="BN107" s="451">
        <f t="shared" si="145"/>
        <v>150</v>
      </c>
      <c r="BO107" s="452"/>
      <c r="BP107" s="450">
        <f t="shared" si="146"/>
        <v>150</v>
      </c>
      <c r="BQ107" s="452"/>
      <c r="BR107" s="452"/>
      <c r="BS107" s="453"/>
      <c r="BT107" s="454">
        <f t="shared" si="128"/>
        <v>0</v>
      </c>
      <c r="BU107" s="454">
        <f t="shared" si="129"/>
        <v>0</v>
      </c>
      <c r="BV107" s="454">
        <f t="shared" si="130"/>
        <v>0</v>
      </c>
      <c r="BW107" s="454">
        <f t="shared" si="131"/>
        <v>0</v>
      </c>
      <c r="BX107" s="454">
        <f t="shared" si="132"/>
        <v>0</v>
      </c>
      <c r="BY107" s="454">
        <f t="shared" si="133"/>
        <v>0</v>
      </c>
      <c r="BZ107" s="454">
        <f t="shared" si="134"/>
        <v>0</v>
      </c>
      <c r="CA107" s="454">
        <f t="shared" si="135"/>
        <v>0</v>
      </c>
      <c r="CB107" s="454">
        <f t="shared" si="136"/>
        <v>0</v>
      </c>
      <c r="CC107" s="454">
        <f t="shared" si="137"/>
        <v>0</v>
      </c>
      <c r="CD107" s="454">
        <f t="shared" si="138"/>
        <v>0</v>
      </c>
      <c r="CE107" s="455">
        <f t="shared" si="139"/>
        <v>0</v>
      </c>
    </row>
    <row r="108" spans="1:83" ht="18" thickBot="1" x14ac:dyDescent="0.35">
      <c r="A108" s="679">
        <v>100</v>
      </c>
      <c r="B108" s="443" t="s">
        <v>1053</v>
      </c>
      <c r="C108" s="433" t="s">
        <v>1051</v>
      </c>
      <c r="D108" s="432">
        <v>673204237</v>
      </c>
      <c r="E108" s="433" t="s">
        <v>1052</v>
      </c>
      <c r="F108" s="434" t="s">
        <v>517</v>
      </c>
      <c r="G108" s="444">
        <v>44815</v>
      </c>
      <c r="H108" s="433">
        <v>2</v>
      </c>
      <c r="I108" s="433" t="s">
        <v>643</v>
      </c>
      <c r="J108" s="445">
        <v>44813</v>
      </c>
      <c r="K108" s="445">
        <v>44815</v>
      </c>
      <c r="L108" s="434">
        <f t="shared" si="184"/>
        <v>2</v>
      </c>
      <c r="M108" s="435">
        <v>75</v>
      </c>
      <c r="N108" s="436">
        <v>0</v>
      </c>
      <c r="O108" s="436">
        <v>0</v>
      </c>
      <c r="P108" s="436">
        <v>0</v>
      </c>
      <c r="Q108" s="446">
        <f t="shared" si="147"/>
        <v>150</v>
      </c>
      <c r="R108" s="440">
        <f t="shared" si="148"/>
        <v>0</v>
      </c>
      <c r="S108" s="440">
        <f t="shared" si="149"/>
        <v>0</v>
      </c>
      <c r="T108" s="440">
        <f t="shared" si="150"/>
        <v>0</v>
      </c>
      <c r="U108" s="440">
        <f t="shared" si="151"/>
        <v>150</v>
      </c>
      <c r="V108" s="440">
        <f t="shared" si="152"/>
        <v>45</v>
      </c>
      <c r="W108" s="436">
        <v>45</v>
      </c>
      <c r="X108" s="440">
        <f t="shared" si="153"/>
        <v>105</v>
      </c>
      <c r="Y108" s="436">
        <v>105</v>
      </c>
      <c r="Z108" s="447">
        <f t="shared" si="154"/>
        <v>4</v>
      </c>
      <c r="AA108" s="444">
        <v>44802</v>
      </c>
      <c r="AB108" s="448">
        <f t="shared" si="185"/>
        <v>44809</v>
      </c>
      <c r="AC108" s="448">
        <f t="shared" si="155"/>
        <v>44810</v>
      </c>
      <c r="AD108" s="438">
        <v>0</v>
      </c>
      <c r="AE108" s="439" t="str">
        <f t="shared" si="183"/>
        <v/>
      </c>
      <c r="AF108" s="440">
        <f t="shared" si="198"/>
        <v>0</v>
      </c>
      <c r="AG108" s="440">
        <f t="shared" si="199"/>
        <v>0</v>
      </c>
      <c r="AH108" s="440">
        <f t="shared" si="200"/>
        <v>0</v>
      </c>
      <c r="AI108" s="440">
        <f t="shared" si="201"/>
        <v>0</v>
      </c>
      <c r="AJ108" s="440">
        <f t="shared" si="202"/>
        <v>0</v>
      </c>
      <c r="AK108" s="446">
        <f t="shared" si="203"/>
        <v>0</v>
      </c>
      <c r="AL108" s="440">
        <f t="shared" si="204"/>
        <v>0</v>
      </c>
      <c r="AM108" s="440">
        <f t="shared" si="205"/>
        <v>0</v>
      </c>
      <c r="AN108" s="440">
        <f t="shared" si="206"/>
        <v>2.64</v>
      </c>
      <c r="AO108" s="440">
        <f t="shared" si="207"/>
        <v>0</v>
      </c>
      <c r="AP108" s="440">
        <f t="shared" si="208"/>
        <v>0</v>
      </c>
      <c r="AQ108" s="441">
        <f t="shared" si="209"/>
        <v>0</v>
      </c>
      <c r="AR108" s="437">
        <f t="shared" si="186"/>
        <v>0</v>
      </c>
      <c r="AS108" s="437">
        <f t="shared" si="187"/>
        <v>0</v>
      </c>
      <c r="AT108" s="437">
        <f t="shared" si="188"/>
        <v>0</v>
      </c>
      <c r="AU108" s="437">
        <f t="shared" si="189"/>
        <v>0</v>
      </c>
      <c r="AV108" s="437">
        <f t="shared" si="190"/>
        <v>0</v>
      </c>
      <c r="AW108" s="437">
        <f t="shared" si="191"/>
        <v>0</v>
      </c>
      <c r="AX108" s="437">
        <f t="shared" si="192"/>
        <v>0</v>
      </c>
      <c r="AY108" s="437">
        <f t="shared" si="193"/>
        <v>0</v>
      </c>
      <c r="AZ108" s="437">
        <f t="shared" si="194"/>
        <v>9</v>
      </c>
      <c r="BA108" s="437">
        <f t="shared" si="195"/>
        <v>0</v>
      </c>
      <c r="BB108" s="437">
        <f t="shared" si="196"/>
        <v>0</v>
      </c>
      <c r="BC108" s="437">
        <f t="shared" si="197"/>
        <v>0</v>
      </c>
      <c r="BD108" s="449">
        <f t="shared" si="170"/>
        <v>0</v>
      </c>
      <c r="BE108" s="441">
        <f t="shared" si="140"/>
        <v>150</v>
      </c>
      <c r="BF108" s="436"/>
      <c r="BG108" s="450">
        <f t="shared" si="141"/>
        <v>1</v>
      </c>
      <c r="BH108" s="450">
        <f t="shared" si="142"/>
        <v>0</v>
      </c>
      <c r="BI108" s="450">
        <f t="shared" si="143"/>
        <v>0</v>
      </c>
      <c r="BJ108" s="450">
        <f t="shared" si="144"/>
        <v>150</v>
      </c>
      <c r="BK108" s="442">
        <f t="shared" si="168"/>
        <v>4</v>
      </c>
      <c r="BL108" s="433"/>
      <c r="BM108" s="433"/>
      <c r="BN108" s="451">
        <f t="shared" si="145"/>
        <v>150</v>
      </c>
      <c r="BO108" s="452"/>
      <c r="BP108" s="450">
        <f t="shared" si="146"/>
        <v>150</v>
      </c>
      <c r="BQ108" s="452"/>
      <c r="BR108" s="452"/>
      <c r="BS108" s="453"/>
      <c r="BT108" s="454">
        <f t="shared" si="128"/>
        <v>0</v>
      </c>
      <c r="BU108" s="454">
        <f t="shared" si="129"/>
        <v>0</v>
      </c>
      <c r="BV108" s="454">
        <f t="shared" si="130"/>
        <v>0</v>
      </c>
      <c r="BW108" s="454">
        <f t="shared" si="131"/>
        <v>0</v>
      </c>
      <c r="BX108" s="454">
        <f t="shared" si="132"/>
        <v>0</v>
      </c>
      <c r="BY108" s="454">
        <f t="shared" si="133"/>
        <v>0</v>
      </c>
      <c r="BZ108" s="454">
        <f t="shared" si="134"/>
        <v>0</v>
      </c>
      <c r="CA108" s="454">
        <f t="shared" si="135"/>
        <v>0</v>
      </c>
      <c r="CB108" s="454">
        <f t="shared" si="136"/>
        <v>0</v>
      </c>
      <c r="CC108" s="454">
        <f t="shared" si="137"/>
        <v>0</v>
      </c>
      <c r="CD108" s="454">
        <f t="shared" si="138"/>
        <v>0</v>
      </c>
      <c r="CE108" s="455">
        <f t="shared" si="139"/>
        <v>0</v>
      </c>
    </row>
    <row r="109" spans="1:83" ht="18" thickBot="1" x14ac:dyDescent="0.35">
      <c r="A109" s="688">
        <v>101</v>
      </c>
      <c r="B109" s="443" t="s">
        <v>1084</v>
      </c>
      <c r="C109" s="433" t="s">
        <v>1072</v>
      </c>
      <c r="D109" s="432" t="s">
        <v>1073</v>
      </c>
      <c r="E109" s="433" t="s">
        <v>1074</v>
      </c>
      <c r="F109" s="434" t="s">
        <v>518</v>
      </c>
      <c r="G109" s="444">
        <v>44854</v>
      </c>
      <c r="H109" s="433">
        <v>2</v>
      </c>
      <c r="I109" s="433" t="s">
        <v>643</v>
      </c>
      <c r="J109" s="445">
        <v>44841</v>
      </c>
      <c r="K109" s="445">
        <v>44844</v>
      </c>
      <c r="L109" s="434">
        <f t="shared" si="184"/>
        <v>3</v>
      </c>
      <c r="M109" s="435">
        <v>0</v>
      </c>
      <c r="N109" s="436">
        <v>80</v>
      </c>
      <c r="O109" s="436">
        <v>0</v>
      </c>
      <c r="P109" s="436">
        <v>0</v>
      </c>
      <c r="Q109" s="446">
        <f t="shared" si="147"/>
        <v>0</v>
      </c>
      <c r="R109" s="440">
        <f t="shared" si="148"/>
        <v>0</v>
      </c>
      <c r="S109" s="440">
        <f t="shared" si="149"/>
        <v>240</v>
      </c>
      <c r="T109" s="440">
        <f t="shared" si="150"/>
        <v>0</v>
      </c>
      <c r="U109" s="440">
        <f t="shared" si="151"/>
        <v>240</v>
      </c>
      <c r="V109" s="440">
        <f t="shared" si="152"/>
        <v>72</v>
      </c>
      <c r="W109" s="436">
        <v>0</v>
      </c>
      <c r="X109" s="440">
        <f t="shared" si="153"/>
        <v>240</v>
      </c>
      <c r="Y109" s="436">
        <v>237.9</v>
      </c>
      <c r="Z109" s="447">
        <f t="shared" si="154"/>
        <v>6</v>
      </c>
      <c r="AA109" s="444">
        <v>44836</v>
      </c>
      <c r="AB109" s="448">
        <f t="shared" si="185"/>
        <v>44843</v>
      </c>
      <c r="AC109" s="448">
        <f t="shared" si="155"/>
        <v>44838</v>
      </c>
      <c r="AD109" s="438">
        <v>0</v>
      </c>
      <c r="AE109" s="439" t="str">
        <f t="shared" si="183"/>
        <v>1 coffret cadeau souvenir - un apéritif en soirée avec explications sur le bassin d'Arcachon si vous le souhaitez</v>
      </c>
      <c r="AF109" s="440">
        <f t="shared" si="198"/>
        <v>0</v>
      </c>
      <c r="AG109" s="440">
        <f t="shared" si="199"/>
        <v>0</v>
      </c>
      <c r="AH109" s="440">
        <f t="shared" si="200"/>
        <v>0</v>
      </c>
      <c r="AI109" s="440">
        <f t="shared" si="201"/>
        <v>0</v>
      </c>
      <c r="AJ109" s="440">
        <f t="shared" si="202"/>
        <v>0</v>
      </c>
      <c r="AK109" s="446">
        <f t="shared" si="203"/>
        <v>0</v>
      </c>
      <c r="AL109" s="440">
        <f t="shared" si="204"/>
        <v>0</v>
      </c>
      <c r="AM109" s="440">
        <f t="shared" si="205"/>
        <v>0</v>
      </c>
      <c r="AN109" s="440">
        <f t="shared" si="206"/>
        <v>0</v>
      </c>
      <c r="AO109" s="440">
        <f t="shared" si="207"/>
        <v>3.96</v>
      </c>
      <c r="AP109" s="440">
        <f t="shared" si="208"/>
        <v>0</v>
      </c>
      <c r="AQ109" s="441">
        <f t="shared" si="209"/>
        <v>0</v>
      </c>
      <c r="AR109" s="437">
        <f t="shared" si="186"/>
        <v>0</v>
      </c>
      <c r="AS109" s="437">
        <f t="shared" si="187"/>
        <v>0</v>
      </c>
      <c r="AT109" s="437">
        <f t="shared" si="188"/>
        <v>0</v>
      </c>
      <c r="AU109" s="437">
        <f t="shared" si="189"/>
        <v>0</v>
      </c>
      <c r="AV109" s="437">
        <f t="shared" si="190"/>
        <v>0</v>
      </c>
      <c r="AW109" s="437">
        <f t="shared" si="191"/>
        <v>0</v>
      </c>
      <c r="AX109" s="437">
        <f t="shared" si="192"/>
        <v>0</v>
      </c>
      <c r="AY109" s="437">
        <f t="shared" si="193"/>
        <v>0</v>
      </c>
      <c r="AZ109" s="437">
        <f t="shared" si="194"/>
        <v>0</v>
      </c>
      <c r="BA109" s="437">
        <f t="shared" si="195"/>
        <v>14.4</v>
      </c>
      <c r="BB109" s="437">
        <f t="shared" si="196"/>
        <v>0</v>
      </c>
      <c r="BC109" s="437">
        <f t="shared" si="197"/>
        <v>0</v>
      </c>
      <c r="BD109" s="449">
        <f t="shared" si="170"/>
        <v>0</v>
      </c>
      <c r="BE109" s="441">
        <f t="shared" si="140"/>
        <v>237.9</v>
      </c>
      <c r="BF109" s="436"/>
      <c r="BG109" s="450">
        <f t="shared" si="141"/>
        <v>1</v>
      </c>
      <c r="BH109" s="450">
        <f t="shared" si="142"/>
        <v>0</v>
      </c>
      <c r="BI109" s="450">
        <f t="shared" si="143"/>
        <v>0</v>
      </c>
      <c r="BJ109" s="450">
        <f t="shared" si="144"/>
        <v>240</v>
      </c>
      <c r="BK109" s="442">
        <f t="shared" si="168"/>
        <v>6</v>
      </c>
      <c r="BL109" s="433"/>
      <c r="BM109" s="433"/>
      <c r="BN109" s="451">
        <f t="shared" si="145"/>
        <v>237.9</v>
      </c>
      <c r="BO109" s="452"/>
      <c r="BP109" s="450">
        <f t="shared" si="146"/>
        <v>240</v>
      </c>
      <c r="BQ109" s="452"/>
      <c r="BR109" s="452"/>
      <c r="BS109" s="453"/>
      <c r="BT109" s="454">
        <f t="shared" si="128"/>
        <v>0</v>
      </c>
      <c r="BU109" s="454">
        <f t="shared" si="129"/>
        <v>0</v>
      </c>
      <c r="BV109" s="454">
        <f t="shared" si="130"/>
        <v>0</v>
      </c>
      <c r="BW109" s="454">
        <f t="shared" si="131"/>
        <v>0</v>
      </c>
      <c r="BX109" s="454">
        <f t="shared" si="132"/>
        <v>0</v>
      </c>
      <c r="BY109" s="454">
        <f t="shared" si="133"/>
        <v>0</v>
      </c>
      <c r="BZ109" s="454">
        <f t="shared" si="134"/>
        <v>0</v>
      </c>
      <c r="CA109" s="454">
        <f t="shared" si="135"/>
        <v>0</v>
      </c>
      <c r="CB109" s="454">
        <f t="shared" si="136"/>
        <v>0</v>
      </c>
      <c r="CC109" s="454">
        <f t="shared" si="137"/>
        <v>0</v>
      </c>
      <c r="CD109" s="454">
        <f t="shared" si="138"/>
        <v>0</v>
      </c>
      <c r="CE109" s="455">
        <f t="shared" si="139"/>
        <v>0</v>
      </c>
    </row>
    <row r="110" spans="1:83" ht="18" thickBot="1" x14ac:dyDescent="0.35">
      <c r="A110" s="688">
        <v>102</v>
      </c>
      <c r="B110" s="443" t="s">
        <v>1075</v>
      </c>
      <c r="C110" s="433" t="s">
        <v>974</v>
      </c>
      <c r="D110" s="432"/>
      <c r="E110" s="433"/>
      <c r="F110" s="434" t="s">
        <v>519</v>
      </c>
      <c r="G110" s="444">
        <v>44854</v>
      </c>
      <c r="H110" s="433">
        <v>2</v>
      </c>
      <c r="I110" s="433" t="s">
        <v>643</v>
      </c>
      <c r="J110" s="445">
        <v>44841</v>
      </c>
      <c r="K110" s="445">
        <v>44844</v>
      </c>
      <c r="L110" s="434">
        <f t="shared" si="184"/>
        <v>3</v>
      </c>
      <c r="M110" s="435">
        <v>70</v>
      </c>
      <c r="N110" s="436">
        <v>0</v>
      </c>
      <c r="O110" s="436">
        <v>0</v>
      </c>
      <c r="P110" s="436">
        <v>0</v>
      </c>
      <c r="Q110" s="446">
        <f t="shared" si="147"/>
        <v>210</v>
      </c>
      <c r="R110" s="440">
        <f t="shared" si="148"/>
        <v>0</v>
      </c>
      <c r="S110" s="440">
        <f t="shared" si="149"/>
        <v>0</v>
      </c>
      <c r="T110" s="440">
        <f t="shared" si="150"/>
        <v>0</v>
      </c>
      <c r="U110" s="440">
        <f t="shared" si="151"/>
        <v>0</v>
      </c>
      <c r="V110" s="440">
        <f t="shared" si="152"/>
        <v>0</v>
      </c>
      <c r="W110" s="436">
        <v>0</v>
      </c>
      <c r="X110" s="440">
        <f t="shared" si="153"/>
        <v>0</v>
      </c>
      <c r="Y110" s="436">
        <v>0</v>
      </c>
      <c r="Z110" s="447">
        <f t="shared" si="154"/>
        <v>6</v>
      </c>
      <c r="AA110" s="444">
        <v>44836</v>
      </c>
      <c r="AB110" s="448">
        <f t="shared" si="185"/>
        <v>44843</v>
      </c>
      <c r="AC110" s="448">
        <f t="shared" si="155"/>
        <v>44838</v>
      </c>
      <c r="AD110" s="438">
        <v>0</v>
      </c>
      <c r="AE110" s="439" t="str">
        <f t="shared" si="183"/>
        <v/>
      </c>
      <c r="AF110" s="440">
        <f t="shared" si="198"/>
        <v>0</v>
      </c>
      <c r="AG110" s="440">
        <f t="shared" si="199"/>
        <v>0</v>
      </c>
      <c r="AH110" s="440">
        <f t="shared" si="200"/>
        <v>0</v>
      </c>
      <c r="AI110" s="440">
        <f t="shared" si="201"/>
        <v>0</v>
      </c>
      <c r="AJ110" s="440">
        <f t="shared" si="202"/>
        <v>0</v>
      </c>
      <c r="AK110" s="446">
        <f t="shared" si="203"/>
        <v>0</v>
      </c>
      <c r="AL110" s="440">
        <f t="shared" si="204"/>
        <v>0</v>
      </c>
      <c r="AM110" s="440">
        <f t="shared" si="205"/>
        <v>0</v>
      </c>
      <c r="AN110" s="440">
        <f t="shared" si="206"/>
        <v>0</v>
      </c>
      <c r="AO110" s="440">
        <f t="shared" si="207"/>
        <v>0</v>
      </c>
      <c r="AP110" s="440">
        <f t="shared" si="208"/>
        <v>0</v>
      </c>
      <c r="AQ110" s="441">
        <f t="shared" si="209"/>
        <v>0</v>
      </c>
      <c r="AR110" s="437">
        <f t="shared" si="186"/>
        <v>0</v>
      </c>
      <c r="AS110" s="437">
        <f t="shared" si="187"/>
        <v>0</v>
      </c>
      <c r="AT110" s="437">
        <f t="shared" si="188"/>
        <v>0</v>
      </c>
      <c r="AU110" s="437">
        <f t="shared" si="189"/>
        <v>0</v>
      </c>
      <c r="AV110" s="437">
        <f t="shared" si="190"/>
        <v>0</v>
      </c>
      <c r="AW110" s="437">
        <f t="shared" si="191"/>
        <v>0</v>
      </c>
      <c r="AX110" s="437">
        <f t="shared" si="192"/>
        <v>0</v>
      </c>
      <c r="AY110" s="437">
        <f t="shared" si="193"/>
        <v>0</v>
      </c>
      <c r="AZ110" s="437">
        <f t="shared" si="194"/>
        <v>0</v>
      </c>
      <c r="BA110" s="437">
        <f t="shared" si="195"/>
        <v>12.6</v>
      </c>
      <c r="BB110" s="437">
        <f t="shared" si="196"/>
        <v>0</v>
      </c>
      <c r="BC110" s="437">
        <f t="shared" si="197"/>
        <v>0</v>
      </c>
      <c r="BD110" s="449">
        <v>100</v>
      </c>
      <c r="BE110" s="441">
        <f t="shared" si="140"/>
        <v>0</v>
      </c>
      <c r="BF110" s="436"/>
      <c r="BG110" s="450">
        <f t="shared" si="141"/>
        <v>1</v>
      </c>
      <c r="BH110" s="450">
        <f t="shared" si="142"/>
        <v>0</v>
      </c>
      <c r="BI110" s="450">
        <f t="shared" si="143"/>
        <v>0</v>
      </c>
      <c r="BJ110" s="450">
        <f t="shared" si="144"/>
        <v>0</v>
      </c>
      <c r="BK110" s="442">
        <f t="shared" si="168"/>
        <v>0</v>
      </c>
      <c r="BL110" s="433"/>
      <c r="BM110" s="433"/>
      <c r="BN110" s="451">
        <f t="shared" si="145"/>
        <v>0</v>
      </c>
      <c r="BO110" s="452"/>
      <c r="BP110" s="450">
        <f t="shared" si="146"/>
        <v>0</v>
      </c>
      <c r="BQ110" s="452"/>
      <c r="BR110" s="452"/>
      <c r="BS110" s="453"/>
      <c r="BT110" s="454">
        <f t="shared" si="128"/>
        <v>0</v>
      </c>
      <c r="BU110" s="454">
        <f t="shared" si="129"/>
        <v>0</v>
      </c>
      <c r="BV110" s="454">
        <f t="shared" si="130"/>
        <v>0</v>
      </c>
      <c r="BW110" s="454">
        <f t="shared" si="131"/>
        <v>0</v>
      </c>
      <c r="BX110" s="454">
        <f t="shared" si="132"/>
        <v>0</v>
      </c>
      <c r="BY110" s="454">
        <f t="shared" si="133"/>
        <v>0</v>
      </c>
      <c r="BZ110" s="454">
        <f t="shared" si="134"/>
        <v>0</v>
      </c>
      <c r="CA110" s="454">
        <f t="shared" si="135"/>
        <v>0</v>
      </c>
      <c r="CB110" s="454">
        <f t="shared" si="136"/>
        <v>0</v>
      </c>
      <c r="CC110" s="454">
        <f t="shared" si="137"/>
        <v>0</v>
      </c>
      <c r="CD110" s="454">
        <f t="shared" si="138"/>
        <v>0</v>
      </c>
      <c r="CE110" s="455">
        <f t="shared" si="139"/>
        <v>0</v>
      </c>
    </row>
    <row r="111" spans="1:83" ht="18" thickBot="1" x14ac:dyDescent="0.35">
      <c r="A111" s="729">
        <v>103</v>
      </c>
      <c r="B111" s="648" t="s">
        <v>1086</v>
      </c>
      <c r="C111" s="643" t="s">
        <v>1087</v>
      </c>
      <c r="D111" s="649">
        <v>687041653</v>
      </c>
      <c r="E111" s="643" t="s">
        <v>1088</v>
      </c>
      <c r="F111" s="635" t="s">
        <v>520</v>
      </c>
      <c r="G111" s="639">
        <v>44887</v>
      </c>
      <c r="H111" s="643">
        <v>2</v>
      </c>
      <c r="I111" s="643" t="s">
        <v>123</v>
      </c>
      <c r="J111" s="650">
        <v>44875</v>
      </c>
      <c r="K111" s="650">
        <v>44877</v>
      </c>
      <c r="L111" s="635">
        <f t="shared" si="184"/>
        <v>2</v>
      </c>
      <c r="M111" s="636">
        <v>65</v>
      </c>
      <c r="N111" s="637">
        <v>0</v>
      </c>
      <c r="O111" s="637">
        <v>0</v>
      </c>
      <c r="P111" s="637">
        <v>0</v>
      </c>
      <c r="Q111" s="636">
        <f t="shared" si="147"/>
        <v>130</v>
      </c>
      <c r="R111" s="637">
        <f t="shared" si="148"/>
        <v>0</v>
      </c>
      <c r="S111" s="637">
        <f t="shared" si="149"/>
        <v>0</v>
      </c>
      <c r="T111" s="637">
        <f t="shared" si="150"/>
        <v>0</v>
      </c>
      <c r="U111" s="637">
        <f t="shared" si="151"/>
        <v>130</v>
      </c>
      <c r="V111" s="637">
        <f t="shared" si="152"/>
        <v>39</v>
      </c>
      <c r="W111" s="637">
        <v>0</v>
      </c>
      <c r="X111" s="637">
        <f t="shared" si="153"/>
        <v>130</v>
      </c>
      <c r="Y111" s="637">
        <v>130</v>
      </c>
      <c r="Z111" s="638">
        <f t="shared" si="154"/>
        <v>4</v>
      </c>
      <c r="AA111" s="639">
        <v>44856</v>
      </c>
      <c r="AB111" s="639">
        <f t="shared" si="185"/>
        <v>44863</v>
      </c>
      <c r="AC111" s="639">
        <f t="shared" si="155"/>
        <v>44872</v>
      </c>
      <c r="AD111" s="651">
        <v>0</v>
      </c>
      <c r="AE111" s="640" t="str">
        <f t="shared" si="183"/>
        <v/>
      </c>
      <c r="AF111" s="637">
        <f t="shared" si="198"/>
        <v>0</v>
      </c>
      <c r="AG111" s="637">
        <f t="shared" si="199"/>
        <v>0</v>
      </c>
      <c r="AH111" s="637">
        <f t="shared" si="200"/>
        <v>0</v>
      </c>
      <c r="AI111" s="637">
        <f t="shared" si="201"/>
        <v>0</v>
      </c>
      <c r="AJ111" s="637">
        <f t="shared" si="202"/>
        <v>0</v>
      </c>
      <c r="AK111" s="636">
        <f t="shared" si="203"/>
        <v>0</v>
      </c>
      <c r="AL111" s="637">
        <f t="shared" si="204"/>
        <v>0</v>
      </c>
      <c r="AM111" s="637">
        <f t="shared" si="205"/>
        <v>0</v>
      </c>
      <c r="AN111" s="637">
        <f t="shared" si="206"/>
        <v>0</v>
      </c>
      <c r="AO111" s="637">
        <f t="shared" si="207"/>
        <v>0</v>
      </c>
      <c r="AP111" s="637">
        <f t="shared" si="208"/>
        <v>0</v>
      </c>
      <c r="AQ111" s="641">
        <f t="shared" si="209"/>
        <v>0</v>
      </c>
      <c r="AR111" s="642">
        <f t="shared" si="186"/>
        <v>0</v>
      </c>
      <c r="AS111" s="642">
        <f t="shared" si="187"/>
        <v>0</v>
      </c>
      <c r="AT111" s="642">
        <f t="shared" si="188"/>
        <v>0</v>
      </c>
      <c r="AU111" s="642">
        <f t="shared" si="189"/>
        <v>0</v>
      </c>
      <c r="AV111" s="642">
        <f t="shared" si="190"/>
        <v>0</v>
      </c>
      <c r="AW111" s="642">
        <f t="shared" si="191"/>
        <v>0</v>
      </c>
      <c r="AX111" s="642">
        <f t="shared" si="192"/>
        <v>0</v>
      </c>
      <c r="AY111" s="642">
        <f t="shared" si="193"/>
        <v>0</v>
      </c>
      <c r="AZ111" s="642">
        <f t="shared" si="194"/>
        <v>0</v>
      </c>
      <c r="BA111" s="642">
        <f t="shared" si="195"/>
        <v>0</v>
      </c>
      <c r="BB111" s="642">
        <f t="shared" si="196"/>
        <v>0</v>
      </c>
      <c r="BC111" s="642">
        <f t="shared" si="197"/>
        <v>0</v>
      </c>
      <c r="BD111" s="652">
        <f t="shared" si="170"/>
        <v>0</v>
      </c>
      <c r="BE111" s="641">
        <f t="shared" si="140"/>
        <v>130</v>
      </c>
      <c r="BF111" s="637"/>
      <c r="BG111" s="643">
        <f t="shared" si="141"/>
        <v>0</v>
      </c>
      <c r="BH111" s="643">
        <f t="shared" si="142"/>
        <v>1</v>
      </c>
      <c r="BI111" s="643">
        <f t="shared" si="143"/>
        <v>0</v>
      </c>
      <c r="BJ111" s="643">
        <f t="shared" si="144"/>
        <v>0</v>
      </c>
      <c r="BK111" s="644">
        <f t="shared" si="168"/>
        <v>0</v>
      </c>
      <c r="BL111" s="643"/>
      <c r="BM111" s="643"/>
      <c r="BN111" s="645">
        <f t="shared" si="145"/>
        <v>0</v>
      </c>
      <c r="BO111" s="653"/>
      <c r="BP111" s="643">
        <f t="shared" si="146"/>
        <v>0</v>
      </c>
      <c r="BQ111" s="653"/>
      <c r="BR111" s="653"/>
      <c r="BS111" s="654" t="s">
        <v>1092</v>
      </c>
      <c r="BT111" s="646">
        <f t="shared" si="128"/>
        <v>0</v>
      </c>
      <c r="BU111" s="646">
        <f t="shared" si="129"/>
        <v>0</v>
      </c>
      <c r="BV111" s="646">
        <f t="shared" si="130"/>
        <v>0</v>
      </c>
      <c r="BW111" s="646">
        <f t="shared" si="131"/>
        <v>0</v>
      </c>
      <c r="BX111" s="646">
        <f t="shared" si="132"/>
        <v>0</v>
      </c>
      <c r="BY111" s="646">
        <f t="shared" si="133"/>
        <v>0</v>
      </c>
      <c r="BZ111" s="646">
        <f t="shared" si="134"/>
        <v>0</v>
      </c>
      <c r="CA111" s="646">
        <f t="shared" si="135"/>
        <v>0</v>
      </c>
      <c r="CB111" s="646">
        <f t="shared" si="136"/>
        <v>0</v>
      </c>
      <c r="CC111" s="646">
        <f t="shared" si="137"/>
        <v>0</v>
      </c>
      <c r="CD111" s="646">
        <f t="shared" si="138"/>
        <v>0</v>
      </c>
      <c r="CE111" s="647">
        <f t="shared" si="139"/>
        <v>0</v>
      </c>
    </row>
    <row r="112" spans="1:83" ht="18" thickBot="1" x14ac:dyDescent="0.35">
      <c r="A112" s="691">
        <v>104</v>
      </c>
      <c r="B112" s="648" t="s">
        <v>1089</v>
      </c>
      <c r="C112" s="643" t="s">
        <v>1090</v>
      </c>
      <c r="D112" s="649">
        <v>623472941</v>
      </c>
      <c r="E112" s="643" t="s">
        <v>1091</v>
      </c>
      <c r="F112" s="635" t="s">
        <v>521</v>
      </c>
      <c r="G112" s="639">
        <v>44862</v>
      </c>
      <c r="H112" s="643">
        <v>2</v>
      </c>
      <c r="I112" s="643" t="s">
        <v>123</v>
      </c>
      <c r="J112" s="650">
        <v>44862</v>
      </c>
      <c r="K112" s="650">
        <v>44865</v>
      </c>
      <c r="L112" s="635">
        <f t="shared" si="184"/>
        <v>3</v>
      </c>
      <c r="M112" s="636">
        <v>65</v>
      </c>
      <c r="N112" s="637">
        <v>0</v>
      </c>
      <c r="O112" s="637">
        <v>0</v>
      </c>
      <c r="P112" s="637">
        <v>0</v>
      </c>
      <c r="Q112" s="636">
        <f t="shared" si="147"/>
        <v>195</v>
      </c>
      <c r="R112" s="637">
        <f t="shared" si="148"/>
        <v>0</v>
      </c>
      <c r="S112" s="637">
        <f t="shared" si="149"/>
        <v>0</v>
      </c>
      <c r="T112" s="637">
        <f t="shared" si="150"/>
        <v>0</v>
      </c>
      <c r="U112" s="637">
        <f t="shared" si="151"/>
        <v>195</v>
      </c>
      <c r="V112" s="637">
        <f t="shared" si="152"/>
        <v>58.5</v>
      </c>
      <c r="W112" s="637">
        <v>0</v>
      </c>
      <c r="X112" s="637">
        <f t="shared" si="153"/>
        <v>195</v>
      </c>
      <c r="Y112" s="637">
        <v>195</v>
      </c>
      <c r="Z112" s="638">
        <f t="shared" si="154"/>
        <v>6</v>
      </c>
      <c r="AA112" s="639">
        <v>44858</v>
      </c>
      <c r="AB112" s="639">
        <f t="shared" si="185"/>
        <v>44865</v>
      </c>
      <c r="AC112" s="639">
        <f t="shared" si="155"/>
        <v>44859</v>
      </c>
      <c r="AD112" s="651">
        <v>0</v>
      </c>
      <c r="AE112" s="640" t="str">
        <f t="shared" si="183"/>
        <v/>
      </c>
      <c r="AF112" s="637">
        <f t="shared" si="198"/>
        <v>0</v>
      </c>
      <c r="AG112" s="637">
        <f t="shared" si="199"/>
        <v>0</v>
      </c>
      <c r="AH112" s="637">
        <f t="shared" si="200"/>
        <v>0</v>
      </c>
      <c r="AI112" s="637">
        <f t="shared" si="201"/>
        <v>0</v>
      </c>
      <c r="AJ112" s="637">
        <f t="shared" si="202"/>
        <v>0</v>
      </c>
      <c r="AK112" s="636">
        <f t="shared" si="203"/>
        <v>0</v>
      </c>
      <c r="AL112" s="637">
        <f t="shared" si="204"/>
        <v>0</v>
      </c>
      <c r="AM112" s="637">
        <f t="shared" si="205"/>
        <v>0</v>
      </c>
      <c r="AN112" s="637">
        <f t="shared" si="206"/>
        <v>0</v>
      </c>
      <c r="AO112" s="637">
        <f t="shared" si="207"/>
        <v>0</v>
      </c>
      <c r="AP112" s="637">
        <f t="shared" si="208"/>
        <v>0</v>
      </c>
      <c r="AQ112" s="641">
        <f t="shared" si="209"/>
        <v>0</v>
      </c>
      <c r="AR112" s="642">
        <f t="shared" si="186"/>
        <v>0</v>
      </c>
      <c r="AS112" s="642">
        <f t="shared" si="187"/>
        <v>0</v>
      </c>
      <c r="AT112" s="642">
        <f t="shared" si="188"/>
        <v>0</v>
      </c>
      <c r="AU112" s="642">
        <f t="shared" si="189"/>
        <v>0</v>
      </c>
      <c r="AV112" s="642">
        <f t="shared" si="190"/>
        <v>0</v>
      </c>
      <c r="AW112" s="642">
        <f t="shared" si="191"/>
        <v>0</v>
      </c>
      <c r="AX112" s="642">
        <f t="shared" si="192"/>
        <v>0</v>
      </c>
      <c r="AY112" s="642">
        <f t="shared" si="193"/>
        <v>0</v>
      </c>
      <c r="AZ112" s="642">
        <f t="shared" si="194"/>
        <v>0</v>
      </c>
      <c r="BA112" s="642">
        <f t="shared" si="195"/>
        <v>0</v>
      </c>
      <c r="BB112" s="642">
        <f t="shared" si="196"/>
        <v>0</v>
      </c>
      <c r="BC112" s="642">
        <f t="shared" si="197"/>
        <v>0</v>
      </c>
      <c r="BD112" s="652">
        <f t="shared" si="170"/>
        <v>0</v>
      </c>
      <c r="BE112" s="641">
        <f t="shared" si="140"/>
        <v>195</v>
      </c>
      <c r="BF112" s="637"/>
      <c r="BG112" s="643">
        <f t="shared" si="141"/>
        <v>0</v>
      </c>
      <c r="BH112" s="643">
        <f t="shared" si="142"/>
        <v>1</v>
      </c>
      <c r="BI112" s="643">
        <f t="shared" si="143"/>
        <v>0</v>
      </c>
      <c r="BJ112" s="643">
        <f t="shared" si="144"/>
        <v>0</v>
      </c>
      <c r="BK112" s="644">
        <f t="shared" si="168"/>
        <v>0</v>
      </c>
      <c r="BL112" s="643"/>
      <c r="BM112" s="643"/>
      <c r="BN112" s="645">
        <f t="shared" si="145"/>
        <v>0</v>
      </c>
      <c r="BO112" s="653"/>
      <c r="BP112" s="643">
        <f t="shared" si="146"/>
        <v>0</v>
      </c>
      <c r="BQ112" s="653"/>
      <c r="BR112" s="653"/>
      <c r="BS112" s="654"/>
      <c r="BT112" s="646">
        <f t="shared" si="128"/>
        <v>0</v>
      </c>
      <c r="BU112" s="646">
        <f t="shared" si="129"/>
        <v>0</v>
      </c>
      <c r="BV112" s="646">
        <f t="shared" si="130"/>
        <v>0</v>
      </c>
      <c r="BW112" s="646">
        <f t="shared" si="131"/>
        <v>0</v>
      </c>
      <c r="BX112" s="646">
        <f t="shared" si="132"/>
        <v>0</v>
      </c>
      <c r="BY112" s="646">
        <f t="shared" si="133"/>
        <v>0</v>
      </c>
      <c r="BZ112" s="646">
        <f t="shared" si="134"/>
        <v>0</v>
      </c>
      <c r="CA112" s="646">
        <f t="shared" si="135"/>
        <v>0</v>
      </c>
      <c r="CB112" s="646">
        <f t="shared" si="136"/>
        <v>0</v>
      </c>
      <c r="CC112" s="646">
        <f t="shared" si="137"/>
        <v>0</v>
      </c>
      <c r="CD112" s="646">
        <f t="shared" si="138"/>
        <v>0</v>
      </c>
      <c r="CE112" s="647">
        <f t="shared" si="139"/>
        <v>0</v>
      </c>
    </row>
    <row r="113" spans="1:83" ht="18" thickBot="1" x14ac:dyDescent="0.35">
      <c r="A113" s="690">
        <v>105</v>
      </c>
      <c r="B113" s="648" t="s">
        <v>1093</v>
      </c>
      <c r="C113" s="643" t="s">
        <v>1094</v>
      </c>
      <c r="D113" s="649">
        <v>660942744</v>
      </c>
      <c r="E113" s="643" t="s">
        <v>1095</v>
      </c>
      <c r="F113" s="635" t="s">
        <v>522</v>
      </c>
      <c r="G113" s="639">
        <v>44893</v>
      </c>
      <c r="H113" s="643">
        <v>2</v>
      </c>
      <c r="I113" s="643" t="s">
        <v>123</v>
      </c>
      <c r="J113" s="650">
        <v>44876</v>
      </c>
      <c r="K113" s="650">
        <v>44878</v>
      </c>
      <c r="L113" s="635">
        <f t="shared" si="184"/>
        <v>2</v>
      </c>
      <c r="M113" s="636">
        <v>0</v>
      </c>
      <c r="N113" s="637">
        <v>65</v>
      </c>
      <c r="O113" s="637">
        <v>0</v>
      </c>
      <c r="P113" s="637">
        <v>0</v>
      </c>
      <c r="Q113" s="636">
        <f t="shared" si="147"/>
        <v>0</v>
      </c>
      <c r="R113" s="637">
        <f t="shared" si="148"/>
        <v>0</v>
      </c>
      <c r="S113" s="637">
        <f t="shared" si="149"/>
        <v>130</v>
      </c>
      <c r="T113" s="637">
        <f t="shared" si="150"/>
        <v>0</v>
      </c>
      <c r="U113" s="637">
        <f t="shared" si="151"/>
        <v>65</v>
      </c>
      <c r="V113" s="637">
        <f t="shared" si="152"/>
        <v>19.5</v>
      </c>
      <c r="W113" s="637">
        <v>0</v>
      </c>
      <c r="X113" s="637">
        <f t="shared" si="153"/>
        <v>65</v>
      </c>
      <c r="Y113" s="637">
        <v>0</v>
      </c>
      <c r="Z113" s="638">
        <f t="shared" si="154"/>
        <v>4</v>
      </c>
      <c r="AA113" s="639"/>
      <c r="AB113" s="639" t="str">
        <f t="shared" si="185"/>
        <v/>
      </c>
      <c r="AC113" s="639" t="str">
        <f t="shared" si="155"/>
        <v/>
      </c>
      <c r="AD113" s="651">
        <v>0</v>
      </c>
      <c r="AE113" s="640" t="str">
        <f t="shared" si="183"/>
        <v/>
      </c>
      <c r="AF113" s="637">
        <f t="shared" si="198"/>
        <v>0</v>
      </c>
      <c r="AG113" s="637">
        <f t="shared" si="199"/>
        <v>0</v>
      </c>
      <c r="AH113" s="637">
        <f t="shared" si="200"/>
        <v>0</v>
      </c>
      <c r="AI113" s="637">
        <f t="shared" si="201"/>
        <v>0</v>
      </c>
      <c r="AJ113" s="637">
        <f t="shared" si="202"/>
        <v>0</v>
      </c>
      <c r="AK113" s="636">
        <f t="shared" si="203"/>
        <v>0</v>
      </c>
      <c r="AL113" s="637">
        <f t="shared" si="204"/>
        <v>0</v>
      </c>
      <c r="AM113" s="637">
        <f t="shared" si="205"/>
        <v>0</v>
      </c>
      <c r="AN113" s="637">
        <f t="shared" si="206"/>
        <v>0</v>
      </c>
      <c r="AO113" s="637">
        <f t="shared" si="207"/>
        <v>0</v>
      </c>
      <c r="AP113" s="637">
        <f t="shared" si="208"/>
        <v>0</v>
      </c>
      <c r="AQ113" s="641">
        <f t="shared" si="209"/>
        <v>0</v>
      </c>
      <c r="AR113" s="642">
        <f t="shared" si="186"/>
        <v>0</v>
      </c>
      <c r="AS113" s="642">
        <f t="shared" si="187"/>
        <v>0</v>
      </c>
      <c r="AT113" s="642">
        <f t="shared" si="188"/>
        <v>0</v>
      </c>
      <c r="AU113" s="642">
        <f t="shared" si="189"/>
        <v>0</v>
      </c>
      <c r="AV113" s="642">
        <f t="shared" si="190"/>
        <v>0</v>
      </c>
      <c r="AW113" s="642">
        <f t="shared" si="191"/>
        <v>0</v>
      </c>
      <c r="AX113" s="642">
        <f t="shared" si="192"/>
        <v>0</v>
      </c>
      <c r="AY113" s="642">
        <f t="shared" si="193"/>
        <v>0</v>
      </c>
      <c r="AZ113" s="642">
        <f t="shared" si="194"/>
        <v>0</v>
      </c>
      <c r="BA113" s="642">
        <f t="shared" si="195"/>
        <v>0</v>
      </c>
      <c r="BB113" s="642">
        <f t="shared" si="196"/>
        <v>0</v>
      </c>
      <c r="BC113" s="642">
        <f t="shared" si="197"/>
        <v>0</v>
      </c>
      <c r="BD113" s="652">
        <v>50</v>
      </c>
      <c r="BE113" s="641">
        <f t="shared" si="140"/>
        <v>0</v>
      </c>
      <c r="BF113" s="637"/>
      <c r="BG113" s="643">
        <f t="shared" si="141"/>
        <v>0</v>
      </c>
      <c r="BH113" s="643">
        <f t="shared" si="142"/>
        <v>1</v>
      </c>
      <c r="BI113" s="643">
        <f t="shared" si="143"/>
        <v>0</v>
      </c>
      <c r="BJ113" s="643">
        <f t="shared" si="144"/>
        <v>0</v>
      </c>
      <c r="BK113" s="644">
        <f t="shared" si="168"/>
        <v>0</v>
      </c>
      <c r="BL113" s="643"/>
      <c r="BM113" s="643"/>
      <c r="BN113" s="645">
        <f t="shared" si="145"/>
        <v>0</v>
      </c>
      <c r="BO113" s="653"/>
      <c r="BP113" s="643">
        <f t="shared" si="146"/>
        <v>0</v>
      </c>
      <c r="BQ113" s="653"/>
      <c r="BR113" s="653"/>
      <c r="BS113" s="654"/>
      <c r="BT113" s="646">
        <f t="shared" si="128"/>
        <v>0</v>
      </c>
      <c r="BU113" s="646">
        <f t="shared" si="129"/>
        <v>0</v>
      </c>
      <c r="BV113" s="646">
        <f t="shared" si="130"/>
        <v>0</v>
      </c>
      <c r="BW113" s="646">
        <f t="shared" si="131"/>
        <v>0</v>
      </c>
      <c r="BX113" s="646">
        <f t="shared" si="132"/>
        <v>0</v>
      </c>
      <c r="BY113" s="646">
        <f t="shared" si="133"/>
        <v>0</v>
      </c>
      <c r="BZ113" s="646">
        <f t="shared" si="134"/>
        <v>0</v>
      </c>
      <c r="CA113" s="646">
        <f t="shared" si="135"/>
        <v>0</v>
      </c>
      <c r="CB113" s="646">
        <f t="shared" si="136"/>
        <v>0</v>
      </c>
      <c r="CC113" s="646">
        <f t="shared" si="137"/>
        <v>0</v>
      </c>
      <c r="CD113" s="646">
        <f t="shared" si="138"/>
        <v>0</v>
      </c>
      <c r="CE113" s="647">
        <f t="shared" si="139"/>
        <v>0</v>
      </c>
    </row>
    <row r="114" spans="1:83" ht="18" thickBot="1" x14ac:dyDescent="0.35">
      <c r="A114" s="692">
        <v>106</v>
      </c>
      <c r="B114" s="694" t="s">
        <v>1096</v>
      </c>
      <c r="C114" s="695" t="s">
        <v>1099</v>
      </c>
      <c r="D114" s="696">
        <v>625334199</v>
      </c>
      <c r="E114" s="695" t="s">
        <v>1098</v>
      </c>
      <c r="F114" s="697" t="s">
        <v>523</v>
      </c>
      <c r="G114" s="698">
        <v>44864</v>
      </c>
      <c r="H114" s="695">
        <v>2</v>
      </c>
      <c r="I114" s="695" t="s">
        <v>643</v>
      </c>
      <c r="J114" s="699">
        <v>44864</v>
      </c>
      <c r="K114" s="699">
        <v>44868</v>
      </c>
      <c r="L114" s="697">
        <f t="shared" si="184"/>
        <v>4</v>
      </c>
      <c r="M114" s="700">
        <v>0</v>
      </c>
      <c r="N114" s="701">
        <v>0</v>
      </c>
      <c r="O114" s="701">
        <v>0</v>
      </c>
      <c r="P114" s="701">
        <v>65</v>
      </c>
      <c r="Q114" s="702">
        <f t="shared" si="147"/>
        <v>0</v>
      </c>
      <c r="R114" s="703">
        <f t="shared" si="148"/>
        <v>0</v>
      </c>
      <c r="S114" s="703">
        <f t="shared" si="149"/>
        <v>0</v>
      </c>
      <c r="T114" s="703">
        <f t="shared" si="150"/>
        <v>260</v>
      </c>
      <c r="U114" s="703">
        <f t="shared" si="151"/>
        <v>260</v>
      </c>
      <c r="V114" s="703">
        <f t="shared" si="152"/>
        <v>78</v>
      </c>
      <c r="W114" s="701">
        <v>0</v>
      </c>
      <c r="X114" s="703">
        <f t="shared" si="153"/>
        <v>260</v>
      </c>
      <c r="Y114" s="701">
        <v>255</v>
      </c>
      <c r="Z114" s="704">
        <f t="shared" si="154"/>
        <v>8</v>
      </c>
      <c r="AA114" s="698">
        <v>44864</v>
      </c>
      <c r="AB114" s="705">
        <f t="shared" si="185"/>
        <v>44871</v>
      </c>
      <c r="AC114" s="705">
        <f t="shared" si="155"/>
        <v>44861</v>
      </c>
      <c r="AD114" s="706">
        <v>0</v>
      </c>
      <c r="AE114" s="707" t="str">
        <f t="shared" si="183"/>
        <v>1 coffret cadeau souvenir - un apéritif en soirée avec explications sur le bassin d'Arcachon si vous le souhaitez</v>
      </c>
      <c r="AF114" s="703">
        <f t="shared" si="198"/>
        <v>0</v>
      </c>
      <c r="AG114" s="703">
        <f t="shared" si="199"/>
        <v>0</v>
      </c>
      <c r="AH114" s="703">
        <f t="shared" si="200"/>
        <v>0</v>
      </c>
      <c r="AI114" s="703">
        <f t="shared" si="201"/>
        <v>0</v>
      </c>
      <c r="AJ114" s="703">
        <f t="shared" si="202"/>
        <v>0</v>
      </c>
      <c r="AK114" s="702">
        <f t="shared" si="203"/>
        <v>0</v>
      </c>
      <c r="AL114" s="703">
        <f t="shared" si="204"/>
        <v>0</v>
      </c>
      <c r="AM114" s="703">
        <f t="shared" si="205"/>
        <v>0</v>
      </c>
      <c r="AN114" s="703">
        <f t="shared" si="206"/>
        <v>0</v>
      </c>
      <c r="AO114" s="703">
        <f t="shared" si="207"/>
        <v>5.28</v>
      </c>
      <c r="AP114" s="703">
        <f t="shared" si="208"/>
        <v>0</v>
      </c>
      <c r="AQ114" s="708">
        <f t="shared" si="209"/>
        <v>0</v>
      </c>
      <c r="AR114" s="709">
        <f t="shared" si="186"/>
        <v>0</v>
      </c>
      <c r="AS114" s="709">
        <f t="shared" si="187"/>
        <v>0</v>
      </c>
      <c r="AT114" s="709">
        <f t="shared" si="188"/>
        <v>0</v>
      </c>
      <c r="AU114" s="709">
        <f t="shared" si="189"/>
        <v>0</v>
      </c>
      <c r="AV114" s="709">
        <f t="shared" si="190"/>
        <v>0</v>
      </c>
      <c r="AW114" s="709">
        <f t="shared" si="191"/>
        <v>0</v>
      </c>
      <c r="AX114" s="709">
        <f t="shared" si="192"/>
        <v>0</v>
      </c>
      <c r="AY114" s="709">
        <f t="shared" si="193"/>
        <v>0</v>
      </c>
      <c r="AZ114" s="709">
        <f t="shared" si="194"/>
        <v>0</v>
      </c>
      <c r="BA114" s="709">
        <f t="shared" si="195"/>
        <v>15.6</v>
      </c>
      <c r="BB114" s="709">
        <f t="shared" si="196"/>
        <v>0</v>
      </c>
      <c r="BC114" s="709">
        <f t="shared" si="197"/>
        <v>0</v>
      </c>
      <c r="BD114" s="710">
        <f t="shared" si="170"/>
        <v>0</v>
      </c>
      <c r="BE114" s="708">
        <f t="shared" si="140"/>
        <v>255</v>
      </c>
      <c r="BF114" s="701"/>
      <c r="BG114" s="711">
        <f t="shared" si="141"/>
        <v>1</v>
      </c>
      <c r="BH114" s="711">
        <f t="shared" si="142"/>
        <v>0</v>
      </c>
      <c r="BI114" s="711">
        <f t="shared" si="143"/>
        <v>0</v>
      </c>
      <c r="BJ114" s="711">
        <f t="shared" si="144"/>
        <v>260</v>
      </c>
      <c r="BK114" s="712">
        <f t="shared" si="168"/>
        <v>8</v>
      </c>
      <c r="BL114" s="695"/>
      <c r="BM114" s="695"/>
      <c r="BN114" s="713">
        <f t="shared" si="145"/>
        <v>255</v>
      </c>
      <c r="BO114" s="714"/>
      <c r="BP114" s="711">
        <f t="shared" si="146"/>
        <v>260</v>
      </c>
      <c r="BQ114" s="714"/>
      <c r="BR114" s="714"/>
      <c r="BS114" s="715"/>
      <c r="BT114" s="716">
        <f t="shared" si="128"/>
        <v>0</v>
      </c>
      <c r="BU114" s="716">
        <f t="shared" si="129"/>
        <v>0</v>
      </c>
      <c r="BV114" s="716">
        <f t="shared" si="130"/>
        <v>0</v>
      </c>
      <c r="BW114" s="716">
        <f t="shared" si="131"/>
        <v>0</v>
      </c>
      <c r="BX114" s="716">
        <f t="shared" si="132"/>
        <v>0</v>
      </c>
      <c r="BY114" s="716">
        <f t="shared" si="133"/>
        <v>0</v>
      </c>
      <c r="BZ114" s="716">
        <f t="shared" si="134"/>
        <v>0</v>
      </c>
      <c r="CA114" s="716">
        <f t="shared" si="135"/>
        <v>0</v>
      </c>
      <c r="CB114" s="716">
        <f t="shared" si="136"/>
        <v>0</v>
      </c>
      <c r="CC114" s="716">
        <f t="shared" si="137"/>
        <v>0</v>
      </c>
      <c r="CD114" s="716">
        <f t="shared" si="138"/>
        <v>0</v>
      </c>
      <c r="CE114" s="717">
        <f t="shared" si="139"/>
        <v>0</v>
      </c>
    </row>
    <row r="115" spans="1:83" ht="18" thickBot="1" x14ac:dyDescent="0.35">
      <c r="A115" s="693">
        <v>107</v>
      </c>
      <c r="B115" s="694" t="s">
        <v>1096</v>
      </c>
      <c r="C115" s="695" t="s">
        <v>1099</v>
      </c>
      <c r="D115" s="696">
        <v>625334199</v>
      </c>
      <c r="E115" s="695" t="s">
        <v>1098</v>
      </c>
      <c r="F115" s="697" t="s">
        <v>524</v>
      </c>
      <c r="G115" s="698">
        <v>44895</v>
      </c>
      <c r="H115" s="695">
        <v>2</v>
      </c>
      <c r="I115" s="695" t="s">
        <v>643</v>
      </c>
      <c r="J115" s="699">
        <v>44864</v>
      </c>
      <c r="K115" s="699">
        <v>44868</v>
      </c>
      <c r="L115" s="697">
        <f t="shared" si="184"/>
        <v>4</v>
      </c>
      <c r="M115" s="700">
        <v>0</v>
      </c>
      <c r="N115" s="701">
        <v>0</v>
      </c>
      <c r="O115" s="701">
        <v>0</v>
      </c>
      <c r="P115" s="701">
        <v>0</v>
      </c>
      <c r="Q115" s="702">
        <f t="shared" si="147"/>
        <v>0</v>
      </c>
      <c r="R115" s="703">
        <f t="shared" si="148"/>
        <v>0</v>
      </c>
      <c r="S115" s="703">
        <f t="shared" si="149"/>
        <v>0</v>
      </c>
      <c r="T115" s="703">
        <f t="shared" si="150"/>
        <v>0</v>
      </c>
      <c r="U115" s="703">
        <f t="shared" si="151"/>
        <v>0</v>
      </c>
      <c r="V115" s="703">
        <f t="shared" si="152"/>
        <v>0</v>
      </c>
      <c r="W115" s="701">
        <v>0</v>
      </c>
      <c r="X115" s="703">
        <f t="shared" si="153"/>
        <v>0</v>
      </c>
      <c r="Y115" s="701">
        <v>0</v>
      </c>
      <c r="Z115" s="704">
        <f t="shared" si="154"/>
        <v>8</v>
      </c>
      <c r="AA115" s="698">
        <v>44864</v>
      </c>
      <c r="AB115" s="705">
        <f t="shared" si="185"/>
        <v>44871</v>
      </c>
      <c r="AC115" s="705">
        <f t="shared" si="155"/>
        <v>44861</v>
      </c>
      <c r="AD115" s="706">
        <v>0</v>
      </c>
      <c r="AE115" s="707" t="str">
        <f t="shared" si="183"/>
        <v>1 coffret cadeau souvenir - un apéritif en soirée avec explications sur le bassin d'Arcachon si vous le souhaitez</v>
      </c>
      <c r="AF115" s="703">
        <f t="shared" si="198"/>
        <v>0</v>
      </c>
      <c r="AG115" s="703">
        <f t="shared" si="199"/>
        <v>0</v>
      </c>
      <c r="AH115" s="703">
        <f t="shared" si="200"/>
        <v>0</v>
      </c>
      <c r="AI115" s="703">
        <f t="shared" si="201"/>
        <v>0</v>
      </c>
      <c r="AJ115" s="703">
        <f t="shared" si="202"/>
        <v>0</v>
      </c>
      <c r="AK115" s="702">
        <f t="shared" si="203"/>
        <v>0</v>
      </c>
      <c r="AL115" s="703">
        <f t="shared" si="204"/>
        <v>0</v>
      </c>
      <c r="AM115" s="703">
        <f t="shared" si="205"/>
        <v>0</v>
      </c>
      <c r="AN115" s="703">
        <f t="shared" si="206"/>
        <v>0</v>
      </c>
      <c r="AO115" s="703">
        <f t="shared" si="207"/>
        <v>0</v>
      </c>
      <c r="AP115" s="703">
        <f t="shared" si="208"/>
        <v>0</v>
      </c>
      <c r="AQ115" s="708">
        <f t="shared" si="209"/>
        <v>0</v>
      </c>
      <c r="AR115" s="709">
        <f t="shared" si="186"/>
        <v>0</v>
      </c>
      <c r="AS115" s="709">
        <f t="shared" si="187"/>
        <v>0</v>
      </c>
      <c r="AT115" s="709">
        <f t="shared" si="188"/>
        <v>0</v>
      </c>
      <c r="AU115" s="709">
        <f t="shared" si="189"/>
        <v>0</v>
      </c>
      <c r="AV115" s="709">
        <f t="shared" si="190"/>
        <v>0</v>
      </c>
      <c r="AW115" s="709">
        <f t="shared" si="191"/>
        <v>0</v>
      </c>
      <c r="AX115" s="709">
        <f t="shared" si="192"/>
        <v>0</v>
      </c>
      <c r="AY115" s="709">
        <f t="shared" si="193"/>
        <v>0</v>
      </c>
      <c r="AZ115" s="709">
        <f t="shared" si="194"/>
        <v>0</v>
      </c>
      <c r="BA115" s="709">
        <f t="shared" si="195"/>
        <v>0</v>
      </c>
      <c r="BB115" s="709">
        <f t="shared" si="196"/>
        <v>0</v>
      </c>
      <c r="BC115" s="709">
        <f t="shared" si="197"/>
        <v>0</v>
      </c>
      <c r="BD115" s="710">
        <f t="shared" si="170"/>
        <v>0</v>
      </c>
      <c r="BE115" s="708">
        <f t="shared" si="140"/>
        <v>0</v>
      </c>
      <c r="BF115" s="701"/>
      <c r="BG115" s="711">
        <f t="shared" si="141"/>
        <v>1</v>
      </c>
      <c r="BH115" s="711">
        <f t="shared" si="142"/>
        <v>0</v>
      </c>
      <c r="BI115" s="711">
        <f t="shared" si="143"/>
        <v>0</v>
      </c>
      <c r="BJ115" s="711">
        <f t="shared" si="144"/>
        <v>0</v>
      </c>
      <c r="BK115" s="712">
        <f t="shared" si="168"/>
        <v>8</v>
      </c>
      <c r="BL115" s="695"/>
      <c r="BM115" s="695"/>
      <c r="BN115" s="713">
        <f t="shared" si="145"/>
        <v>0</v>
      </c>
      <c r="BO115" s="714"/>
      <c r="BP115" s="711">
        <f t="shared" si="146"/>
        <v>0</v>
      </c>
      <c r="BQ115" s="714"/>
      <c r="BR115" s="714"/>
      <c r="BS115" s="715"/>
      <c r="BT115" s="716">
        <f t="shared" si="128"/>
        <v>0</v>
      </c>
      <c r="BU115" s="716">
        <f t="shared" si="129"/>
        <v>0</v>
      </c>
      <c r="BV115" s="716">
        <f t="shared" si="130"/>
        <v>0</v>
      </c>
      <c r="BW115" s="716">
        <f t="shared" si="131"/>
        <v>0</v>
      </c>
      <c r="BX115" s="716">
        <f t="shared" si="132"/>
        <v>0</v>
      </c>
      <c r="BY115" s="716">
        <f t="shared" si="133"/>
        <v>0</v>
      </c>
      <c r="BZ115" s="716">
        <f t="shared" si="134"/>
        <v>0</v>
      </c>
      <c r="CA115" s="716">
        <f t="shared" si="135"/>
        <v>0</v>
      </c>
      <c r="CB115" s="716">
        <f t="shared" si="136"/>
        <v>0</v>
      </c>
      <c r="CC115" s="716">
        <f t="shared" si="137"/>
        <v>0</v>
      </c>
      <c r="CD115" s="716">
        <f t="shared" si="138"/>
        <v>0</v>
      </c>
      <c r="CE115" s="717">
        <f t="shared" si="139"/>
        <v>0</v>
      </c>
    </row>
    <row r="116" spans="1:83" ht="18" thickBot="1" x14ac:dyDescent="0.35">
      <c r="A116" s="721">
        <v>108</v>
      </c>
      <c r="B116" s="523" t="s">
        <v>1100</v>
      </c>
      <c r="C116" s="524" t="s">
        <v>1012</v>
      </c>
      <c r="D116" s="525">
        <v>607896928</v>
      </c>
      <c r="E116" s="524" t="s">
        <v>1113</v>
      </c>
      <c r="F116" s="526" t="s">
        <v>525</v>
      </c>
      <c r="G116" s="527">
        <v>44895</v>
      </c>
      <c r="H116" s="524">
        <v>2</v>
      </c>
      <c r="I116" s="524" t="s">
        <v>643</v>
      </c>
      <c r="J116" s="528">
        <v>44876</v>
      </c>
      <c r="K116" s="528">
        <v>44879</v>
      </c>
      <c r="L116" s="526">
        <f t="shared" si="184"/>
        <v>3</v>
      </c>
      <c r="M116" s="529">
        <v>65</v>
      </c>
      <c r="N116" s="530">
        <v>0</v>
      </c>
      <c r="O116" s="530">
        <v>0</v>
      </c>
      <c r="P116" s="530">
        <v>0</v>
      </c>
      <c r="Q116" s="531">
        <f t="shared" si="147"/>
        <v>195</v>
      </c>
      <c r="R116" s="532">
        <f t="shared" si="148"/>
        <v>0</v>
      </c>
      <c r="S116" s="532">
        <f t="shared" si="149"/>
        <v>0</v>
      </c>
      <c r="T116" s="532">
        <f t="shared" si="150"/>
        <v>0</v>
      </c>
      <c r="U116" s="532">
        <f t="shared" si="151"/>
        <v>0</v>
      </c>
      <c r="V116" s="532">
        <f t="shared" si="152"/>
        <v>0</v>
      </c>
      <c r="W116" s="530">
        <v>0</v>
      </c>
      <c r="X116" s="532">
        <f t="shared" si="153"/>
        <v>0</v>
      </c>
      <c r="Y116" s="530">
        <v>0</v>
      </c>
      <c r="Z116" s="533">
        <f t="shared" si="154"/>
        <v>6</v>
      </c>
      <c r="AA116" s="527">
        <v>44867</v>
      </c>
      <c r="AB116" s="534">
        <f t="shared" si="185"/>
        <v>44874</v>
      </c>
      <c r="AC116" s="534">
        <f t="shared" si="155"/>
        <v>44873</v>
      </c>
      <c r="AD116" s="535">
        <v>0</v>
      </c>
      <c r="AE116" s="536" t="str">
        <f t="shared" si="183"/>
        <v/>
      </c>
      <c r="AF116" s="532">
        <f t="shared" si="198"/>
        <v>0</v>
      </c>
      <c r="AG116" s="532">
        <f t="shared" si="199"/>
        <v>0</v>
      </c>
      <c r="AH116" s="532">
        <f t="shared" si="200"/>
        <v>0</v>
      </c>
      <c r="AI116" s="532">
        <f t="shared" si="201"/>
        <v>0</v>
      </c>
      <c r="AJ116" s="532">
        <f t="shared" si="202"/>
        <v>0</v>
      </c>
      <c r="AK116" s="531">
        <f t="shared" si="203"/>
        <v>0</v>
      </c>
      <c r="AL116" s="532">
        <f t="shared" si="204"/>
        <v>0</v>
      </c>
      <c r="AM116" s="532">
        <f t="shared" si="205"/>
        <v>0</v>
      </c>
      <c r="AN116" s="532">
        <f t="shared" si="206"/>
        <v>0</v>
      </c>
      <c r="AO116" s="532">
        <f t="shared" si="207"/>
        <v>0</v>
      </c>
      <c r="AP116" s="532">
        <f t="shared" si="208"/>
        <v>0</v>
      </c>
      <c r="AQ116" s="537">
        <f t="shared" si="209"/>
        <v>0</v>
      </c>
      <c r="AR116" s="538">
        <f t="shared" si="186"/>
        <v>0</v>
      </c>
      <c r="AS116" s="538">
        <f t="shared" si="187"/>
        <v>0</v>
      </c>
      <c r="AT116" s="538">
        <f t="shared" si="188"/>
        <v>0</v>
      </c>
      <c r="AU116" s="538">
        <f t="shared" si="189"/>
        <v>0</v>
      </c>
      <c r="AV116" s="538">
        <f t="shared" si="190"/>
        <v>0</v>
      </c>
      <c r="AW116" s="538">
        <f t="shared" si="191"/>
        <v>0</v>
      </c>
      <c r="AX116" s="538">
        <f t="shared" si="192"/>
        <v>0</v>
      </c>
      <c r="AY116" s="538">
        <f t="shared" si="193"/>
        <v>0</v>
      </c>
      <c r="AZ116" s="538">
        <f t="shared" si="194"/>
        <v>0</v>
      </c>
      <c r="BA116" s="538">
        <f t="shared" si="195"/>
        <v>0</v>
      </c>
      <c r="BB116" s="538">
        <f t="shared" si="196"/>
        <v>11.7</v>
      </c>
      <c r="BC116" s="538">
        <f t="shared" si="197"/>
        <v>0</v>
      </c>
      <c r="BD116" s="539">
        <v>100</v>
      </c>
      <c r="BE116" s="537">
        <f t="shared" si="140"/>
        <v>0</v>
      </c>
      <c r="BF116" s="530"/>
      <c r="BG116" s="540">
        <f t="shared" si="141"/>
        <v>1</v>
      </c>
      <c r="BH116" s="540">
        <f t="shared" si="142"/>
        <v>0</v>
      </c>
      <c r="BI116" s="540">
        <f t="shared" si="143"/>
        <v>0</v>
      </c>
      <c r="BJ116" s="540">
        <f t="shared" si="144"/>
        <v>0</v>
      </c>
      <c r="BK116" s="541">
        <f t="shared" si="168"/>
        <v>0</v>
      </c>
      <c r="BL116" s="524"/>
      <c r="BM116" s="524"/>
      <c r="BN116" s="542">
        <f t="shared" si="145"/>
        <v>0</v>
      </c>
      <c r="BO116" s="543"/>
      <c r="BP116" s="540">
        <f t="shared" si="146"/>
        <v>0</v>
      </c>
      <c r="BQ116" s="543"/>
      <c r="BR116" s="543"/>
      <c r="BS116" s="544"/>
      <c r="BT116" s="545">
        <f t="shared" ref="BT116:BT179" si="210">IF(MONTH(J116)=1,AD116*15*75%,0)</f>
        <v>0</v>
      </c>
      <c r="BU116" s="545">
        <f t="shared" ref="BU116:BU179" si="211">IF(MONTH(J116)=2,AD116*15*75%,0)</f>
        <v>0</v>
      </c>
      <c r="BV116" s="545">
        <f t="shared" ref="BV116:BV179" si="212">IF(MONTH(J116)=3,AD116*15*75%,0)</f>
        <v>0</v>
      </c>
      <c r="BW116" s="545">
        <f t="shared" ref="BW116:BW179" si="213">IF(MONTH(J116)=4,AD116*15*75%,0)</f>
        <v>0</v>
      </c>
      <c r="BX116" s="545">
        <f t="shared" ref="BX116:BX179" si="214">IF(MONTH(J116)=5,AD116*75%,0)</f>
        <v>0</v>
      </c>
      <c r="BY116" s="545">
        <f t="shared" ref="BY116:BY179" si="215">IF(MONTH(J116)=6,AD116*15*75%,0)</f>
        <v>0</v>
      </c>
      <c r="BZ116" s="545">
        <f t="shared" ref="BZ116:BZ179" si="216">IF(MONTH(J116)=7,AD116*15*75%,0)</f>
        <v>0</v>
      </c>
      <c r="CA116" s="545">
        <f t="shared" ref="CA116:CA179" si="217">IF(MONTH(J116)=8,AD116*15*785%,0)</f>
        <v>0</v>
      </c>
      <c r="CB116" s="545">
        <f t="shared" ref="CB116:CB179" si="218">IF(MONTH(J116)=9,AD116*15*785%,0)</f>
        <v>0</v>
      </c>
      <c r="CC116" s="545">
        <f t="shared" ref="CC116:CC179" si="219">IF(MONTH(J116)=10,AD116*15*75%,0)</f>
        <v>0</v>
      </c>
      <c r="CD116" s="545">
        <f t="shared" ref="CD116:CD179" si="220">IF(MONTH(J116)=11,AD116*15*75%,0)</f>
        <v>0</v>
      </c>
      <c r="CE116" s="546">
        <f t="shared" ref="CE116:CE179" si="221">IF(MONTH(J116)=12,AD116*15*75%,0)</f>
        <v>0</v>
      </c>
    </row>
    <row r="117" spans="1:83" ht="18" thickBot="1" x14ac:dyDescent="0.35">
      <c r="A117" s="21">
        <v>109</v>
      </c>
      <c r="B117" s="137"/>
      <c r="C117" s="138"/>
      <c r="D117" s="139"/>
      <c r="E117" s="140"/>
      <c r="F117" s="299" t="s">
        <v>526</v>
      </c>
      <c r="G117" s="142"/>
      <c r="H117" s="138"/>
      <c r="I117" s="138"/>
      <c r="J117" s="53"/>
      <c r="K117" s="53"/>
      <c r="L117" s="300">
        <f t="shared" si="184"/>
        <v>0</v>
      </c>
      <c r="M117" s="213">
        <v>0</v>
      </c>
      <c r="N117" s="141">
        <v>0</v>
      </c>
      <c r="O117" s="141">
        <v>0</v>
      </c>
      <c r="P117" s="141">
        <v>0</v>
      </c>
      <c r="Q117" s="301">
        <f t="shared" si="147"/>
        <v>0</v>
      </c>
      <c r="R117" s="302">
        <f t="shared" si="148"/>
        <v>0</v>
      </c>
      <c r="S117" s="302">
        <f t="shared" si="149"/>
        <v>0</v>
      </c>
      <c r="T117" s="302">
        <f t="shared" si="150"/>
        <v>0</v>
      </c>
      <c r="U117" s="302">
        <f t="shared" si="151"/>
        <v>0</v>
      </c>
      <c r="V117" s="302">
        <f t="shared" si="152"/>
        <v>0</v>
      </c>
      <c r="W117" s="141">
        <v>0</v>
      </c>
      <c r="X117" s="302">
        <f t="shared" si="153"/>
        <v>0</v>
      </c>
      <c r="Y117" s="141">
        <v>0</v>
      </c>
      <c r="Z117" s="329">
        <f t="shared" si="154"/>
        <v>0</v>
      </c>
      <c r="AA117" s="142"/>
      <c r="AB117" s="561" t="str">
        <f t="shared" si="185"/>
        <v/>
      </c>
      <c r="AC117" s="330" t="str">
        <f t="shared" si="155"/>
        <v/>
      </c>
      <c r="AD117" s="143">
        <v>0</v>
      </c>
      <c r="AE117" s="331" t="str">
        <f t="shared" si="183"/>
        <v/>
      </c>
      <c r="AF117" s="332">
        <f t="shared" si="198"/>
        <v>0</v>
      </c>
      <c r="AG117" s="332">
        <f t="shared" si="199"/>
        <v>0</v>
      </c>
      <c r="AH117" s="332">
        <f t="shared" si="200"/>
        <v>0</v>
      </c>
      <c r="AI117" s="332">
        <f t="shared" si="201"/>
        <v>0</v>
      </c>
      <c r="AJ117" s="332">
        <f t="shared" si="202"/>
        <v>0</v>
      </c>
      <c r="AK117" s="333">
        <f t="shared" si="203"/>
        <v>0</v>
      </c>
      <c r="AL117" s="332">
        <f t="shared" si="204"/>
        <v>0</v>
      </c>
      <c r="AM117" s="332">
        <f t="shared" si="205"/>
        <v>0</v>
      </c>
      <c r="AN117" s="332">
        <f t="shared" si="206"/>
        <v>0</v>
      </c>
      <c r="AO117" s="332">
        <f t="shared" si="207"/>
        <v>0</v>
      </c>
      <c r="AP117" s="332">
        <f t="shared" si="208"/>
        <v>0</v>
      </c>
      <c r="AQ117" s="334">
        <f t="shared" si="209"/>
        <v>0</v>
      </c>
      <c r="AR117" s="633">
        <f t="shared" si="186"/>
        <v>0</v>
      </c>
      <c r="AS117" s="633">
        <f t="shared" si="187"/>
        <v>0</v>
      </c>
      <c r="AT117" s="633">
        <f t="shared" si="188"/>
        <v>0</v>
      </c>
      <c r="AU117" s="633">
        <f t="shared" si="189"/>
        <v>0</v>
      </c>
      <c r="AV117" s="633">
        <f t="shared" si="190"/>
        <v>0</v>
      </c>
      <c r="AW117" s="633">
        <f t="shared" si="191"/>
        <v>0</v>
      </c>
      <c r="AX117" s="633">
        <f t="shared" si="192"/>
        <v>0</v>
      </c>
      <c r="AY117" s="633">
        <f t="shared" si="193"/>
        <v>0</v>
      </c>
      <c r="AZ117" s="633">
        <f t="shared" si="194"/>
        <v>0</v>
      </c>
      <c r="BA117" s="633">
        <f t="shared" si="195"/>
        <v>0</v>
      </c>
      <c r="BB117" s="633">
        <f t="shared" si="196"/>
        <v>0</v>
      </c>
      <c r="BC117" s="633">
        <f t="shared" si="197"/>
        <v>0</v>
      </c>
      <c r="BD117" s="407">
        <f t="shared" ref="BD117:BD147" si="222">$BD$51</f>
        <v>0</v>
      </c>
      <c r="BE117" s="334">
        <f t="shared" ref="BE117:BE180" si="223">W117+Y117</f>
        <v>0</v>
      </c>
      <c r="BF117" s="134"/>
      <c r="BG117" s="336">
        <f t="shared" ref="BG117:BG180" si="224">IF(I117="O",1,0)</f>
        <v>0</v>
      </c>
      <c r="BH117" s="336">
        <f t="shared" ref="BH117:BH180" si="225">IF(I117="X",1,0)</f>
        <v>0</v>
      </c>
      <c r="BI117" s="336">
        <f t="shared" ref="BI117:BI180" si="226">IF(I117="S",1,0)</f>
        <v>0</v>
      </c>
      <c r="BJ117" s="336">
        <f t="shared" ref="BJ117:BJ180" si="227">IF(OR(I117="S",I117="O"),U117,0)</f>
        <v>0</v>
      </c>
      <c r="BK117" s="335">
        <f t="shared" si="168"/>
        <v>0</v>
      </c>
      <c r="BL117" s="135"/>
      <c r="BM117" s="135"/>
      <c r="BN117" s="337">
        <f t="shared" ref="BN117:BN180" si="228">IF(I117="O",IF(BL117="X",BJ117-(BJ117*1.752%),IF(BM117="X",W117+(X117-(X117*1.752%)),(W117+Y117))),0)</f>
        <v>0</v>
      </c>
      <c r="BO117" s="136"/>
      <c r="BP117" s="336">
        <f t="shared" ref="BP117:BP180" si="229">IF(OR(I117="A",I117="O"),U117,0)</f>
        <v>0</v>
      </c>
      <c r="BQ117" s="136"/>
      <c r="BR117" s="136"/>
      <c r="BS117" s="161"/>
      <c r="BT117" s="338">
        <f t="shared" si="210"/>
        <v>0</v>
      </c>
      <c r="BU117" s="338">
        <f t="shared" si="211"/>
        <v>0</v>
      </c>
      <c r="BV117" s="338">
        <f t="shared" si="212"/>
        <v>0</v>
      </c>
      <c r="BW117" s="338">
        <f t="shared" si="213"/>
        <v>0</v>
      </c>
      <c r="BX117" s="338">
        <f t="shared" si="214"/>
        <v>0</v>
      </c>
      <c r="BY117" s="338">
        <f t="shared" si="215"/>
        <v>0</v>
      </c>
      <c r="BZ117" s="338">
        <f t="shared" si="216"/>
        <v>0</v>
      </c>
      <c r="CA117" s="338">
        <f t="shared" si="217"/>
        <v>0</v>
      </c>
      <c r="CB117" s="338">
        <f t="shared" si="218"/>
        <v>0</v>
      </c>
      <c r="CC117" s="338">
        <f t="shared" si="219"/>
        <v>0</v>
      </c>
      <c r="CD117" s="338">
        <f t="shared" si="220"/>
        <v>0</v>
      </c>
      <c r="CE117" s="339">
        <f t="shared" si="221"/>
        <v>0</v>
      </c>
    </row>
    <row r="118" spans="1:83" ht="18" thickBot="1" x14ac:dyDescent="0.35">
      <c r="A118" s="21">
        <v>110</v>
      </c>
      <c r="B118" s="137"/>
      <c r="C118" s="138"/>
      <c r="D118" s="139"/>
      <c r="E118" s="140"/>
      <c r="F118" s="299" t="s">
        <v>527</v>
      </c>
      <c r="G118" s="142"/>
      <c r="H118" s="138"/>
      <c r="I118" s="138"/>
      <c r="J118" s="53"/>
      <c r="K118" s="53"/>
      <c r="L118" s="300">
        <f t="shared" si="184"/>
        <v>0</v>
      </c>
      <c r="M118" s="213">
        <v>0</v>
      </c>
      <c r="N118" s="141">
        <v>0</v>
      </c>
      <c r="O118" s="141">
        <v>0</v>
      </c>
      <c r="P118" s="141">
        <v>0</v>
      </c>
      <c r="Q118" s="301">
        <f t="shared" ref="Q118:Q181" si="230">M118*L118</f>
        <v>0</v>
      </c>
      <c r="R118" s="302">
        <f t="shared" ref="R118:R181" si="231">O118*L118</f>
        <v>0</v>
      </c>
      <c r="S118" s="302">
        <f t="shared" ref="S118:S181" si="232">N118*L118</f>
        <v>0</v>
      </c>
      <c r="T118" s="302">
        <f t="shared" ref="T118:T181" si="233">P118*L118</f>
        <v>0</v>
      </c>
      <c r="U118" s="302">
        <f t="shared" ref="U118:U181" si="234">(Q118+R118+S118+T118)-(Q118+R118+S118+T118)*BD118/100</f>
        <v>0</v>
      </c>
      <c r="V118" s="302">
        <f t="shared" ref="V118:V181" si="235">U118*30%</f>
        <v>0</v>
      </c>
      <c r="W118" s="141">
        <v>0</v>
      </c>
      <c r="X118" s="302">
        <f t="shared" ref="X118:X181" si="236">IF(W118=0,U118-W118,U118-W118)</f>
        <v>0</v>
      </c>
      <c r="Y118" s="141">
        <v>0</v>
      </c>
      <c r="Z118" s="329">
        <f t="shared" ref="Z118:Z181" si="237">H118*L118</f>
        <v>0</v>
      </c>
      <c r="AA118" s="142"/>
      <c r="AB118" s="561" t="str">
        <f t="shared" si="185"/>
        <v/>
      </c>
      <c r="AC118" s="330" t="str">
        <f t="shared" ref="AC118:AC181" si="238">IF(AA118="","",J118-3)</f>
        <v/>
      </c>
      <c r="AD118" s="143">
        <v>0</v>
      </c>
      <c r="AE118" s="331" t="str">
        <f t="shared" si="183"/>
        <v/>
      </c>
      <c r="AF118" s="332">
        <f t="shared" si="198"/>
        <v>0</v>
      </c>
      <c r="AG118" s="332">
        <f t="shared" si="199"/>
        <v>0</v>
      </c>
      <c r="AH118" s="332">
        <f t="shared" si="200"/>
        <v>0</v>
      </c>
      <c r="AI118" s="332">
        <f t="shared" si="201"/>
        <v>0</v>
      </c>
      <c r="AJ118" s="332">
        <f t="shared" si="202"/>
        <v>0</v>
      </c>
      <c r="AK118" s="333">
        <f t="shared" si="203"/>
        <v>0</v>
      </c>
      <c r="AL118" s="332">
        <f t="shared" si="204"/>
        <v>0</v>
      </c>
      <c r="AM118" s="332">
        <f t="shared" si="205"/>
        <v>0</v>
      </c>
      <c r="AN118" s="332">
        <f t="shared" si="206"/>
        <v>0</v>
      </c>
      <c r="AO118" s="332">
        <f t="shared" si="207"/>
        <v>0</v>
      </c>
      <c r="AP118" s="332">
        <f t="shared" si="208"/>
        <v>0</v>
      </c>
      <c r="AQ118" s="334">
        <f t="shared" si="209"/>
        <v>0</v>
      </c>
      <c r="AR118" s="633">
        <f t="shared" si="186"/>
        <v>0</v>
      </c>
      <c r="AS118" s="633">
        <f t="shared" si="187"/>
        <v>0</v>
      </c>
      <c r="AT118" s="633">
        <f t="shared" si="188"/>
        <v>0</v>
      </c>
      <c r="AU118" s="633">
        <f t="shared" si="189"/>
        <v>0</v>
      </c>
      <c r="AV118" s="633">
        <f t="shared" si="190"/>
        <v>0</v>
      </c>
      <c r="AW118" s="633">
        <f t="shared" si="191"/>
        <v>0</v>
      </c>
      <c r="AX118" s="633">
        <f t="shared" si="192"/>
        <v>0</v>
      </c>
      <c r="AY118" s="633">
        <f t="shared" si="193"/>
        <v>0</v>
      </c>
      <c r="AZ118" s="633">
        <f t="shared" si="194"/>
        <v>0</v>
      </c>
      <c r="BA118" s="633">
        <f t="shared" si="195"/>
        <v>0</v>
      </c>
      <c r="BB118" s="633">
        <f t="shared" si="196"/>
        <v>0</v>
      </c>
      <c r="BC118" s="633">
        <f t="shared" si="197"/>
        <v>0</v>
      </c>
      <c r="BD118" s="407">
        <f t="shared" si="222"/>
        <v>0</v>
      </c>
      <c r="BE118" s="334">
        <f t="shared" si="223"/>
        <v>0</v>
      </c>
      <c r="BF118" s="134"/>
      <c r="BG118" s="336">
        <f t="shared" si="224"/>
        <v>0</v>
      </c>
      <c r="BH118" s="336">
        <f t="shared" si="225"/>
        <v>0</v>
      </c>
      <c r="BI118" s="336">
        <f t="shared" si="226"/>
        <v>0</v>
      </c>
      <c r="BJ118" s="336">
        <f t="shared" si="227"/>
        <v>0</v>
      </c>
      <c r="BK118" s="335">
        <f t="shared" si="168"/>
        <v>0</v>
      </c>
      <c r="BL118" s="135"/>
      <c r="BM118" s="135"/>
      <c r="BN118" s="337">
        <f t="shared" si="228"/>
        <v>0</v>
      </c>
      <c r="BO118" s="136"/>
      <c r="BP118" s="336">
        <f t="shared" si="229"/>
        <v>0</v>
      </c>
      <c r="BQ118" s="136"/>
      <c r="BR118" s="136"/>
      <c r="BS118" s="161"/>
      <c r="BT118" s="338">
        <f t="shared" si="210"/>
        <v>0</v>
      </c>
      <c r="BU118" s="338">
        <f t="shared" si="211"/>
        <v>0</v>
      </c>
      <c r="BV118" s="338">
        <f t="shared" si="212"/>
        <v>0</v>
      </c>
      <c r="BW118" s="338">
        <f t="shared" si="213"/>
        <v>0</v>
      </c>
      <c r="BX118" s="338">
        <f t="shared" si="214"/>
        <v>0</v>
      </c>
      <c r="BY118" s="338">
        <f t="shared" si="215"/>
        <v>0</v>
      </c>
      <c r="BZ118" s="338">
        <f t="shared" si="216"/>
        <v>0</v>
      </c>
      <c r="CA118" s="338">
        <f t="shared" si="217"/>
        <v>0</v>
      </c>
      <c r="CB118" s="338">
        <f t="shared" si="218"/>
        <v>0</v>
      </c>
      <c r="CC118" s="338">
        <f t="shared" si="219"/>
        <v>0</v>
      </c>
      <c r="CD118" s="338">
        <f t="shared" si="220"/>
        <v>0</v>
      </c>
      <c r="CE118" s="339">
        <f t="shared" si="221"/>
        <v>0</v>
      </c>
    </row>
    <row r="119" spans="1:83" ht="18" thickBot="1" x14ac:dyDescent="0.35">
      <c r="A119" s="21">
        <v>111</v>
      </c>
      <c r="B119" s="137"/>
      <c r="C119" s="138"/>
      <c r="D119" s="139"/>
      <c r="E119" s="140"/>
      <c r="F119" s="299" t="s">
        <v>528</v>
      </c>
      <c r="G119" s="142"/>
      <c r="H119" s="138"/>
      <c r="I119" s="138"/>
      <c r="J119" s="53"/>
      <c r="K119" s="53"/>
      <c r="L119" s="300">
        <f t="shared" si="184"/>
        <v>0</v>
      </c>
      <c r="M119" s="213">
        <v>0</v>
      </c>
      <c r="N119" s="141">
        <v>0</v>
      </c>
      <c r="O119" s="141">
        <v>0</v>
      </c>
      <c r="P119" s="141">
        <v>0</v>
      </c>
      <c r="Q119" s="301">
        <f t="shared" si="230"/>
        <v>0</v>
      </c>
      <c r="R119" s="302">
        <f t="shared" si="231"/>
        <v>0</v>
      </c>
      <c r="S119" s="302">
        <f t="shared" si="232"/>
        <v>0</v>
      </c>
      <c r="T119" s="302">
        <f t="shared" si="233"/>
        <v>0</v>
      </c>
      <c r="U119" s="302">
        <f t="shared" si="234"/>
        <v>0</v>
      </c>
      <c r="V119" s="302">
        <f t="shared" si="235"/>
        <v>0</v>
      </c>
      <c r="W119" s="141">
        <v>0</v>
      </c>
      <c r="X119" s="302">
        <f t="shared" si="236"/>
        <v>0</v>
      </c>
      <c r="Y119" s="141">
        <v>0</v>
      </c>
      <c r="Z119" s="329">
        <f t="shared" si="237"/>
        <v>0</v>
      </c>
      <c r="AA119" s="142"/>
      <c r="AB119" s="561" t="str">
        <f t="shared" si="185"/>
        <v/>
      </c>
      <c r="AC119" s="330" t="str">
        <f t="shared" si="238"/>
        <v/>
      </c>
      <c r="AD119" s="143">
        <v>0</v>
      </c>
      <c r="AE119" s="331" t="str">
        <f t="shared" si="183"/>
        <v/>
      </c>
      <c r="AF119" s="332">
        <f t="shared" si="198"/>
        <v>0</v>
      </c>
      <c r="AG119" s="332">
        <f t="shared" si="199"/>
        <v>0</v>
      </c>
      <c r="AH119" s="332">
        <f t="shared" si="200"/>
        <v>0</v>
      </c>
      <c r="AI119" s="332">
        <f t="shared" si="201"/>
        <v>0</v>
      </c>
      <c r="AJ119" s="332">
        <f t="shared" si="202"/>
        <v>0</v>
      </c>
      <c r="AK119" s="333">
        <f t="shared" si="203"/>
        <v>0</v>
      </c>
      <c r="AL119" s="332">
        <f t="shared" si="204"/>
        <v>0</v>
      </c>
      <c r="AM119" s="332">
        <f t="shared" si="205"/>
        <v>0</v>
      </c>
      <c r="AN119" s="332">
        <f t="shared" si="206"/>
        <v>0</v>
      </c>
      <c r="AO119" s="332">
        <f t="shared" si="207"/>
        <v>0</v>
      </c>
      <c r="AP119" s="332">
        <f t="shared" si="208"/>
        <v>0</v>
      </c>
      <c r="AQ119" s="334">
        <f t="shared" si="209"/>
        <v>0</v>
      </c>
      <c r="AR119" s="633">
        <f t="shared" si="186"/>
        <v>0</v>
      </c>
      <c r="AS119" s="633">
        <f t="shared" si="187"/>
        <v>0</v>
      </c>
      <c r="AT119" s="633">
        <f t="shared" si="188"/>
        <v>0</v>
      </c>
      <c r="AU119" s="633">
        <f t="shared" si="189"/>
        <v>0</v>
      </c>
      <c r="AV119" s="633">
        <f t="shared" si="190"/>
        <v>0</v>
      </c>
      <c r="AW119" s="633">
        <f t="shared" si="191"/>
        <v>0</v>
      </c>
      <c r="AX119" s="633">
        <f t="shared" si="192"/>
        <v>0</v>
      </c>
      <c r="AY119" s="633">
        <f t="shared" si="193"/>
        <v>0</v>
      </c>
      <c r="AZ119" s="633">
        <f t="shared" si="194"/>
        <v>0</v>
      </c>
      <c r="BA119" s="633">
        <f t="shared" si="195"/>
        <v>0</v>
      </c>
      <c r="BB119" s="633">
        <f t="shared" si="196"/>
        <v>0</v>
      </c>
      <c r="BC119" s="633">
        <f t="shared" si="197"/>
        <v>0</v>
      </c>
      <c r="BD119" s="407">
        <f t="shared" si="222"/>
        <v>0</v>
      </c>
      <c r="BE119" s="334">
        <f t="shared" si="223"/>
        <v>0</v>
      </c>
      <c r="BF119" s="134"/>
      <c r="BG119" s="336">
        <f t="shared" si="224"/>
        <v>0</v>
      </c>
      <c r="BH119" s="336">
        <f t="shared" si="225"/>
        <v>0</v>
      </c>
      <c r="BI119" s="336">
        <f t="shared" si="226"/>
        <v>0</v>
      </c>
      <c r="BJ119" s="336">
        <f t="shared" si="227"/>
        <v>0</v>
      </c>
      <c r="BK119" s="335">
        <f t="shared" si="168"/>
        <v>0</v>
      </c>
      <c r="BL119" s="135"/>
      <c r="BM119" s="135"/>
      <c r="BN119" s="337">
        <f t="shared" si="228"/>
        <v>0</v>
      </c>
      <c r="BO119" s="136"/>
      <c r="BP119" s="336">
        <f t="shared" si="229"/>
        <v>0</v>
      </c>
      <c r="BQ119" s="136"/>
      <c r="BR119" s="136"/>
      <c r="BS119" s="161"/>
      <c r="BT119" s="338">
        <f t="shared" si="210"/>
        <v>0</v>
      </c>
      <c r="BU119" s="338">
        <f t="shared" si="211"/>
        <v>0</v>
      </c>
      <c r="BV119" s="338">
        <f t="shared" si="212"/>
        <v>0</v>
      </c>
      <c r="BW119" s="338">
        <f t="shared" si="213"/>
        <v>0</v>
      </c>
      <c r="BX119" s="338">
        <f t="shared" si="214"/>
        <v>0</v>
      </c>
      <c r="BY119" s="338">
        <f t="shared" si="215"/>
        <v>0</v>
      </c>
      <c r="BZ119" s="338">
        <f t="shared" si="216"/>
        <v>0</v>
      </c>
      <c r="CA119" s="338">
        <f t="shared" si="217"/>
        <v>0</v>
      </c>
      <c r="CB119" s="338">
        <f t="shared" si="218"/>
        <v>0</v>
      </c>
      <c r="CC119" s="338">
        <f t="shared" si="219"/>
        <v>0</v>
      </c>
      <c r="CD119" s="338">
        <f t="shared" si="220"/>
        <v>0</v>
      </c>
      <c r="CE119" s="339">
        <f t="shared" si="221"/>
        <v>0</v>
      </c>
    </row>
    <row r="120" spans="1:83" ht="18" thickBot="1" x14ac:dyDescent="0.35">
      <c r="A120" s="21">
        <v>112</v>
      </c>
      <c r="B120" s="137"/>
      <c r="C120" s="138"/>
      <c r="D120" s="139"/>
      <c r="E120" s="140"/>
      <c r="F120" s="299" t="s">
        <v>529</v>
      </c>
      <c r="G120" s="142"/>
      <c r="H120" s="138"/>
      <c r="I120" s="138"/>
      <c r="J120" s="53"/>
      <c r="K120" s="53"/>
      <c r="L120" s="300">
        <f t="shared" si="184"/>
        <v>0</v>
      </c>
      <c r="M120" s="213">
        <v>0</v>
      </c>
      <c r="N120" s="141">
        <v>0</v>
      </c>
      <c r="O120" s="141">
        <v>0</v>
      </c>
      <c r="P120" s="141">
        <v>0</v>
      </c>
      <c r="Q120" s="301">
        <f t="shared" si="230"/>
        <v>0</v>
      </c>
      <c r="R120" s="302">
        <f t="shared" si="231"/>
        <v>0</v>
      </c>
      <c r="S120" s="302">
        <f t="shared" si="232"/>
        <v>0</v>
      </c>
      <c r="T120" s="302">
        <f t="shared" si="233"/>
        <v>0</v>
      </c>
      <c r="U120" s="302">
        <f t="shared" si="234"/>
        <v>0</v>
      </c>
      <c r="V120" s="302">
        <f t="shared" si="235"/>
        <v>0</v>
      </c>
      <c r="W120" s="141">
        <v>0</v>
      </c>
      <c r="X120" s="302">
        <f t="shared" si="236"/>
        <v>0</v>
      </c>
      <c r="Y120" s="141">
        <v>0</v>
      </c>
      <c r="Z120" s="329">
        <f t="shared" si="237"/>
        <v>0</v>
      </c>
      <c r="AA120" s="142"/>
      <c r="AB120" s="561" t="str">
        <f t="shared" si="185"/>
        <v/>
      </c>
      <c r="AC120" s="330" t="str">
        <f t="shared" si="238"/>
        <v/>
      </c>
      <c r="AD120" s="143">
        <v>0</v>
      </c>
      <c r="AE120" s="331" t="str">
        <f t="shared" si="183"/>
        <v/>
      </c>
      <c r="AF120" s="332">
        <f t="shared" si="198"/>
        <v>0</v>
      </c>
      <c r="AG120" s="332">
        <f t="shared" si="199"/>
        <v>0</v>
      </c>
      <c r="AH120" s="332">
        <f t="shared" si="200"/>
        <v>0</v>
      </c>
      <c r="AI120" s="332">
        <f t="shared" si="201"/>
        <v>0</v>
      </c>
      <c r="AJ120" s="332">
        <f t="shared" si="202"/>
        <v>0</v>
      </c>
      <c r="AK120" s="333">
        <f t="shared" si="203"/>
        <v>0</v>
      </c>
      <c r="AL120" s="332">
        <f t="shared" si="204"/>
        <v>0</v>
      </c>
      <c r="AM120" s="332">
        <f t="shared" si="205"/>
        <v>0</v>
      </c>
      <c r="AN120" s="332">
        <f t="shared" si="206"/>
        <v>0</v>
      </c>
      <c r="AO120" s="332">
        <f t="shared" si="207"/>
        <v>0</v>
      </c>
      <c r="AP120" s="332">
        <f t="shared" si="208"/>
        <v>0</v>
      </c>
      <c r="AQ120" s="334">
        <f t="shared" si="209"/>
        <v>0</v>
      </c>
      <c r="AR120" s="633">
        <f t="shared" si="186"/>
        <v>0</v>
      </c>
      <c r="AS120" s="633">
        <f t="shared" si="187"/>
        <v>0</v>
      </c>
      <c r="AT120" s="633">
        <f t="shared" si="188"/>
        <v>0</v>
      </c>
      <c r="AU120" s="633">
        <f t="shared" si="189"/>
        <v>0</v>
      </c>
      <c r="AV120" s="633">
        <f t="shared" si="190"/>
        <v>0</v>
      </c>
      <c r="AW120" s="633">
        <f t="shared" si="191"/>
        <v>0</v>
      </c>
      <c r="AX120" s="633">
        <f t="shared" si="192"/>
        <v>0</v>
      </c>
      <c r="AY120" s="633">
        <f t="shared" si="193"/>
        <v>0</v>
      </c>
      <c r="AZ120" s="633">
        <f t="shared" si="194"/>
        <v>0</v>
      </c>
      <c r="BA120" s="633">
        <f t="shared" si="195"/>
        <v>0</v>
      </c>
      <c r="BB120" s="633">
        <f t="shared" si="196"/>
        <v>0</v>
      </c>
      <c r="BC120" s="633">
        <f t="shared" si="197"/>
        <v>0</v>
      </c>
      <c r="BD120" s="407">
        <f t="shared" si="222"/>
        <v>0</v>
      </c>
      <c r="BE120" s="334">
        <f t="shared" si="223"/>
        <v>0</v>
      </c>
      <c r="BF120" s="134"/>
      <c r="BG120" s="336">
        <f t="shared" si="224"/>
        <v>0</v>
      </c>
      <c r="BH120" s="336">
        <f t="shared" si="225"/>
        <v>0</v>
      </c>
      <c r="BI120" s="336">
        <f t="shared" si="226"/>
        <v>0</v>
      </c>
      <c r="BJ120" s="336">
        <f t="shared" si="227"/>
        <v>0</v>
      </c>
      <c r="BK120" s="335">
        <f t="shared" si="168"/>
        <v>0</v>
      </c>
      <c r="BL120" s="135"/>
      <c r="BM120" s="135"/>
      <c r="BN120" s="337">
        <f t="shared" si="228"/>
        <v>0</v>
      </c>
      <c r="BO120" s="136"/>
      <c r="BP120" s="336">
        <f t="shared" si="229"/>
        <v>0</v>
      </c>
      <c r="BQ120" s="136"/>
      <c r="BR120" s="136"/>
      <c r="BS120" s="161"/>
      <c r="BT120" s="338">
        <f t="shared" si="210"/>
        <v>0</v>
      </c>
      <c r="BU120" s="338">
        <f t="shared" si="211"/>
        <v>0</v>
      </c>
      <c r="BV120" s="338">
        <f t="shared" si="212"/>
        <v>0</v>
      </c>
      <c r="BW120" s="338">
        <f t="shared" si="213"/>
        <v>0</v>
      </c>
      <c r="BX120" s="338">
        <f t="shared" si="214"/>
        <v>0</v>
      </c>
      <c r="BY120" s="338">
        <f t="shared" si="215"/>
        <v>0</v>
      </c>
      <c r="BZ120" s="338">
        <f t="shared" si="216"/>
        <v>0</v>
      </c>
      <c r="CA120" s="338">
        <f t="shared" si="217"/>
        <v>0</v>
      </c>
      <c r="CB120" s="338">
        <f t="shared" si="218"/>
        <v>0</v>
      </c>
      <c r="CC120" s="338">
        <f t="shared" si="219"/>
        <v>0</v>
      </c>
      <c r="CD120" s="338">
        <f t="shared" si="220"/>
        <v>0</v>
      </c>
      <c r="CE120" s="339">
        <f t="shared" si="221"/>
        <v>0</v>
      </c>
    </row>
    <row r="121" spans="1:83" ht="18" thickBot="1" x14ac:dyDescent="0.35">
      <c r="A121" s="21">
        <v>113</v>
      </c>
      <c r="B121" s="137"/>
      <c r="C121" s="138"/>
      <c r="D121" s="139"/>
      <c r="E121" s="140"/>
      <c r="F121" s="299" t="s">
        <v>530</v>
      </c>
      <c r="G121" s="142"/>
      <c r="H121" s="138"/>
      <c r="I121" s="138"/>
      <c r="J121" s="53"/>
      <c r="K121" s="53"/>
      <c r="L121" s="300">
        <f t="shared" si="184"/>
        <v>0</v>
      </c>
      <c r="M121" s="213">
        <v>0</v>
      </c>
      <c r="N121" s="141">
        <v>0</v>
      </c>
      <c r="O121" s="141">
        <v>0</v>
      </c>
      <c r="P121" s="141">
        <v>0</v>
      </c>
      <c r="Q121" s="301">
        <f t="shared" si="230"/>
        <v>0</v>
      </c>
      <c r="R121" s="302">
        <f t="shared" si="231"/>
        <v>0</v>
      </c>
      <c r="S121" s="302">
        <f t="shared" si="232"/>
        <v>0</v>
      </c>
      <c r="T121" s="302">
        <f t="shared" si="233"/>
        <v>0</v>
      </c>
      <c r="U121" s="302">
        <f t="shared" si="234"/>
        <v>0</v>
      </c>
      <c r="V121" s="302">
        <f t="shared" si="235"/>
        <v>0</v>
      </c>
      <c r="W121" s="141">
        <v>0</v>
      </c>
      <c r="X121" s="302">
        <f t="shared" si="236"/>
        <v>0</v>
      </c>
      <c r="Y121" s="141">
        <v>0</v>
      </c>
      <c r="Z121" s="329">
        <f t="shared" si="237"/>
        <v>0</v>
      </c>
      <c r="AA121" s="142"/>
      <c r="AB121" s="561" t="str">
        <f t="shared" si="185"/>
        <v/>
      </c>
      <c r="AC121" s="330" t="str">
        <f t="shared" si="238"/>
        <v/>
      </c>
      <c r="AD121" s="143">
        <v>0</v>
      </c>
      <c r="AE121" s="331" t="str">
        <f t="shared" si="183"/>
        <v/>
      </c>
      <c r="AF121" s="332">
        <f t="shared" si="198"/>
        <v>0</v>
      </c>
      <c r="AG121" s="332">
        <f t="shared" si="199"/>
        <v>0</v>
      </c>
      <c r="AH121" s="332">
        <f t="shared" si="200"/>
        <v>0</v>
      </c>
      <c r="AI121" s="332">
        <f t="shared" si="201"/>
        <v>0</v>
      </c>
      <c r="AJ121" s="332">
        <f t="shared" si="202"/>
        <v>0</v>
      </c>
      <c r="AK121" s="333">
        <f t="shared" si="203"/>
        <v>0</v>
      </c>
      <c r="AL121" s="332">
        <f t="shared" si="204"/>
        <v>0</v>
      </c>
      <c r="AM121" s="332">
        <f t="shared" si="205"/>
        <v>0</v>
      </c>
      <c r="AN121" s="332">
        <f t="shared" si="206"/>
        <v>0</v>
      </c>
      <c r="AO121" s="332">
        <f t="shared" si="207"/>
        <v>0</v>
      </c>
      <c r="AP121" s="332">
        <f t="shared" si="208"/>
        <v>0</v>
      </c>
      <c r="AQ121" s="334">
        <f t="shared" si="209"/>
        <v>0</v>
      </c>
      <c r="AR121" s="633">
        <f t="shared" si="186"/>
        <v>0</v>
      </c>
      <c r="AS121" s="633">
        <f t="shared" si="187"/>
        <v>0</v>
      </c>
      <c r="AT121" s="633">
        <f t="shared" si="188"/>
        <v>0</v>
      </c>
      <c r="AU121" s="633">
        <f t="shared" si="189"/>
        <v>0</v>
      </c>
      <c r="AV121" s="633">
        <f t="shared" si="190"/>
        <v>0</v>
      </c>
      <c r="AW121" s="633">
        <f t="shared" si="191"/>
        <v>0</v>
      </c>
      <c r="AX121" s="633">
        <f t="shared" si="192"/>
        <v>0</v>
      </c>
      <c r="AY121" s="633">
        <f t="shared" si="193"/>
        <v>0</v>
      </c>
      <c r="AZ121" s="633">
        <f t="shared" si="194"/>
        <v>0</v>
      </c>
      <c r="BA121" s="633">
        <f t="shared" si="195"/>
        <v>0</v>
      </c>
      <c r="BB121" s="633">
        <f t="shared" si="196"/>
        <v>0</v>
      </c>
      <c r="BC121" s="633">
        <f t="shared" si="197"/>
        <v>0</v>
      </c>
      <c r="BD121" s="407">
        <f t="shared" si="222"/>
        <v>0</v>
      </c>
      <c r="BE121" s="334">
        <f t="shared" si="223"/>
        <v>0</v>
      </c>
      <c r="BF121" s="134"/>
      <c r="BG121" s="336">
        <f t="shared" si="224"/>
        <v>0</v>
      </c>
      <c r="BH121" s="336">
        <f t="shared" si="225"/>
        <v>0</v>
      </c>
      <c r="BI121" s="336">
        <f t="shared" si="226"/>
        <v>0</v>
      </c>
      <c r="BJ121" s="336">
        <f t="shared" si="227"/>
        <v>0</v>
      </c>
      <c r="BK121" s="335">
        <f t="shared" si="168"/>
        <v>0</v>
      </c>
      <c r="BL121" s="135"/>
      <c r="BM121" s="135"/>
      <c r="BN121" s="337">
        <f t="shared" si="228"/>
        <v>0</v>
      </c>
      <c r="BO121" s="136"/>
      <c r="BP121" s="336">
        <f t="shared" si="229"/>
        <v>0</v>
      </c>
      <c r="BQ121" s="136"/>
      <c r="BR121" s="136"/>
      <c r="BS121" s="161"/>
      <c r="BT121" s="338">
        <f t="shared" si="210"/>
        <v>0</v>
      </c>
      <c r="BU121" s="338">
        <f t="shared" si="211"/>
        <v>0</v>
      </c>
      <c r="BV121" s="338">
        <f t="shared" si="212"/>
        <v>0</v>
      </c>
      <c r="BW121" s="338">
        <f t="shared" si="213"/>
        <v>0</v>
      </c>
      <c r="BX121" s="338">
        <f t="shared" si="214"/>
        <v>0</v>
      </c>
      <c r="BY121" s="338">
        <f t="shared" si="215"/>
        <v>0</v>
      </c>
      <c r="BZ121" s="338">
        <f t="shared" si="216"/>
        <v>0</v>
      </c>
      <c r="CA121" s="338">
        <f t="shared" si="217"/>
        <v>0</v>
      </c>
      <c r="CB121" s="338">
        <f t="shared" si="218"/>
        <v>0</v>
      </c>
      <c r="CC121" s="338">
        <f t="shared" si="219"/>
        <v>0</v>
      </c>
      <c r="CD121" s="338">
        <f t="shared" si="220"/>
        <v>0</v>
      </c>
      <c r="CE121" s="339">
        <f t="shared" si="221"/>
        <v>0</v>
      </c>
    </row>
    <row r="122" spans="1:83" ht="18" thickBot="1" x14ac:dyDescent="0.35">
      <c r="A122" s="21">
        <v>114</v>
      </c>
      <c r="B122" s="137"/>
      <c r="C122" s="138"/>
      <c r="D122" s="139"/>
      <c r="E122" s="140"/>
      <c r="F122" s="299" t="s">
        <v>531</v>
      </c>
      <c r="G122" s="142"/>
      <c r="H122" s="138"/>
      <c r="I122" s="138"/>
      <c r="J122" s="53"/>
      <c r="K122" s="53"/>
      <c r="L122" s="300">
        <f t="shared" si="184"/>
        <v>0</v>
      </c>
      <c r="M122" s="213">
        <v>0</v>
      </c>
      <c r="N122" s="141">
        <v>0</v>
      </c>
      <c r="O122" s="141">
        <v>0</v>
      </c>
      <c r="P122" s="141">
        <v>0</v>
      </c>
      <c r="Q122" s="301">
        <f t="shared" si="230"/>
        <v>0</v>
      </c>
      <c r="R122" s="302">
        <f t="shared" si="231"/>
        <v>0</v>
      </c>
      <c r="S122" s="302">
        <f t="shared" si="232"/>
        <v>0</v>
      </c>
      <c r="T122" s="302">
        <f t="shared" si="233"/>
        <v>0</v>
      </c>
      <c r="U122" s="302">
        <f t="shared" si="234"/>
        <v>0</v>
      </c>
      <c r="V122" s="302">
        <f t="shared" si="235"/>
        <v>0</v>
      </c>
      <c r="W122" s="141">
        <v>0</v>
      </c>
      <c r="X122" s="302">
        <f t="shared" si="236"/>
        <v>0</v>
      </c>
      <c r="Y122" s="141">
        <v>0</v>
      </c>
      <c r="Z122" s="329">
        <f t="shared" si="237"/>
        <v>0</v>
      </c>
      <c r="AA122" s="142"/>
      <c r="AB122" s="561" t="str">
        <f t="shared" si="185"/>
        <v/>
      </c>
      <c r="AC122" s="330" t="str">
        <f t="shared" si="238"/>
        <v/>
      </c>
      <c r="AD122" s="143">
        <v>0</v>
      </c>
      <c r="AE122" s="331" t="str">
        <f t="shared" si="183"/>
        <v/>
      </c>
      <c r="AF122" s="332">
        <f t="shared" si="198"/>
        <v>0</v>
      </c>
      <c r="AG122" s="332">
        <f t="shared" si="199"/>
        <v>0</v>
      </c>
      <c r="AH122" s="332">
        <f t="shared" si="200"/>
        <v>0</v>
      </c>
      <c r="AI122" s="332">
        <f t="shared" si="201"/>
        <v>0</v>
      </c>
      <c r="AJ122" s="332">
        <f t="shared" si="202"/>
        <v>0</v>
      </c>
      <c r="AK122" s="333">
        <f t="shared" si="203"/>
        <v>0</v>
      </c>
      <c r="AL122" s="332">
        <f t="shared" si="204"/>
        <v>0</v>
      </c>
      <c r="AM122" s="332">
        <f t="shared" si="205"/>
        <v>0</v>
      </c>
      <c r="AN122" s="332">
        <f t="shared" si="206"/>
        <v>0</v>
      </c>
      <c r="AO122" s="332">
        <f t="shared" si="207"/>
        <v>0</v>
      </c>
      <c r="AP122" s="332">
        <f t="shared" si="208"/>
        <v>0</v>
      </c>
      <c r="AQ122" s="334">
        <f t="shared" si="209"/>
        <v>0</v>
      </c>
      <c r="AR122" s="633">
        <f t="shared" si="186"/>
        <v>0</v>
      </c>
      <c r="AS122" s="633">
        <f t="shared" si="187"/>
        <v>0</v>
      </c>
      <c r="AT122" s="633">
        <f t="shared" si="188"/>
        <v>0</v>
      </c>
      <c r="AU122" s="633">
        <f t="shared" si="189"/>
        <v>0</v>
      </c>
      <c r="AV122" s="633">
        <f t="shared" si="190"/>
        <v>0</v>
      </c>
      <c r="AW122" s="633">
        <f t="shared" si="191"/>
        <v>0</v>
      </c>
      <c r="AX122" s="633">
        <f t="shared" si="192"/>
        <v>0</v>
      </c>
      <c r="AY122" s="633">
        <f t="shared" si="193"/>
        <v>0</v>
      </c>
      <c r="AZ122" s="633">
        <f t="shared" si="194"/>
        <v>0</v>
      </c>
      <c r="BA122" s="633">
        <f t="shared" si="195"/>
        <v>0</v>
      </c>
      <c r="BB122" s="633">
        <f t="shared" si="196"/>
        <v>0</v>
      </c>
      <c r="BC122" s="633">
        <f t="shared" si="197"/>
        <v>0</v>
      </c>
      <c r="BD122" s="407">
        <f t="shared" si="222"/>
        <v>0</v>
      </c>
      <c r="BE122" s="334">
        <f t="shared" si="223"/>
        <v>0</v>
      </c>
      <c r="BF122" s="134"/>
      <c r="BG122" s="336">
        <f t="shared" si="224"/>
        <v>0</v>
      </c>
      <c r="BH122" s="336">
        <f t="shared" si="225"/>
        <v>0</v>
      </c>
      <c r="BI122" s="336">
        <f t="shared" si="226"/>
        <v>0</v>
      </c>
      <c r="BJ122" s="336">
        <f t="shared" si="227"/>
        <v>0</v>
      </c>
      <c r="BK122" s="335">
        <f t="shared" si="168"/>
        <v>0</v>
      </c>
      <c r="BL122" s="135"/>
      <c r="BM122" s="135"/>
      <c r="BN122" s="337">
        <f t="shared" si="228"/>
        <v>0</v>
      </c>
      <c r="BO122" s="136"/>
      <c r="BP122" s="336">
        <f t="shared" si="229"/>
        <v>0</v>
      </c>
      <c r="BQ122" s="136"/>
      <c r="BR122" s="136"/>
      <c r="BS122" s="161"/>
      <c r="BT122" s="338">
        <f t="shared" si="210"/>
        <v>0</v>
      </c>
      <c r="BU122" s="338">
        <f t="shared" si="211"/>
        <v>0</v>
      </c>
      <c r="BV122" s="338">
        <f t="shared" si="212"/>
        <v>0</v>
      </c>
      <c r="BW122" s="338">
        <f t="shared" si="213"/>
        <v>0</v>
      </c>
      <c r="BX122" s="338">
        <f t="shared" si="214"/>
        <v>0</v>
      </c>
      <c r="BY122" s="338">
        <f t="shared" si="215"/>
        <v>0</v>
      </c>
      <c r="BZ122" s="338">
        <f t="shared" si="216"/>
        <v>0</v>
      </c>
      <c r="CA122" s="338">
        <f t="shared" si="217"/>
        <v>0</v>
      </c>
      <c r="CB122" s="338">
        <f t="shared" si="218"/>
        <v>0</v>
      </c>
      <c r="CC122" s="338">
        <f t="shared" si="219"/>
        <v>0</v>
      </c>
      <c r="CD122" s="338">
        <f t="shared" si="220"/>
        <v>0</v>
      </c>
      <c r="CE122" s="339">
        <f t="shared" si="221"/>
        <v>0</v>
      </c>
    </row>
    <row r="123" spans="1:83" ht="18" thickBot="1" x14ac:dyDescent="0.35">
      <c r="A123" s="21">
        <v>115</v>
      </c>
      <c r="B123" s="137"/>
      <c r="C123" s="138"/>
      <c r="D123" s="139"/>
      <c r="E123" s="140"/>
      <c r="F123" s="299" t="s">
        <v>532</v>
      </c>
      <c r="G123" s="142"/>
      <c r="H123" s="138"/>
      <c r="I123" s="138"/>
      <c r="J123" s="53"/>
      <c r="K123" s="53"/>
      <c r="L123" s="300">
        <f t="shared" si="184"/>
        <v>0</v>
      </c>
      <c r="M123" s="213">
        <v>0</v>
      </c>
      <c r="N123" s="141">
        <v>0</v>
      </c>
      <c r="O123" s="141">
        <v>0</v>
      </c>
      <c r="P123" s="141">
        <v>0</v>
      </c>
      <c r="Q123" s="301">
        <f t="shared" si="230"/>
        <v>0</v>
      </c>
      <c r="R123" s="302">
        <f t="shared" si="231"/>
        <v>0</v>
      </c>
      <c r="S123" s="302">
        <f t="shared" si="232"/>
        <v>0</v>
      </c>
      <c r="T123" s="302">
        <f t="shared" si="233"/>
        <v>0</v>
      </c>
      <c r="U123" s="302">
        <f t="shared" si="234"/>
        <v>0</v>
      </c>
      <c r="V123" s="302">
        <f t="shared" si="235"/>
        <v>0</v>
      </c>
      <c r="W123" s="141">
        <v>0</v>
      </c>
      <c r="X123" s="302">
        <f t="shared" si="236"/>
        <v>0</v>
      </c>
      <c r="Y123" s="141">
        <v>0</v>
      </c>
      <c r="Z123" s="329">
        <f t="shared" si="237"/>
        <v>0</v>
      </c>
      <c r="AA123" s="142"/>
      <c r="AB123" s="561" t="str">
        <f t="shared" si="185"/>
        <v/>
      </c>
      <c r="AC123" s="330" t="str">
        <f t="shared" si="238"/>
        <v/>
      </c>
      <c r="AD123" s="143">
        <v>0</v>
      </c>
      <c r="AE123" s="331" t="str">
        <f t="shared" si="183"/>
        <v/>
      </c>
      <c r="AF123" s="332">
        <f t="shared" si="198"/>
        <v>0</v>
      </c>
      <c r="AG123" s="332">
        <f t="shared" si="199"/>
        <v>0</v>
      </c>
      <c r="AH123" s="332">
        <f t="shared" si="200"/>
        <v>0</v>
      </c>
      <c r="AI123" s="332">
        <f t="shared" si="201"/>
        <v>0</v>
      </c>
      <c r="AJ123" s="332">
        <f t="shared" si="202"/>
        <v>0</v>
      </c>
      <c r="AK123" s="333">
        <f t="shared" si="203"/>
        <v>0</v>
      </c>
      <c r="AL123" s="332">
        <f t="shared" si="204"/>
        <v>0</v>
      </c>
      <c r="AM123" s="332">
        <f t="shared" si="205"/>
        <v>0</v>
      </c>
      <c r="AN123" s="332">
        <f t="shared" si="206"/>
        <v>0</v>
      </c>
      <c r="AO123" s="332">
        <f t="shared" si="207"/>
        <v>0</v>
      </c>
      <c r="AP123" s="332">
        <f t="shared" si="208"/>
        <v>0</v>
      </c>
      <c r="AQ123" s="334">
        <f t="shared" si="209"/>
        <v>0</v>
      </c>
      <c r="AR123" s="633">
        <f t="shared" si="186"/>
        <v>0</v>
      </c>
      <c r="AS123" s="633">
        <f t="shared" si="187"/>
        <v>0</v>
      </c>
      <c r="AT123" s="633">
        <f t="shared" si="188"/>
        <v>0</v>
      </c>
      <c r="AU123" s="633">
        <f t="shared" si="189"/>
        <v>0</v>
      </c>
      <c r="AV123" s="633">
        <f t="shared" si="190"/>
        <v>0</v>
      </c>
      <c r="AW123" s="633">
        <f t="shared" si="191"/>
        <v>0</v>
      </c>
      <c r="AX123" s="633">
        <f t="shared" si="192"/>
        <v>0</v>
      </c>
      <c r="AY123" s="633">
        <f t="shared" si="193"/>
        <v>0</v>
      </c>
      <c r="AZ123" s="633">
        <f t="shared" si="194"/>
        <v>0</v>
      </c>
      <c r="BA123" s="633">
        <f t="shared" si="195"/>
        <v>0</v>
      </c>
      <c r="BB123" s="633">
        <f t="shared" si="196"/>
        <v>0</v>
      </c>
      <c r="BC123" s="633">
        <f t="shared" si="197"/>
        <v>0</v>
      </c>
      <c r="BD123" s="407">
        <f t="shared" si="222"/>
        <v>0</v>
      </c>
      <c r="BE123" s="334">
        <f t="shared" si="223"/>
        <v>0</v>
      </c>
      <c r="BF123" s="134"/>
      <c r="BG123" s="336">
        <f t="shared" si="224"/>
        <v>0</v>
      </c>
      <c r="BH123" s="336">
        <f t="shared" si="225"/>
        <v>0</v>
      </c>
      <c r="BI123" s="336">
        <f t="shared" si="226"/>
        <v>0</v>
      </c>
      <c r="BJ123" s="336">
        <f t="shared" si="227"/>
        <v>0</v>
      </c>
      <c r="BK123" s="335">
        <f t="shared" si="168"/>
        <v>0</v>
      </c>
      <c r="BL123" s="135"/>
      <c r="BM123" s="135"/>
      <c r="BN123" s="337">
        <f t="shared" si="228"/>
        <v>0</v>
      </c>
      <c r="BO123" s="136"/>
      <c r="BP123" s="336">
        <f t="shared" si="229"/>
        <v>0</v>
      </c>
      <c r="BQ123" s="136"/>
      <c r="BR123" s="136"/>
      <c r="BS123" s="161"/>
      <c r="BT123" s="338">
        <f t="shared" si="210"/>
        <v>0</v>
      </c>
      <c r="BU123" s="338">
        <f t="shared" si="211"/>
        <v>0</v>
      </c>
      <c r="BV123" s="338">
        <f t="shared" si="212"/>
        <v>0</v>
      </c>
      <c r="BW123" s="338">
        <f t="shared" si="213"/>
        <v>0</v>
      </c>
      <c r="BX123" s="338">
        <f t="shared" si="214"/>
        <v>0</v>
      </c>
      <c r="BY123" s="338">
        <f t="shared" si="215"/>
        <v>0</v>
      </c>
      <c r="BZ123" s="338">
        <f t="shared" si="216"/>
        <v>0</v>
      </c>
      <c r="CA123" s="338">
        <f t="shared" si="217"/>
        <v>0</v>
      </c>
      <c r="CB123" s="338">
        <f t="shared" si="218"/>
        <v>0</v>
      </c>
      <c r="CC123" s="338">
        <f t="shared" si="219"/>
        <v>0</v>
      </c>
      <c r="CD123" s="338">
        <f t="shared" si="220"/>
        <v>0</v>
      </c>
      <c r="CE123" s="339">
        <f t="shared" si="221"/>
        <v>0</v>
      </c>
    </row>
    <row r="124" spans="1:83" ht="18" thickBot="1" x14ac:dyDescent="0.35">
      <c r="A124" s="21">
        <v>116</v>
      </c>
      <c r="B124" s="137"/>
      <c r="C124" s="138"/>
      <c r="D124" s="139"/>
      <c r="E124" s="140"/>
      <c r="F124" s="299" t="s">
        <v>533</v>
      </c>
      <c r="G124" s="142"/>
      <c r="H124" s="138"/>
      <c r="I124" s="138"/>
      <c r="J124" s="53"/>
      <c r="K124" s="53"/>
      <c r="L124" s="300">
        <f t="shared" si="184"/>
        <v>0</v>
      </c>
      <c r="M124" s="213">
        <v>0</v>
      </c>
      <c r="N124" s="141">
        <v>0</v>
      </c>
      <c r="O124" s="141">
        <v>0</v>
      </c>
      <c r="P124" s="141">
        <v>0</v>
      </c>
      <c r="Q124" s="301">
        <f t="shared" si="230"/>
        <v>0</v>
      </c>
      <c r="R124" s="302">
        <f t="shared" si="231"/>
        <v>0</v>
      </c>
      <c r="S124" s="302">
        <f t="shared" si="232"/>
        <v>0</v>
      </c>
      <c r="T124" s="302">
        <f t="shared" si="233"/>
        <v>0</v>
      </c>
      <c r="U124" s="302">
        <f t="shared" si="234"/>
        <v>0</v>
      </c>
      <c r="V124" s="302">
        <f t="shared" si="235"/>
        <v>0</v>
      </c>
      <c r="W124" s="141">
        <v>0</v>
      </c>
      <c r="X124" s="302">
        <f t="shared" si="236"/>
        <v>0</v>
      </c>
      <c r="Y124" s="141">
        <v>0</v>
      </c>
      <c r="Z124" s="329">
        <f t="shared" si="237"/>
        <v>0</v>
      </c>
      <c r="AA124" s="142"/>
      <c r="AB124" s="561" t="str">
        <f t="shared" si="185"/>
        <v/>
      </c>
      <c r="AC124" s="330" t="str">
        <f t="shared" si="238"/>
        <v/>
      </c>
      <c r="AD124" s="143">
        <v>0</v>
      </c>
      <c r="AE124" s="331" t="str">
        <f t="shared" si="183"/>
        <v/>
      </c>
      <c r="AF124" s="332">
        <f t="shared" si="198"/>
        <v>0</v>
      </c>
      <c r="AG124" s="332">
        <f t="shared" si="199"/>
        <v>0</v>
      </c>
      <c r="AH124" s="332">
        <f t="shared" si="200"/>
        <v>0</v>
      </c>
      <c r="AI124" s="332">
        <f t="shared" si="201"/>
        <v>0</v>
      </c>
      <c r="AJ124" s="332">
        <f t="shared" si="202"/>
        <v>0</v>
      </c>
      <c r="AK124" s="333">
        <f t="shared" si="203"/>
        <v>0</v>
      </c>
      <c r="AL124" s="332">
        <f t="shared" si="204"/>
        <v>0</v>
      </c>
      <c r="AM124" s="332">
        <f t="shared" si="205"/>
        <v>0</v>
      </c>
      <c r="AN124" s="332">
        <f t="shared" si="206"/>
        <v>0</v>
      </c>
      <c r="AO124" s="332">
        <f t="shared" si="207"/>
        <v>0</v>
      </c>
      <c r="AP124" s="332">
        <f t="shared" si="208"/>
        <v>0</v>
      </c>
      <c r="AQ124" s="334">
        <f t="shared" si="209"/>
        <v>0</v>
      </c>
      <c r="AR124" s="633">
        <f t="shared" si="186"/>
        <v>0</v>
      </c>
      <c r="AS124" s="633">
        <f t="shared" si="187"/>
        <v>0</v>
      </c>
      <c r="AT124" s="633">
        <f t="shared" si="188"/>
        <v>0</v>
      </c>
      <c r="AU124" s="633">
        <f t="shared" si="189"/>
        <v>0</v>
      </c>
      <c r="AV124" s="633">
        <f t="shared" si="190"/>
        <v>0</v>
      </c>
      <c r="AW124" s="633">
        <f t="shared" si="191"/>
        <v>0</v>
      </c>
      <c r="AX124" s="633">
        <f t="shared" si="192"/>
        <v>0</v>
      </c>
      <c r="AY124" s="633">
        <f t="shared" si="193"/>
        <v>0</v>
      </c>
      <c r="AZ124" s="633">
        <f t="shared" si="194"/>
        <v>0</v>
      </c>
      <c r="BA124" s="633">
        <f t="shared" si="195"/>
        <v>0</v>
      </c>
      <c r="BB124" s="633">
        <f t="shared" si="196"/>
        <v>0</v>
      </c>
      <c r="BC124" s="633">
        <f t="shared" si="197"/>
        <v>0</v>
      </c>
      <c r="BD124" s="407">
        <f t="shared" si="222"/>
        <v>0</v>
      </c>
      <c r="BE124" s="334">
        <f t="shared" si="223"/>
        <v>0</v>
      </c>
      <c r="BF124" s="134"/>
      <c r="BG124" s="336">
        <f t="shared" si="224"/>
        <v>0</v>
      </c>
      <c r="BH124" s="336">
        <f t="shared" si="225"/>
        <v>0</v>
      </c>
      <c r="BI124" s="336">
        <f t="shared" si="226"/>
        <v>0</v>
      </c>
      <c r="BJ124" s="336">
        <f t="shared" si="227"/>
        <v>0</v>
      </c>
      <c r="BK124" s="335">
        <f t="shared" si="168"/>
        <v>0</v>
      </c>
      <c r="BL124" s="135"/>
      <c r="BM124" s="135"/>
      <c r="BN124" s="337">
        <f t="shared" si="228"/>
        <v>0</v>
      </c>
      <c r="BO124" s="136"/>
      <c r="BP124" s="336">
        <f t="shared" si="229"/>
        <v>0</v>
      </c>
      <c r="BQ124" s="136"/>
      <c r="BR124" s="136"/>
      <c r="BS124" s="161"/>
      <c r="BT124" s="338">
        <f t="shared" si="210"/>
        <v>0</v>
      </c>
      <c r="BU124" s="338">
        <f t="shared" si="211"/>
        <v>0</v>
      </c>
      <c r="BV124" s="338">
        <f t="shared" si="212"/>
        <v>0</v>
      </c>
      <c r="BW124" s="338">
        <f t="shared" si="213"/>
        <v>0</v>
      </c>
      <c r="BX124" s="338">
        <f t="shared" si="214"/>
        <v>0</v>
      </c>
      <c r="BY124" s="338">
        <f t="shared" si="215"/>
        <v>0</v>
      </c>
      <c r="BZ124" s="338">
        <f t="shared" si="216"/>
        <v>0</v>
      </c>
      <c r="CA124" s="338">
        <f t="shared" si="217"/>
        <v>0</v>
      </c>
      <c r="CB124" s="338">
        <f t="shared" si="218"/>
        <v>0</v>
      </c>
      <c r="CC124" s="338">
        <f t="shared" si="219"/>
        <v>0</v>
      </c>
      <c r="CD124" s="338">
        <f t="shared" si="220"/>
        <v>0</v>
      </c>
      <c r="CE124" s="339">
        <f t="shared" si="221"/>
        <v>0</v>
      </c>
    </row>
    <row r="125" spans="1:83" ht="18" thickBot="1" x14ac:dyDescent="0.35">
      <c r="A125" s="21">
        <v>117</v>
      </c>
      <c r="B125" s="137"/>
      <c r="C125" s="138"/>
      <c r="D125" s="139"/>
      <c r="E125" s="140"/>
      <c r="F125" s="299" t="s">
        <v>534</v>
      </c>
      <c r="G125" s="142"/>
      <c r="H125" s="138"/>
      <c r="I125" s="138"/>
      <c r="J125" s="53"/>
      <c r="K125" s="53"/>
      <c r="L125" s="300">
        <f t="shared" si="184"/>
        <v>0</v>
      </c>
      <c r="M125" s="213">
        <v>0</v>
      </c>
      <c r="N125" s="141">
        <v>0</v>
      </c>
      <c r="O125" s="141">
        <v>0</v>
      </c>
      <c r="P125" s="141">
        <v>0</v>
      </c>
      <c r="Q125" s="301">
        <f t="shared" si="230"/>
        <v>0</v>
      </c>
      <c r="R125" s="302">
        <f t="shared" si="231"/>
        <v>0</v>
      </c>
      <c r="S125" s="302">
        <f t="shared" si="232"/>
        <v>0</v>
      </c>
      <c r="T125" s="302">
        <f t="shared" si="233"/>
        <v>0</v>
      </c>
      <c r="U125" s="302">
        <f t="shared" si="234"/>
        <v>0</v>
      </c>
      <c r="V125" s="302">
        <f t="shared" si="235"/>
        <v>0</v>
      </c>
      <c r="W125" s="141">
        <v>0</v>
      </c>
      <c r="X125" s="302">
        <f t="shared" si="236"/>
        <v>0</v>
      </c>
      <c r="Y125" s="141">
        <v>0</v>
      </c>
      <c r="Z125" s="329">
        <f t="shared" si="237"/>
        <v>0</v>
      </c>
      <c r="AA125" s="142"/>
      <c r="AB125" s="561" t="str">
        <f t="shared" si="185"/>
        <v/>
      </c>
      <c r="AC125" s="330" t="str">
        <f t="shared" si="238"/>
        <v/>
      </c>
      <c r="AD125" s="143">
        <v>0</v>
      </c>
      <c r="AE125" s="331" t="str">
        <f t="shared" si="183"/>
        <v/>
      </c>
      <c r="AF125" s="332">
        <f t="shared" si="198"/>
        <v>0</v>
      </c>
      <c r="AG125" s="332">
        <f t="shared" si="199"/>
        <v>0</v>
      </c>
      <c r="AH125" s="332">
        <f t="shared" si="200"/>
        <v>0</v>
      </c>
      <c r="AI125" s="332">
        <f t="shared" si="201"/>
        <v>0</v>
      </c>
      <c r="AJ125" s="332">
        <f t="shared" si="202"/>
        <v>0</v>
      </c>
      <c r="AK125" s="333">
        <f t="shared" si="203"/>
        <v>0</v>
      </c>
      <c r="AL125" s="332">
        <f t="shared" si="204"/>
        <v>0</v>
      </c>
      <c r="AM125" s="332">
        <f t="shared" si="205"/>
        <v>0</v>
      </c>
      <c r="AN125" s="332">
        <f t="shared" si="206"/>
        <v>0</v>
      </c>
      <c r="AO125" s="332">
        <f t="shared" si="207"/>
        <v>0</v>
      </c>
      <c r="AP125" s="332">
        <f t="shared" si="208"/>
        <v>0</v>
      </c>
      <c r="AQ125" s="334">
        <f t="shared" si="209"/>
        <v>0</v>
      </c>
      <c r="AR125" s="633">
        <f t="shared" si="186"/>
        <v>0</v>
      </c>
      <c r="AS125" s="633">
        <f t="shared" si="187"/>
        <v>0</v>
      </c>
      <c r="AT125" s="633">
        <f t="shared" si="188"/>
        <v>0</v>
      </c>
      <c r="AU125" s="633">
        <f t="shared" si="189"/>
        <v>0</v>
      </c>
      <c r="AV125" s="633">
        <f t="shared" si="190"/>
        <v>0</v>
      </c>
      <c r="AW125" s="633">
        <f t="shared" si="191"/>
        <v>0</v>
      </c>
      <c r="AX125" s="633">
        <f t="shared" si="192"/>
        <v>0</v>
      </c>
      <c r="AY125" s="633">
        <f t="shared" si="193"/>
        <v>0</v>
      </c>
      <c r="AZ125" s="633">
        <f t="shared" si="194"/>
        <v>0</v>
      </c>
      <c r="BA125" s="633">
        <f t="shared" si="195"/>
        <v>0</v>
      </c>
      <c r="BB125" s="633">
        <f t="shared" si="196"/>
        <v>0</v>
      </c>
      <c r="BC125" s="633">
        <f t="shared" si="197"/>
        <v>0</v>
      </c>
      <c r="BD125" s="407">
        <f t="shared" si="222"/>
        <v>0</v>
      </c>
      <c r="BE125" s="334">
        <f t="shared" si="223"/>
        <v>0</v>
      </c>
      <c r="BF125" s="134"/>
      <c r="BG125" s="336">
        <f t="shared" si="224"/>
        <v>0</v>
      </c>
      <c r="BH125" s="336">
        <f t="shared" si="225"/>
        <v>0</v>
      </c>
      <c r="BI125" s="336">
        <f t="shared" si="226"/>
        <v>0</v>
      </c>
      <c r="BJ125" s="336">
        <f t="shared" si="227"/>
        <v>0</v>
      </c>
      <c r="BK125" s="335">
        <f t="shared" si="168"/>
        <v>0</v>
      </c>
      <c r="BL125" s="135"/>
      <c r="BM125" s="135"/>
      <c r="BN125" s="337">
        <f t="shared" si="228"/>
        <v>0</v>
      </c>
      <c r="BO125" s="136"/>
      <c r="BP125" s="336">
        <f t="shared" si="229"/>
        <v>0</v>
      </c>
      <c r="BQ125" s="136"/>
      <c r="BR125" s="136"/>
      <c r="BS125" s="161"/>
      <c r="BT125" s="338">
        <f t="shared" si="210"/>
        <v>0</v>
      </c>
      <c r="BU125" s="338">
        <f t="shared" si="211"/>
        <v>0</v>
      </c>
      <c r="BV125" s="338">
        <f t="shared" si="212"/>
        <v>0</v>
      </c>
      <c r="BW125" s="338">
        <f t="shared" si="213"/>
        <v>0</v>
      </c>
      <c r="BX125" s="338">
        <f t="shared" si="214"/>
        <v>0</v>
      </c>
      <c r="BY125" s="338">
        <f t="shared" si="215"/>
        <v>0</v>
      </c>
      <c r="BZ125" s="338">
        <f t="shared" si="216"/>
        <v>0</v>
      </c>
      <c r="CA125" s="338">
        <f t="shared" si="217"/>
        <v>0</v>
      </c>
      <c r="CB125" s="338">
        <f t="shared" si="218"/>
        <v>0</v>
      </c>
      <c r="CC125" s="338">
        <f t="shared" si="219"/>
        <v>0</v>
      </c>
      <c r="CD125" s="338">
        <f t="shared" si="220"/>
        <v>0</v>
      </c>
      <c r="CE125" s="339">
        <f t="shared" si="221"/>
        <v>0</v>
      </c>
    </row>
    <row r="126" spans="1:83" ht="18" thickBot="1" x14ac:dyDescent="0.35">
      <c r="A126" s="21">
        <v>118</v>
      </c>
      <c r="B126" s="137"/>
      <c r="C126" s="138"/>
      <c r="D126" s="139"/>
      <c r="E126" s="140"/>
      <c r="F126" s="299" t="s">
        <v>535</v>
      </c>
      <c r="G126" s="142"/>
      <c r="H126" s="138"/>
      <c r="I126" s="138"/>
      <c r="J126" s="53"/>
      <c r="K126" s="53"/>
      <c r="L126" s="300">
        <f t="shared" si="184"/>
        <v>0</v>
      </c>
      <c r="M126" s="213">
        <v>0</v>
      </c>
      <c r="N126" s="141">
        <v>0</v>
      </c>
      <c r="O126" s="141">
        <v>0</v>
      </c>
      <c r="P126" s="141">
        <v>0</v>
      </c>
      <c r="Q126" s="301">
        <f t="shared" si="230"/>
        <v>0</v>
      </c>
      <c r="R126" s="302">
        <f t="shared" si="231"/>
        <v>0</v>
      </c>
      <c r="S126" s="302">
        <f t="shared" si="232"/>
        <v>0</v>
      </c>
      <c r="T126" s="302">
        <f t="shared" si="233"/>
        <v>0</v>
      </c>
      <c r="U126" s="302">
        <f t="shared" si="234"/>
        <v>0</v>
      </c>
      <c r="V126" s="302">
        <f t="shared" si="235"/>
        <v>0</v>
      </c>
      <c r="W126" s="141">
        <v>0</v>
      </c>
      <c r="X126" s="302">
        <f t="shared" si="236"/>
        <v>0</v>
      </c>
      <c r="Y126" s="141">
        <v>0</v>
      </c>
      <c r="Z126" s="329">
        <f t="shared" si="237"/>
        <v>0</v>
      </c>
      <c r="AA126" s="142"/>
      <c r="AB126" s="561" t="str">
        <f t="shared" si="185"/>
        <v/>
      </c>
      <c r="AC126" s="330" t="str">
        <f t="shared" si="238"/>
        <v/>
      </c>
      <c r="AD126" s="143">
        <v>0</v>
      </c>
      <c r="AE126" s="331" t="str">
        <f t="shared" si="183"/>
        <v/>
      </c>
      <c r="AF126" s="332">
        <f t="shared" si="198"/>
        <v>0</v>
      </c>
      <c r="AG126" s="332">
        <f t="shared" si="199"/>
        <v>0</v>
      </c>
      <c r="AH126" s="332">
        <f t="shared" si="200"/>
        <v>0</v>
      </c>
      <c r="AI126" s="332">
        <f t="shared" si="201"/>
        <v>0</v>
      </c>
      <c r="AJ126" s="332">
        <f t="shared" si="202"/>
        <v>0</v>
      </c>
      <c r="AK126" s="333">
        <f t="shared" si="203"/>
        <v>0</v>
      </c>
      <c r="AL126" s="332">
        <f t="shared" si="204"/>
        <v>0</v>
      </c>
      <c r="AM126" s="332">
        <f t="shared" si="205"/>
        <v>0</v>
      </c>
      <c r="AN126" s="332">
        <f t="shared" si="206"/>
        <v>0</v>
      </c>
      <c r="AO126" s="332">
        <f t="shared" si="207"/>
        <v>0</v>
      </c>
      <c r="AP126" s="332">
        <f t="shared" si="208"/>
        <v>0</v>
      </c>
      <c r="AQ126" s="334">
        <f t="shared" si="209"/>
        <v>0</v>
      </c>
      <c r="AR126" s="633">
        <f t="shared" si="186"/>
        <v>0</v>
      </c>
      <c r="AS126" s="633">
        <f t="shared" si="187"/>
        <v>0</v>
      </c>
      <c r="AT126" s="633">
        <f t="shared" si="188"/>
        <v>0</v>
      </c>
      <c r="AU126" s="633">
        <f t="shared" si="189"/>
        <v>0</v>
      </c>
      <c r="AV126" s="633">
        <f t="shared" si="190"/>
        <v>0</v>
      </c>
      <c r="AW126" s="633">
        <f t="shared" si="191"/>
        <v>0</v>
      </c>
      <c r="AX126" s="633">
        <f t="shared" si="192"/>
        <v>0</v>
      </c>
      <c r="AY126" s="633">
        <f t="shared" si="193"/>
        <v>0</v>
      </c>
      <c r="AZ126" s="633">
        <f t="shared" si="194"/>
        <v>0</v>
      </c>
      <c r="BA126" s="633">
        <f t="shared" si="195"/>
        <v>0</v>
      </c>
      <c r="BB126" s="633">
        <f t="shared" si="196"/>
        <v>0</v>
      </c>
      <c r="BC126" s="633">
        <f t="shared" si="197"/>
        <v>0</v>
      </c>
      <c r="BD126" s="407">
        <f t="shared" si="222"/>
        <v>0</v>
      </c>
      <c r="BE126" s="334">
        <f t="shared" si="223"/>
        <v>0</v>
      </c>
      <c r="BF126" s="134"/>
      <c r="BG126" s="336">
        <f t="shared" si="224"/>
        <v>0</v>
      </c>
      <c r="BH126" s="336">
        <f t="shared" si="225"/>
        <v>0</v>
      </c>
      <c r="BI126" s="336">
        <f t="shared" si="226"/>
        <v>0</v>
      </c>
      <c r="BJ126" s="336">
        <f t="shared" si="227"/>
        <v>0</v>
      </c>
      <c r="BK126" s="335">
        <f t="shared" si="168"/>
        <v>0</v>
      </c>
      <c r="BL126" s="135"/>
      <c r="BM126" s="135"/>
      <c r="BN126" s="337">
        <f t="shared" si="228"/>
        <v>0</v>
      </c>
      <c r="BO126" s="136"/>
      <c r="BP126" s="336">
        <f t="shared" si="229"/>
        <v>0</v>
      </c>
      <c r="BQ126" s="136"/>
      <c r="BR126" s="136"/>
      <c r="BS126" s="161"/>
      <c r="BT126" s="338">
        <f t="shared" si="210"/>
        <v>0</v>
      </c>
      <c r="BU126" s="338">
        <f t="shared" si="211"/>
        <v>0</v>
      </c>
      <c r="BV126" s="338">
        <f t="shared" si="212"/>
        <v>0</v>
      </c>
      <c r="BW126" s="338">
        <f t="shared" si="213"/>
        <v>0</v>
      </c>
      <c r="BX126" s="338">
        <f t="shared" si="214"/>
        <v>0</v>
      </c>
      <c r="BY126" s="338">
        <f t="shared" si="215"/>
        <v>0</v>
      </c>
      <c r="BZ126" s="338">
        <f t="shared" si="216"/>
        <v>0</v>
      </c>
      <c r="CA126" s="338">
        <f t="shared" si="217"/>
        <v>0</v>
      </c>
      <c r="CB126" s="338">
        <f t="shared" si="218"/>
        <v>0</v>
      </c>
      <c r="CC126" s="338">
        <f t="shared" si="219"/>
        <v>0</v>
      </c>
      <c r="CD126" s="338">
        <f t="shared" si="220"/>
        <v>0</v>
      </c>
      <c r="CE126" s="339">
        <f t="shared" si="221"/>
        <v>0</v>
      </c>
    </row>
    <row r="127" spans="1:83" ht="18" thickBot="1" x14ac:dyDescent="0.35">
      <c r="A127" s="21">
        <v>119</v>
      </c>
      <c r="B127" s="137"/>
      <c r="C127" s="138"/>
      <c r="D127" s="139"/>
      <c r="E127" s="140"/>
      <c r="F127" s="299" t="s">
        <v>536</v>
      </c>
      <c r="G127" s="142"/>
      <c r="H127" s="138"/>
      <c r="I127" s="138"/>
      <c r="J127" s="53"/>
      <c r="K127" s="53"/>
      <c r="L127" s="300">
        <f t="shared" si="184"/>
        <v>0</v>
      </c>
      <c r="M127" s="213">
        <v>0</v>
      </c>
      <c r="N127" s="141">
        <v>0</v>
      </c>
      <c r="O127" s="141">
        <v>0</v>
      </c>
      <c r="P127" s="141">
        <v>0</v>
      </c>
      <c r="Q127" s="301">
        <f t="shared" si="230"/>
        <v>0</v>
      </c>
      <c r="R127" s="302">
        <f t="shared" si="231"/>
        <v>0</v>
      </c>
      <c r="S127" s="302">
        <f t="shared" si="232"/>
        <v>0</v>
      </c>
      <c r="T127" s="302">
        <f t="shared" si="233"/>
        <v>0</v>
      </c>
      <c r="U127" s="302">
        <f t="shared" si="234"/>
        <v>0</v>
      </c>
      <c r="V127" s="302">
        <f t="shared" si="235"/>
        <v>0</v>
      </c>
      <c r="W127" s="141">
        <v>0</v>
      </c>
      <c r="X127" s="302">
        <f t="shared" si="236"/>
        <v>0</v>
      </c>
      <c r="Y127" s="141">
        <v>0</v>
      </c>
      <c r="Z127" s="329">
        <f t="shared" si="237"/>
        <v>0</v>
      </c>
      <c r="AA127" s="142"/>
      <c r="AB127" s="561" t="str">
        <f t="shared" si="185"/>
        <v/>
      </c>
      <c r="AC127" s="330" t="str">
        <f t="shared" si="238"/>
        <v/>
      </c>
      <c r="AD127" s="143">
        <v>0</v>
      </c>
      <c r="AE127" s="331" t="str">
        <f t="shared" si="183"/>
        <v/>
      </c>
      <c r="AF127" s="332">
        <f t="shared" si="198"/>
        <v>0</v>
      </c>
      <c r="AG127" s="332">
        <f t="shared" si="199"/>
        <v>0</v>
      </c>
      <c r="AH127" s="332">
        <f t="shared" si="200"/>
        <v>0</v>
      </c>
      <c r="AI127" s="332">
        <f t="shared" si="201"/>
        <v>0</v>
      </c>
      <c r="AJ127" s="332">
        <f t="shared" si="202"/>
        <v>0</v>
      </c>
      <c r="AK127" s="333">
        <f t="shared" si="203"/>
        <v>0</v>
      </c>
      <c r="AL127" s="332">
        <f t="shared" si="204"/>
        <v>0</v>
      </c>
      <c r="AM127" s="332">
        <f t="shared" si="205"/>
        <v>0</v>
      </c>
      <c r="AN127" s="332">
        <f t="shared" si="206"/>
        <v>0</v>
      </c>
      <c r="AO127" s="332">
        <f t="shared" si="207"/>
        <v>0</v>
      </c>
      <c r="AP127" s="332">
        <f t="shared" si="208"/>
        <v>0</v>
      </c>
      <c r="AQ127" s="334">
        <f t="shared" si="209"/>
        <v>0</v>
      </c>
      <c r="AR127" s="633">
        <f t="shared" si="186"/>
        <v>0</v>
      </c>
      <c r="AS127" s="633">
        <f t="shared" si="187"/>
        <v>0</v>
      </c>
      <c r="AT127" s="633">
        <f t="shared" si="188"/>
        <v>0</v>
      </c>
      <c r="AU127" s="633">
        <f t="shared" si="189"/>
        <v>0</v>
      </c>
      <c r="AV127" s="633">
        <f t="shared" si="190"/>
        <v>0</v>
      </c>
      <c r="AW127" s="633">
        <f t="shared" si="191"/>
        <v>0</v>
      </c>
      <c r="AX127" s="633">
        <f t="shared" si="192"/>
        <v>0</v>
      </c>
      <c r="AY127" s="633">
        <f t="shared" si="193"/>
        <v>0</v>
      </c>
      <c r="AZ127" s="633">
        <f t="shared" si="194"/>
        <v>0</v>
      </c>
      <c r="BA127" s="633">
        <f t="shared" si="195"/>
        <v>0</v>
      </c>
      <c r="BB127" s="633">
        <f t="shared" si="196"/>
        <v>0</v>
      </c>
      <c r="BC127" s="633">
        <f t="shared" si="197"/>
        <v>0</v>
      </c>
      <c r="BD127" s="407">
        <f t="shared" si="222"/>
        <v>0</v>
      </c>
      <c r="BE127" s="334">
        <f t="shared" si="223"/>
        <v>0</v>
      </c>
      <c r="BF127" s="134"/>
      <c r="BG127" s="336">
        <f t="shared" si="224"/>
        <v>0</v>
      </c>
      <c r="BH127" s="336">
        <f t="shared" si="225"/>
        <v>0</v>
      </c>
      <c r="BI127" s="336">
        <f t="shared" si="226"/>
        <v>0</v>
      </c>
      <c r="BJ127" s="336">
        <f t="shared" si="227"/>
        <v>0</v>
      </c>
      <c r="BK127" s="335">
        <f t="shared" si="168"/>
        <v>0</v>
      </c>
      <c r="BL127" s="135"/>
      <c r="BM127" s="135"/>
      <c r="BN127" s="337">
        <f t="shared" si="228"/>
        <v>0</v>
      </c>
      <c r="BO127" s="136"/>
      <c r="BP127" s="336">
        <f t="shared" si="229"/>
        <v>0</v>
      </c>
      <c r="BQ127" s="136"/>
      <c r="BR127" s="136"/>
      <c r="BS127" s="161"/>
      <c r="BT127" s="338">
        <f t="shared" si="210"/>
        <v>0</v>
      </c>
      <c r="BU127" s="338">
        <f t="shared" si="211"/>
        <v>0</v>
      </c>
      <c r="BV127" s="338">
        <f t="shared" si="212"/>
        <v>0</v>
      </c>
      <c r="BW127" s="338">
        <f t="shared" si="213"/>
        <v>0</v>
      </c>
      <c r="BX127" s="338">
        <f t="shared" si="214"/>
        <v>0</v>
      </c>
      <c r="BY127" s="338">
        <f t="shared" si="215"/>
        <v>0</v>
      </c>
      <c r="BZ127" s="338">
        <f t="shared" si="216"/>
        <v>0</v>
      </c>
      <c r="CA127" s="338">
        <f t="shared" si="217"/>
        <v>0</v>
      </c>
      <c r="CB127" s="338">
        <f t="shared" si="218"/>
        <v>0</v>
      </c>
      <c r="CC127" s="338">
        <f t="shared" si="219"/>
        <v>0</v>
      </c>
      <c r="CD127" s="338">
        <f t="shared" si="220"/>
        <v>0</v>
      </c>
      <c r="CE127" s="339">
        <f t="shared" si="221"/>
        <v>0</v>
      </c>
    </row>
    <row r="128" spans="1:83" ht="18" thickBot="1" x14ac:dyDescent="0.35">
      <c r="A128" s="21">
        <v>120</v>
      </c>
      <c r="B128" s="137"/>
      <c r="C128" s="138"/>
      <c r="D128" s="139"/>
      <c r="E128" s="140"/>
      <c r="F128" s="299" t="s">
        <v>537</v>
      </c>
      <c r="G128" s="142"/>
      <c r="H128" s="138"/>
      <c r="I128" s="138"/>
      <c r="J128" s="53"/>
      <c r="K128" s="53"/>
      <c r="L128" s="300">
        <f t="shared" si="184"/>
        <v>0</v>
      </c>
      <c r="M128" s="213">
        <v>0</v>
      </c>
      <c r="N128" s="141">
        <v>0</v>
      </c>
      <c r="O128" s="141">
        <v>0</v>
      </c>
      <c r="P128" s="141">
        <v>0</v>
      </c>
      <c r="Q128" s="301">
        <f t="shared" si="230"/>
        <v>0</v>
      </c>
      <c r="R128" s="302">
        <f t="shared" si="231"/>
        <v>0</v>
      </c>
      <c r="S128" s="302">
        <f t="shared" si="232"/>
        <v>0</v>
      </c>
      <c r="T128" s="302">
        <f t="shared" si="233"/>
        <v>0</v>
      </c>
      <c r="U128" s="302">
        <f t="shared" si="234"/>
        <v>0</v>
      </c>
      <c r="V128" s="302">
        <f t="shared" si="235"/>
        <v>0</v>
      </c>
      <c r="W128" s="141">
        <v>0</v>
      </c>
      <c r="X128" s="302">
        <f t="shared" si="236"/>
        <v>0</v>
      </c>
      <c r="Y128" s="141">
        <v>0</v>
      </c>
      <c r="Z128" s="329">
        <f t="shared" si="237"/>
        <v>0</v>
      </c>
      <c r="AA128" s="142"/>
      <c r="AB128" s="561" t="str">
        <f t="shared" si="185"/>
        <v/>
      </c>
      <c r="AC128" s="330" t="str">
        <f t="shared" si="238"/>
        <v/>
      </c>
      <c r="AD128" s="143">
        <v>0</v>
      </c>
      <c r="AE128" s="331" t="str">
        <f t="shared" si="183"/>
        <v/>
      </c>
      <c r="AF128" s="332">
        <f t="shared" si="198"/>
        <v>0</v>
      </c>
      <c r="AG128" s="332">
        <f t="shared" si="199"/>
        <v>0</v>
      </c>
      <c r="AH128" s="332">
        <f t="shared" si="200"/>
        <v>0</v>
      </c>
      <c r="AI128" s="332">
        <f t="shared" si="201"/>
        <v>0</v>
      </c>
      <c r="AJ128" s="332">
        <f t="shared" si="202"/>
        <v>0</v>
      </c>
      <c r="AK128" s="333">
        <f t="shared" si="203"/>
        <v>0</v>
      </c>
      <c r="AL128" s="332">
        <f t="shared" si="204"/>
        <v>0</v>
      </c>
      <c r="AM128" s="332">
        <f t="shared" si="205"/>
        <v>0</v>
      </c>
      <c r="AN128" s="332">
        <f t="shared" si="206"/>
        <v>0</v>
      </c>
      <c r="AO128" s="332">
        <f t="shared" si="207"/>
        <v>0</v>
      </c>
      <c r="AP128" s="332">
        <f t="shared" si="208"/>
        <v>0</v>
      </c>
      <c r="AQ128" s="334">
        <f t="shared" si="209"/>
        <v>0</v>
      </c>
      <c r="AR128" s="633">
        <f t="shared" si="186"/>
        <v>0</v>
      </c>
      <c r="AS128" s="633">
        <f t="shared" si="187"/>
        <v>0</v>
      </c>
      <c r="AT128" s="633">
        <f t="shared" si="188"/>
        <v>0</v>
      </c>
      <c r="AU128" s="633">
        <f t="shared" si="189"/>
        <v>0</v>
      </c>
      <c r="AV128" s="633">
        <f t="shared" si="190"/>
        <v>0</v>
      </c>
      <c r="AW128" s="633">
        <f t="shared" si="191"/>
        <v>0</v>
      </c>
      <c r="AX128" s="633">
        <f t="shared" si="192"/>
        <v>0</v>
      </c>
      <c r="AY128" s="633">
        <f t="shared" si="193"/>
        <v>0</v>
      </c>
      <c r="AZ128" s="633">
        <f t="shared" si="194"/>
        <v>0</v>
      </c>
      <c r="BA128" s="633">
        <f t="shared" si="195"/>
        <v>0</v>
      </c>
      <c r="BB128" s="633">
        <f t="shared" si="196"/>
        <v>0</v>
      </c>
      <c r="BC128" s="633">
        <f t="shared" si="197"/>
        <v>0</v>
      </c>
      <c r="BD128" s="407">
        <f t="shared" si="222"/>
        <v>0</v>
      </c>
      <c r="BE128" s="334">
        <f t="shared" si="223"/>
        <v>0</v>
      </c>
      <c r="BF128" s="134"/>
      <c r="BG128" s="336">
        <f t="shared" si="224"/>
        <v>0</v>
      </c>
      <c r="BH128" s="336">
        <f t="shared" si="225"/>
        <v>0</v>
      </c>
      <c r="BI128" s="336">
        <f t="shared" si="226"/>
        <v>0</v>
      </c>
      <c r="BJ128" s="336">
        <f t="shared" si="227"/>
        <v>0</v>
      </c>
      <c r="BK128" s="335">
        <f t="shared" si="168"/>
        <v>0</v>
      </c>
      <c r="BL128" s="135"/>
      <c r="BM128" s="135"/>
      <c r="BN128" s="337">
        <f t="shared" si="228"/>
        <v>0</v>
      </c>
      <c r="BO128" s="136"/>
      <c r="BP128" s="336">
        <f t="shared" si="229"/>
        <v>0</v>
      </c>
      <c r="BQ128" s="136"/>
      <c r="BR128" s="136"/>
      <c r="BS128" s="161"/>
      <c r="BT128" s="338">
        <f t="shared" si="210"/>
        <v>0</v>
      </c>
      <c r="BU128" s="338">
        <f t="shared" si="211"/>
        <v>0</v>
      </c>
      <c r="BV128" s="338">
        <f t="shared" si="212"/>
        <v>0</v>
      </c>
      <c r="BW128" s="338">
        <f t="shared" si="213"/>
        <v>0</v>
      </c>
      <c r="BX128" s="338">
        <f t="shared" si="214"/>
        <v>0</v>
      </c>
      <c r="BY128" s="338">
        <f t="shared" si="215"/>
        <v>0</v>
      </c>
      <c r="BZ128" s="338">
        <f t="shared" si="216"/>
        <v>0</v>
      </c>
      <c r="CA128" s="338">
        <f t="shared" si="217"/>
        <v>0</v>
      </c>
      <c r="CB128" s="338">
        <f t="shared" si="218"/>
        <v>0</v>
      </c>
      <c r="CC128" s="338">
        <f t="shared" si="219"/>
        <v>0</v>
      </c>
      <c r="CD128" s="338">
        <f t="shared" si="220"/>
        <v>0</v>
      </c>
      <c r="CE128" s="339">
        <f t="shared" si="221"/>
        <v>0</v>
      </c>
    </row>
    <row r="129" spans="1:83" ht="18" thickBot="1" x14ac:dyDescent="0.35">
      <c r="A129" s="21">
        <v>121</v>
      </c>
      <c r="B129" s="137"/>
      <c r="C129" s="138"/>
      <c r="D129" s="139"/>
      <c r="E129" s="140"/>
      <c r="F129" s="299" t="s">
        <v>538</v>
      </c>
      <c r="G129" s="142"/>
      <c r="H129" s="138"/>
      <c r="I129" s="138"/>
      <c r="J129" s="53"/>
      <c r="K129" s="53"/>
      <c r="L129" s="300">
        <f t="shared" si="184"/>
        <v>0</v>
      </c>
      <c r="M129" s="213">
        <v>0</v>
      </c>
      <c r="N129" s="141">
        <v>0</v>
      </c>
      <c r="O129" s="141">
        <v>0</v>
      </c>
      <c r="P129" s="141">
        <v>0</v>
      </c>
      <c r="Q129" s="301">
        <f t="shared" si="230"/>
        <v>0</v>
      </c>
      <c r="R129" s="302">
        <f t="shared" si="231"/>
        <v>0</v>
      </c>
      <c r="S129" s="302">
        <f t="shared" si="232"/>
        <v>0</v>
      </c>
      <c r="T129" s="302">
        <f t="shared" si="233"/>
        <v>0</v>
      </c>
      <c r="U129" s="302">
        <f t="shared" si="234"/>
        <v>0</v>
      </c>
      <c r="V129" s="302">
        <f t="shared" si="235"/>
        <v>0</v>
      </c>
      <c r="W129" s="141">
        <v>0</v>
      </c>
      <c r="X129" s="302">
        <f t="shared" si="236"/>
        <v>0</v>
      </c>
      <c r="Y129" s="141">
        <v>0</v>
      </c>
      <c r="Z129" s="329">
        <f t="shared" si="237"/>
        <v>0</v>
      </c>
      <c r="AA129" s="142"/>
      <c r="AB129" s="561" t="str">
        <f t="shared" si="185"/>
        <v/>
      </c>
      <c r="AC129" s="330" t="str">
        <f t="shared" si="238"/>
        <v/>
      </c>
      <c r="AD129" s="143">
        <v>0</v>
      </c>
      <c r="AE129" s="331" t="str">
        <f t="shared" si="183"/>
        <v/>
      </c>
      <c r="AF129" s="332">
        <f t="shared" si="198"/>
        <v>0</v>
      </c>
      <c r="AG129" s="332">
        <f t="shared" si="199"/>
        <v>0</v>
      </c>
      <c r="AH129" s="332">
        <f t="shared" si="200"/>
        <v>0</v>
      </c>
      <c r="AI129" s="332">
        <f t="shared" si="201"/>
        <v>0</v>
      </c>
      <c r="AJ129" s="332">
        <f t="shared" si="202"/>
        <v>0</v>
      </c>
      <c r="AK129" s="333">
        <f t="shared" si="203"/>
        <v>0</v>
      </c>
      <c r="AL129" s="332">
        <f t="shared" si="204"/>
        <v>0</v>
      </c>
      <c r="AM129" s="332">
        <f t="shared" si="205"/>
        <v>0</v>
      </c>
      <c r="AN129" s="332">
        <f t="shared" si="206"/>
        <v>0</v>
      </c>
      <c r="AO129" s="332">
        <f t="shared" si="207"/>
        <v>0</v>
      </c>
      <c r="AP129" s="332">
        <f t="shared" si="208"/>
        <v>0</v>
      </c>
      <c r="AQ129" s="334">
        <f t="shared" si="209"/>
        <v>0</v>
      </c>
      <c r="AR129" s="633">
        <f t="shared" si="186"/>
        <v>0</v>
      </c>
      <c r="AS129" s="633">
        <f t="shared" si="187"/>
        <v>0</v>
      </c>
      <c r="AT129" s="633">
        <f t="shared" si="188"/>
        <v>0</v>
      </c>
      <c r="AU129" s="633">
        <f t="shared" si="189"/>
        <v>0</v>
      </c>
      <c r="AV129" s="633">
        <f t="shared" si="190"/>
        <v>0</v>
      </c>
      <c r="AW129" s="633">
        <f t="shared" si="191"/>
        <v>0</v>
      </c>
      <c r="AX129" s="633">
        <f t="shared" si="192"/>
        <v>0</v>
      </c>
      <c r="AY129" s="633">
        <f t="shared" si="193"/>
        <v>0</v>
      </c>
      <c r="AZ129" s="633">
        <f t="shared" si="194"/>
        <v>0</v>
      </c>
      <c r="BA129" s="633">
        <f t="shared" si="195"/>
        <v>0</v>
      </c>
      <c r="BB129" s="633">
        <f t="shared" si="196"/>
        <v>0</v>
      </c>
      <c r="BC129" s="633">
        <f t="shared" si="197"/>
        <v>0</v>
      </c>
      <c r="BD129" s="407">
        <f t="shared" si="222"/>
        <v>0</v>
      </c>
      <c r="BE129" s="334">
        <f t="shared" si="223"/>
        <v>0</v>
      </c>
      <c r="BF129" s="134"/>
      <c r="BG129" s="336">
        <f t="shared" si="224"/>
        <v>0</v>
      </c>
      <c r="BH129" s="336">
        <f t="shared" si="225"/>
        <v>0</v>
      </c>
      <c r="BI129" s="336">
        <f t="shared" si="226"/>
        <v>0</v>
      </c>
      <c r="BJ129" s="336">
        <f t="shared" si="227"/>
        <v>0</v>
      </c>
      <c r="BK129" s="335">
        <f t="shared" si="168"/>
        <v>0</v>
      </c>
      <c r="BL129" s="135"/>
      <c r="BM129" s="135"/>
      <c r="BN129" s="337">
        <f t="shared" si="228"/>
        <v>0</v>
      </c>
      <c r="BO129" s="136"/>
      <c r="BP129" s="336">
        <f t="shared" si="229"/>
        <v>0</v>
      </c>
      <c r="BQ129" s="136"/>
      <c r="BR129" s="136"/>
      <c r="BS129" s="161"/>
      <c r="BT129" s="338">
        <f t="shared" si="210"/>
        <v>0</v>
      </c>
      <c r="BU129" s="338">
        <f t="shared" si="211"/>
        <v>0</v>
      </c>
      <c r="BV129" s="338">
        <f t="shared" si="212"/>
        <v>0</v>
      </c>
      <c r="BW129" s="338">
        <f t="shared" si="213"/>
        <v>0</v>
      </c>
      <c r="BX129" s="338">
        <f t="shared" si="214"/>
        <v>0</v>
      </c>
      <c r="BY129" s="338">
        <f t="shared" si="215"/>
        <v>0</v>
      </c>
      <c r="BZ129" s="338">
        <f t="shared" si="216"/>
        <v>0</v>
      </c>
      <c r="CA129" s="338">
        <f t="shared" si="217"/>
        <v>0</v>
      </c>
      <c r="CB129" s="338">
        <f t="shared" si="218"/>
        <v>0</v>
      </c>
      <c r="CC129" s="338">
        <f t="shared" si="219"/>
        <v>0</v>
      </c>
      <c r="CD129" s="338">
        <f t="shared" si="220"/>
        <v>0</v>
      </c>
      <c r="CE129" s="339">
        <f t="shared" si="221"/>
        <v>0</v>
      </c>
    </row>
    <row r="130" spans="1:83" ht="18" thickBot="1" x14ac:dyDescent="0.35">
      <c r="A130" s="21">
        <v>122</v>
      </c>
      <c r="B130" s="137"/>
      <c r="C130" s="138"/>
      <c r="D130" s="139"/>
      <c r="E130" s="140"/>
      <c r="F130" s="299" t="s">
        <v>539</v>
      </c>
      <c r="G130" s="142"/>
      <c r="H130" s="138"/>
      <c r="I130" s="138"/>
      <c r="J130" s="53"/>
      <c r="K130" s="53"/>
      <c r="L130" s="300">
        <f t="shared" si="184"/>
        <v>0</v>
      </c>
      <c r="M130" s="213">
        <v>0</v>
      </c>
      <c r="N130" s="141">
        <v>0</v>
      </c>
      <c r="O130" s="141">
        <v>0</v>
      </c>
      <c r="P130" s="141">
        <v>0</v>
      </c>
      <c r="Q130" s="301">
        <f t="shared" si="230"/>
        <v>0</v>
      </c>
      <c r="R130" s="302">
        <f t="shared" si="231"/>
        <v>0</v>
      </c>
      <c r="S130" s="302">
        <f t="shared" si="232"/>
        <v>0</v>
      </c>
      <c r="T130" s="302">
        <f t="shared" si="233"/>
        <v>0</v>
      </c>
      <c r="U130" s="302">
        <f t="shared" si="234"/>
        <v>0</v>
      </c>
      <c r="V130" s="302">
        <f t="shared" si="235"/>
        <v>0</v>
      </c>
      <c r="W130" s="141">
        <v>0</v>
      </c>
      <c r="X130" s="302">
        <f t="shared" si="236"/>
        <v>0</v>
      </c>
      <c r="Y130" s="141">
        <v>0</v>
      </c>
      <c r="Z130" s="329">
        <f t="shared" si="237"/>
        <v>0</v>
      </c>
      <c r="AA130" s="142"/>
      <c r="AB130" s="561" t="str">
        <f t="shared" si="185"/>
        <v/>
      </c>
      <c r="AC130" s="330" t="str">
        <f t="shared" si="238"/>
        <v/>
      </c>
      <c r="AD130" s="143">
        <v>0</v>
      </c>
      <c r="AE130" s="331" t="str">
        <f t="shared" si="183"/>
        <v/>
      </c>
      <c r="AF130" s="332">
        <f t="shared" si="198"/>
        <v>0</v>
      </c>
      <c r="AG130" s="332">
        <f t="shared" si="199"/>
        <v>0</v>
      </c>
      <c r="AH130" s="332">
        <f t="shared" si="200"/>
        <v>0</v>
      </c>
      <c r="AI130" s="332">
        <f t="shared" si="201"/>
        <v>0</v>
      </c>
      <c r="AJ130" s="332">
        <f t="shared" si="202"/>
        <v>0</v>
      </c>
      <c r="AK130" s="333">
        <f t="shared" si="203"/>
        <v>0</v>
      </c>
      <c r="AL130" s="332">
        <f t="shared" si="204"/>
        <v>0</v>
      </c>
      <c r="AM130" s="332">
        <f t="shared" si="205"/>
        <v>0</v>
      </c>
      <c r="AN130" s="332">
        <f t="shared" si="206"/>
        <v>0</v>
      </c>
      <c r="AO130" s="332">
        <f t="shared" si="207"/>
        <v>0</v>
      </c>
      <c r="AP130" s="332">
        <f t="shared" si="208"/>
        <v>0</v>
      </c>
      <c r="AQ130" s="334">
        <f t="shared" si="209"/>
        <v>0</v>
      </c>
      <c r="AR130" s="633">
        <f t="shared" si="186"/>
        <v>0</v>
      </c>
      <c r="AS130" s="633">
        <f t="shared" si="187"/>
        <v>0</v>
      </c>
      <c r="AT130" s="633">
        <f t="shared" si="188"/>
        <v>0</v>
      </c>
      <c r="AU130" s="633">
        <f t="shared" si="189"/>
        <v>0</v>
      </c>
      <c r="AV130" s="633">
        <f t="shared" si="190"/>
        <v>0</v>
      </c>
      <c r="AW130" s="633">
        <f t="shared" si="191"/>
        <v>0</v>
      </c>
      <c r="AX130" s="633">
        <f t="shared" si="192"/>
        <v>0</v>
      </c>
      <c r="AY130" s="633">
        <f t="shared" si="193"/>
        <v>0</v>
      </c>
      <c r="AZ130" s="633">
        <f t="shared" si="194"/>
        <v>0</v>
      </c>
      <c r="BA130" s="633">
        <f t="shared" si="195"/>
        <v>0</v>
      </c>
      <c r="BB130" s="633">
        <f t="shared" si="196"/>
        <v>0</v>
      </c>
      <c r="BC130" s="633">
        <f t="shared" si="197"/>
        <v>0</v>
      </c>
      <c r="BD130" s="407">
        <f t="shared" si="222"/>
        <v>0</v>
      </c>
      <c r="BE130" s="334">
        <f t="shared" si="223"/>
        <v>0</v>
      </c>
      <c r="BF130" s="134"/>
      <c r="BG130" s="336">
        <f t="shared" si="224"/>
        <v>0</v>
      </c>
      <c r="BH130" s="336">
        <f t="shared" si="225"/>
        <v>0</v>
      </c>
      <c r="BI130" s="336">
        <f t="shared" si="226"/>
        <v>0</v>
      </c>
      <c r="BJ130" s="336">
        <f t="shared" si="227"/>
        <v>0</v>
      </c>
      <c r="BK130" s="335">
        <f t="shared" si="168"/>
        <v>0</v>
      </c>
      <c r="BL130" s="135"/>
      <c r="BM130" s="135"/>
      <c r="BN130" s="337">
        <f t="shared" si="228"/>
        <v>0</v>
      </c>
      <c r="BO130" s="136"/>
      <c r="BP130" s="336">
        <f t="shared" si="229"/>
        <v>0</v>
      </c>
      <c r="BQ130" s="136"/>
      <c r="BR130" s="136"/>
      <c r="BS130" s="161"/>
      <c r="BT130" s="338">
        <f t="shared" si="210"/>
        <v>0</v>
      </c>
      <c r="BU130" s="338">
        <f t="shared" si="211"/>
        <v>0</v>
      </c>
      <c r="BV130" s="338">
        <f t="shared" si="212"/>
        <v>0</v>
      </c>
      <c r="BW130" s="338">
        <f t="shared" si="213"/>
        <v>0</v>
      </c>
      <c r="BX130" s="338">
        <f t="shared" si="214"/>
        <v>0</v>
      </c>
      <c r="BY130" s="338">
        <f t="shared" si="215"/>
        <v>0</v>
      </c>
      <c r="BZ130" s="338">
        <f t="shared" si="216"/>
        <v>0</v>
      </c>
      <c r="CA130" s="338">
        <f t="shared" si="217"/>
        <v>0</v>
      </c>
      <c r="CB130" s="338">
        <f t="shared" si="218"/>
        <v>0</v>
      </c>
      <c r="CC130" s="338">
        <f t="shared" si="219"/>
        <v>0</v>
      </c>
      <c r="CD130" s="338">
        <f t="shared" si="220"/>
        <v>0</v>
      </c>
      <c r="CE130" s="339">
        <f t="shared" si="221"/>
        <v>0</v>
      </c>
    </row>
    <row r="131" spans="1:83" ht="18" thickBot="1" x14ac:dyDescent="0.35">
      <c r="A131" s="21">
        <v>123</v>
      </c>
      <c r="B131" s="137"/>
      <c r="C131" s="138"/>
      <c r="D131" s="139"/>
      <c r="E131" s="140"/>
      <c r="F131" s="299" t="s">
        <v>540</v>
      </c>
      <c r="G131" s="142"/>
      <c r="H131" s="138"/>
      <c r="I131" s="138"/>
      <c r="J131" s="53"/>
      <c r="K131" s="53"/>
      <c r="L131" s="300">
        <f t="shared" si="184"/>
        <v>0</v>
      </c>
      <c r="M131" s="213">
        <v>0</v>
      </c>
      <c r="N131" s="141">
        <v>0</v>
      </c>
      <c r="O131" s="141">
        <v>0</v>
      </c>
      <c r="P131" s="141">
        <v>0</v>
      </c>
      <c r="Q131" s="301">
        <f t="shared" si="230"/>
        <v>0</v>
      </c>
      <c r="R131" s="302">
        <f t="shared" si="231"/>
        <v>0</v>
      </c>
      <c r="S131" s="302">
        <f t="shared" si="232"/>
        <v>0</v>
      </c>
      <c r="T131" s="302">
        <f t="shared" si="233"/>
        <v>0</v>
      </c>
      <c r="U131" s="302">
        <f t="shared" si="234"/>
        <v>0</v>
      </c>
      <c r="V131" s="302">
        <f t="shared" si="235"/>
        <v>0</v>
      </c>
      <c r="W131" s="141">
        <v>0</v>
      </c>
      <c r="X131" s="302">
        <f t="shared" si="236"/>
        <v>0</v>
      </c>
      <c r="Y131" s="141">
        <v>0</v>
      </c>
      <c r="Z131" s="329">
        <f t="shared" si="237"/>
        <v>0</v>
      </c>
      <c r="AA131" s="142"/>
      <c r="AB131" s="561" t="str">
        <f t="shared" si="185"/>
        <v/>
      </c>
      <c r="AC131" s="330" t="str">
        <f t="shared" si="238"/>
        <v/>
      </c>
      <c r="AD131" s="143">
        <v>0</v>
      </c>
      <c r="AE131" s="331" t="str">
        <f t="shared" si="183"/>
        <v/>
      </c>
      <c r="AF131" s="332">
        <f t="shared" si="198"/>
        <v>0</v>
      </c>
      <c r="AG131" s="332">
        <f t="shared" si="199"/>
        <v>0</v>
      </c>
      <c r="AH131" s="332">
        <f t="shared" si="200"/>
        <v>0</v>
      </c>
      <c r="AI131" s="332">
        <f t="shared" si="201"/>
        <v>0</v>
      </c>
      <c r="AJ131" s="332">
        <f t="shared" si="202"/>
        <v>0</v>
      </c>
      <c r="AK131" s="333">
        <f t="shared" si="203"/>
        <v>0</v>
      </c>
      <c r="AL131" s="332">
        <f t="shared" si="204"/>
        <v>0</v>
      </c>
      <c r="AM131" s="332">
        <f t="shared" si="205"/>
        <v>0</v>
      </c>
      <c r="AN131" s="332">
        <f t="shared" si="206"/>
        <v>0</v>
      </c>
      <c r="AO131" s="332">
        <f t="shared" si="207"/>
        <v>0</v>
      </c>
      <c r="AP131" s="332">
        <f t="shared" si="208"/>
        <v>0</v>
      </c>
      <c r="AQ131" s="334">
        <f t="shared" si="209"/>
        <v>0</v>
      </c>
      <c r="AR131" s="633">
        <f t="shared" si="186"/>
        <v>0</v>
      </c>
      <c r="AS131" s="633">
        <f t="shared" si="187"/>
        <v>0</v>
      </c>
      <c r="AT131" s="633">
        <f t="shared" si="188"/>
        <v>0</v>
      </c>
      <c r="AU131" s="633">
        <f t="shared" si="189"/>
        <v>0</v>
      </c>
      <c r="AV131" s="633">
        <f t="shared" si="190"/>
        <v>0</v>
      </c>
      <c r="AW131" s="633">
        <f t="shared" si="191"/>
        <v>0</v>
      </c>
      <c r="AX131" s="633">
        <f t="shared" si="192"/>
        <v>0</v>
      </c>
      <c r="AY131" s="633">
        <f t="shared" si="193"/>
        <v>0</v>
      </c>
      <c r="AZ131" s="633">
        <f t="shared" si="194"/>
        <v>0</v>
      </c>
      <c r="BA131" s="633">
        <f t="shared" si="195"/>
        <v>0</v>
      </c>
      <c r="BB131" s="633">
        <f t="shared" si="196"/>
        <v>0</v>
      </c>
      <c r="BC131" s="633">
        <f t="shared" si="197"/>
        <v>0</v>
      </c>
      <c r="BD131" s="407">
        <f t="shared" si="222"/>
        <v>0</v>
      </c>
      <c r="BE131" s="334">
        <f t="shared" si="223"/>
        <v>0</v>
      </c>
      <c r="BF131" s="134"/>
      <c r="BG131" s="336">
        <f t="shared" si="224"/>
        <v>0</v>
      </c>
      <c r="BH131" s="336">
        <f t="shared" si="225"/>
        <v>0</v>
      </c>
      <c r="BI131" s="336">
        <f t="shared" si="226"/>
        <v>0</v>
      </c>
      <c r="BJ131" s="336">
        <f t="shared" si="227"/>
        <v>0</v>
      </c>
      <c r="BK131" s="335">
        <f t="shared" si="168"/>
        <v>0</v>
      </c>
      <c r="BL131" s="135"/>
      <c r="BM131" s="135"/>
      <c r="BN131" s="337">
        <f t="shared" si="228"/>
        <v>0</v>
      </c>
      <c r="BO131" s="136"/>
      <c r="BP131" s="336">
        <f t="shared" si="229"/>
        <v>0</v>
      </c>
      <c r="BQ131" s="136"/>
      <c r="BR131" s="136"/>
      <c r="BS131" s="161"/>
      <c r="BT131" s="338">
        <f t="shared" si="210"/>
        <v>0</v>
      </c>
      <c r="BU131" s="338">
        <f t="shared" si="211"/>
        <v>0</v>
      </c>
      <c r="BV131" s="338">
        <f t="shared" si="212"/>
        <v>0</v>
      </c>
      <c r="BW131" s="338">
        <f t="shared" si="213"/>
        <v>0</v>
      </c>
      <c r="BX131" s="338">
        <f t="shared" si="214"/>
        <v>0</v>
      </c>
      <c r="BY131" s="338">
        <f t="shared" si="215"/>
        <v>0</v>
      </c>
      <c r="BZ131" s="338">
        <f t="shared" si="216"/>
        <v>0</v>
      </c>
      <c r="CA131" s="338">
        <f t="shared" si="217"/>
        <v>0</v>
      </c>
      <c r="CB131" s="338">
        <f t="shared" si="218"/>
        <v>0</v>
      </c>
      <c r="CC131" s="338">
        <f t="shared" si="219"/>
        <v>0</v>
      </c>
      <c r="CD131" s="338">
        <f t="shared" si="220"/>
        <v>0</v>
      </c>
      <c r="CE131" s="339">
        <f t="shared" si="221"/>
        <v>0</v>
      </c>
    </row>
    <row r="132" spans="1:83" ht="18" thickBot="1" x14ac:dyDescent="0.35">
      <c r="A132" s="21">
        <v>124</v>
      </c>
      <c r="B132" s="137"/>
      <c r="C132" s="138"/>
      <c r="D132" s="139"/>
      <c r="E132" s="140"/>
      <c r="F132" s="299" t="s">
        <v>541</v>
      </c>
      <c r="G132" s="142"/>
      <c r="H132" s="138"/>
      <c r="I132" s="138"/>
      <c r="J132" s="53"/>
      <c r="K132" s="53"/>
      <c r="L132" s="300">
        <f t="shared" si="184"/>
        <v>0</v>
      </c>
      <c r="M132" s="213">
        <v>0</v>
      </c>
      <c r="N132" s="141">
        <v>0</v>
      </c>
      <c r="O132" s="141">
        <v>0</v>
      </c>
      <c r="P132" s="141">
        <v>0</v>
      </c>
      <c r="Q132" s="301">
        <f t="shared" si="230"/>
        <v>0</v>
      </c>
      <c r="R132" s="302">
        <f t="shared" si="231"/>
        <v>0</v>
      </c>
      <c r="S132" s="302">
        <f t="shared" si="232"/>
        <v>0</v>
      </c>
      <c r="T132" s="302">
        <f t="shared" si="233"/>
        <v>0</v>
      </c>
      <c r="U132" s="302">
        <f t="shared" si="234"/>
        <v>0</v>
      </c>
      <c r="V132" s="302">
        <f t="shared" si="235"/>
        <v>0</v>
      </c>
      <c r="W132" s="141">
        <v>0</v>
      </c>
      <c r="X132" s="302">
        <f t="shared" si="236"/>
        <v>0</v>
      </c>
      <c r="Y132" s="141">
        <v>0</v>
      </c>
      <c r="Z132" s="329">
        <f t="shared" si="237"/>
        <v>0</v>
      </c>
      <c r="AA132" s="142"/>
      <c r="AB132" s="561" t="str">
        <f t="shared" si="185"/>
        <v/>
      </c>
      <c r="AC132" s="330" t="str">
        <f t="shared" si="238"/>
        <v/>
      </c>
      <c r="AD132" s="143">
        <v>0</v>
      </c>
      <c r="AE132" s="331" t="str">
        <f t="shared" si="183"/>
        <v/>
      </c>
      <c r="AF132" s="332">
        <f t="shared" si="198"/>
        <v>0</v>
      </c>
      <c r="AG132" s="332">
        <f t="shared" si="199"/>
        <v>0</v>
      </c>
      <c r="AH132" s="332">
        <f t="shared" si="200"/>
        <v>0</v>
      </c>
      <c r="AI132" s="332">
        <f t="shared" si="201"/>
        <v>0</v>
      </c>
      <c r="AJ132" s="332">
        <f t="shared" si="202"/>
        <v>0</v>
      </c>
      <c r="AK132" s="333">
        <f t="shared" si="203"/>
        <v>0</v>
      </c>
      <c r="AL132" s="332">
        <f t="shared" si="204"/>
        <v>0</v>
      </c>
      <c r="AM132" s="332">
        <f t="shared" si="205"/>
        <v>0</v>
      </c>
      <c r="AN132" s="332">
        <f t="shared" si="206"/>
        <v>0</v>
      </c>
      <c r="AO132" s="332">
        <f t="shared" si="207"/>
        <v>0</v>
      </c>
      <c r="AP132" s="332">
        <f t="shared" si="208"/>
        <v>0</v>
      </c>
      <c r="AQ132" s="334">
        <f t="shared" si="209"/>
        <v>0</v>
      </c>
      <c r="AR132" s="633">
        <f t="shared" si="186"/>
        <v>0</v>
      </c>
      <c r="AS132" s="633">
        <f t="shared" si="187"/>
        <v>0</v>
      </c>
      <c r="AT132" s="633">
        <f t="shared" si="188"/>
        <v>0</v>
      </c>
      <c r="AU132" s="633">
        <f t="shared" si="189"/>
        <v>0</v>
      </c>
      <c r="AV132" s="633">
        <f t="shared" si="190"/>
        <v>0</v>
      </c>
      <c r="AW132" s="633">
        <f t="shared" si="191"/>
        <v>0</v>
      </c>
      <c r="AX132" s="633">
        <f t="shared" si="192"/>
        <v>0</v>
      </c>
      <c r="AY132" s="633">
        <f t="shared" si="193"/>
        <v>0</v>
      </c>
      <c r="AZ132" s="633">
        <f t="shared" si="194"/>
        <v>0</v>
      </c>
      <c r="BA132" s="633">
        <f t="shared" si="195"/>
        <v>0</v>
      </c>
      <c r="BB132" s="633">
        <f t="shared" si="196"/>
        <v>0</v>
      </c>
      <c r="BC132" s="633">
        <f t="shared" si="197"/>
        <v>0</v>
      </c>
      <c r="BD132" s="407">
        <f t="shared" si="222"/>
        <v>0</v>
      </c>
      <c r="BE132" s="334">
        <f t="shared" si="223"/>
        <v>0</v>
      </c>
      <c r="BF132" s="134"/>
      <c r="BG132" s="336">
        <f t="shared" si="224"/>
        <v>0</v>
      </c>
      <c r="BH132" s="336">
        <f t="shared" si="225"/>
        <v>0</v>
      </c>
      <c r="BI132" s="336">
        <f t="shared" si="226"/>
        <v>0</v>
      </c>
      <c r="BJ132" s="336">
        <f t="shared" si="227"/>
        <v>0</v>
      </c>
      <c r="BK132" s="335">
        <f t="shared" si="168"/>
        <v>0</v>
      </c>
      <c r="BL132" s="135"/>
      <c r="BM132" s="135"/>
      <c r="BN132" s="337">
        <f t="shared" si="228"/>
        <v>0</v>
      </c>
      <c r="BO132" s="136"/>
      <c r="BP132" s="336">
        <f t="shared" si="229"/>
        <v>0</v>
      </c>
      <c r="BQ132" s="136"/>
      <c r="BR132" s="136"/>
      <c r="BS132" s="161"/>
      <c r="BT132" s="338">
        <f t="shared" si="210"/>
        <v>0</v>
      </c>
      <c r="BU132" s="338">
        <f t="shared" si="211"/>
        <v>0</v>
      </c>
      <c r="BV132" s="338">
        <f t="shared" si="212"/>
        <v>0</v>
      </c>
      <c r="BW132" s="338">
        <f t="shared" si="213"/>
        <v>0</v>
      </c>
      <c r="BX132" s="338">
        <f t="shared" si="214"/>
        <v>0</v>
      </c>
      <c r="BY132" s="338">
        <f t="shared" si="215"/>
        <v>0</v>
      </c>
      <c r="BZ132" s="338">
        <f t="shared" si="216"/>
        <v>0</v>
      </c>
      <c r="CA132" s="338">
        <f t="shared" si="217"/>
        <v>0</v>
      </c>
      <c r="CB132" s="338">
        <f t="shared" si="218"/>
        <v>0</v>
      </c>
      <c r="CC132" s="338">
        <f t="shared" si="219"/>
        <v>0</v>
      </c>
      <c r="CD132" s="338">
        <f t="shared" si="220"/>
        <v>0</v>
      </c>
      <c r="CE132" s="339">
        <f t="shared" si="221"/>
        <v>0</v>
      </c>
    </row>
    <row r="133" spans="1:83" ht="18" thickBot="1" x14ac:dyDescent="0.35">
      <c r="A133" s="21">
        <v>125</v>
      </c>
      <c r="B133" s="137"/>
      <c r="C133" s="138"/>
      <c r="D133" s="139"/>
      <c r="E133" s="140"/>
      <c r="F133" s="299" t="s">
        <v>542</v>
      </c>
      <c r="G133" s="142"/>
      <c r="H133" s="138"/>
      <c r="I133" s="138"/>
      <c r="J133" s="53"/>
      <c r="K133" s="53"/>
      <c r="L133" s="300">
        <f t="shared" si="184"/>
        <v>0</v>
      </c>
      <c r="M133" s="213">
        <v>0</v>
      </c>
      <c r="N133" s="141">
        <v>0</v>
      </c>
      <c r="O133" s="141">
        <v>0</v>
      </c>
      <c r="P133" s="141">
        <v>0</v>
      </c>
      <c r="Q133" s="301">
        <f t="shared" si="230"/>
        <v>0</v>
      </c>
      <c r="R133" s="302">
        <f t="shared" si="231"/>
        <v>0</v>
      </c>
      <c r="S133" s="302">
        <f t="shared" si="232"/>
        <v>0</v>
      </c>
      <c r="T133" s="302">
        <f t="shared" si="233"/>
        <v>0</v>
      </c>
      <c r="U133" s="302">
        <f t="shared" si="234"/>
        <v>0</v>
      </c>
      <c r="V133" s="302">
        <f t="shared" si="235"/>
        <v>0</v>
      </c>
      <c r="W133" s="141">
        <v>0</v>
      </c>
      <c r="X133" s="302">
        <f t="shared" si="236"/>
        <v>0</v>
      </c>
      <c r="Y133" s="141">
        <v>0</v>
      </c>
      <c r="Z133" s="329">
        <f t="shared" si="237"/>
        <v>0</v>
      </c>
      <c r="AA133" s="142"/>
      <c r="AB133" s="561" t="str">
        <f t="shared" si="185"/>
        <v/>
      </c>
      <c r="AC133" s="330" t="str">
        <f t="shared" si="238"/>
        <v/>
      </c>
      <c r="AD133" s="143">
        <v>0</v>
      </c>
      <c r="AE133" s="331" t="str">
        <f t="shared" si="183"/>
        <v/>
      </c>
      <c r="AF133" s="332">
        <f t="shared" ref="AF133:AF164" si="239">IF(U133=0,0,IF(DB133=100,0,IF(I133="O",IF(MONTH(G133)=1,(H133*L133)*ts,0),0)))</f>
        <v>0</v>
      </c>
      <c r="AG133" s="332">
        <f t="shared" ref="AG133:AG164" si="240">IF(U133=0,0,IF(DB133=100,0,IF(I133="O",IF(MONTH(G133)=2,(H133*L133)*ts,0),0)))</f>
        <v>0</v>
      </c>
      <c r="AH133" s="332">
        <f t="shared" ref="AH133:AH164" si="241">IF(U133=0,0,IF(DB133=100,0,IF(I133="O",IF(MONTH(G133)=3,(H133*L133)*ts,0),0)))</f>
        <v>0</v>
      </c>
      <c r="AI133" s="332">
        <f t="shared" ref="AI133:AI164" si="242">IF(U133=0,0,IF(DB133=100,0,IF(I133="O",IF(MONTH(G133)=4,(H133*L133)*ts,0),0)))</f>
        <v>0</v>
      </c>
      <c r="AJ133" s="332">
        <f t="shared" ref="AJ133:AJ164" si="243">IF(U133=0,0,IF(DB133=100,0,IF(I133="O",IF(MONTH(G133)=5,(H133*L133)*ts,0),0)))</f>
        <v>0</v>
      </c>
      <c r="AK133" s="333">
        <f t="shared" ref="AK133:AK164" si="244">IF(U133=0,0,IF(DB133=100,0,IF(I133="O",IF(MONTH(G133)=6,(H133*L133)*ts,0),0)))</f>
        <v>0</v>
      </c>
      <c r="AL133" s="332">
        <f t="shared" ref="AL133:AL164" si="245">IF(U133=0,0,IF(DB133=100,0,IF(I133="O",IF(MONTH(G133)=7,(H133*L133)*ts,0),0)))</f>
        <v>0</v>
      </c>
      <c r="AM133" s="332">
        <f t="shared" ref="AM133:AM164" si="246">IF(U133=0,0,IF(DB133=100,0,IF(I133="O",IF(MONTH(G133)=8,(H133*L133)*ts,0),0)))</f>
        <v>0</v>
      </c>
      <c r="AN133" s="332">
        <f t="shared" ref="AN133:AN164" si="247">IF(U133=0,0,IF(DB133=100,0,IF(I133="O",IF(MONTH(G133)=9,(H132*L133)*ts,0),0)))</f>
        <v>0</v>
      </c>
      <c r="AO133" s="332">
        <f t="shared" ref="AO133:AO164" si="248">IF(U133=0,0,IF(DB133=100,0,IF(I133="O",IF(MONTH(G133)=10,(H132*L133)*ts,0),0)))</f>
        <v>0</v>
      </c>
      <c r="AP133" s="332">
        <f t="shared" ref="AP133:AP164" si="249">IF(U133=0,0,IF(DB133=100,0,IF(I133="O",IF(MONTH(G133)=11,(H132*L133)*ts,0),0)))</f>
        <v>0</v>
      </c>
      <c r="AQ133" s="334">
        <f t="shared" ref="AQ133:AQ164" si="250">IF(U133=0,0,IF(DB133=100,0,IF(I133="O",IF(MONTH(G133)=12,(H132*L133)*ts,0),0)))</f>
        <v>0</v>
      </c>
      <c r="AR133" s="633">
        <f t="shared" si="186"/>
        <v>0</v>
      </c>
      <c r="AS133" s="633">
        <f t="shared" si="187"/>
        <v>0</v>
      </c>
      <c r="AT133" s="633">
        <f t="shared" si="188"/>
        <v>0</v>
      </c>
      <c r="AU133" s="633">
        <f t="shared" si="189"/>
        <v>0</v>
      </c>
      <c r="AV133" s="633">
        <f t="shared" si="190"/>
        <v>0</v>
      </c>
      <c r="AW133" s="633">
        <f t="shared" si="191"/>
        <v>0</v>
      </c>
      <c r="AX133" s="633">
        <f t="shared" si="192"/>
        <v>0</v>
      </c>
      <c r="AY133" s="633">
        <f t="shared" si="193"/>
        <v>0</v>
      </c>
      <c r="AZ133" s="633">
        <f t="shared" si="194"/>
        <v>0</v>
      </c>
      <c r="BA133" s="633">
        <f t="shared" si="195"/>
        <v>0</v>
      </c>
      <c r="BB133" s="633">
        <f t="shared" si="196"/>
        <v>0</v>
      </c>
      <c r="BC133" s="633">
        <f t="shared" si="197"/>
        <v>0</v>
      </c>
      <c r="BD133" s="407">
        <f t="shared" si="222"/>
        <v>0</v>
      </c>
      <c r="BE133" s="334">
        <f t="shared" si="223"/>
        <v>0</v>
      </c>
      <c r="BF133" s="134"/>
      <c r="BG133" s="336">
        <f t="shared" si="224"/>
        <v>0</v>
      </c>
      <c r="BH133" s="336">
        <f t="shared" si="225"/>
        <v>0</v>
      </c>
      <c r="BI133" s="336">
        <f t="shared" si="226"/>
        <v>0</v>
      </c>
      <c r="BJ133" s="336">
        <f t="shared" si="227"/>
        <v>0</v>
      </c>
      <c r="BK133" s="335">
        <f t="shared" si="168"/>
        <v>0</v>
      </c>
      <c r="BL133" s="135"/>
      <c r="BM133" s="135"/>
      <c r="BN133" s="337">
        <f t="shared" si="228"/>
        <v>0</v>
      </c>
      <c r="BO133" s="136"/>
      <c r="BP133" s="336">
        <f t="shared" si="229"/>
        <v>0</v>
      </c>
      <c r="BQ133" s="136"/>
      <c r="BR133" s="136"/>
      <c r="BS133" s="161"/>
      <c r="BT133" s="338">
        <f t="shared" si="210"/>
        <v>0</v>
      </c>
      <c r="BU133" s="338">
        <f t="shared" si="211"/>
        <v>0</v>
      </c>
      <c r="BV133" s="338">
        <f t="shared" si="212"/>
        <v>0</v>
      </c>
      <c r="BW133" s="338">
        <f t="shared" si="213"/>
        <v>0</v>
      </c>
      <c r="BX133" s="338">
        <f t="shared" si="214"/>
        <v>0</v>
      </c>
      <c r="BY133" s="338">
        <f t="shared" si="215"/>
        <v>0</v>
      </c>
      <c r="BZ133" s="338">
        <f t="shared" si="216"/>
        <v>0</v>
      </c>
      <c r="CA133" s="338">
        <f t="shared" si="217"/>
        <v>0</v>
      </c>
      <c r="CB133" s="338">
        <f t="shared" si="218"/>
        <v>0</v>
      </c>
      <c r="CC133" s="338">
        <f t="shared" si="219"/>
        <v>0</v>
      </c>
      <c r="CD133" s="338">
        <f t="shared" si="220"/>
        <v>0</v>
      </c>
      <c r="CE133" s="339">
        <f t="shared" si="221"/>
        <v>0</v>
      </c>
    </row>
    <row r="134" spans="1:83" ht="18" thickBot="1" x14ac:dyDescent="0.35">
      <c r="A134" s="21">
        <v>126</v>
      </c>
      <c r="B134" s="137"/>
      <c r="C134" s="138"/>
      <c r="D134" s="139"/>
      <c r="E134" s="140"/>
      <c r="F134" s="299" t="s">
        <v>543</v>
      </c>
      <c r="G134" s="142"/>
      <c r="H134" s="138"/>
      <c r="I134" s="138"/>
      <c r="J134" s="53"/>
      <c r="K134" s="53"/>
      <c r="L134" s="300">
        <f t="shared" si="184"/>
        <v>0</v>
      </c>
      <c r="M134" s="213">
        <v>0</v>
      </c>
      <c r="N134" s="141">
        <v>0</v>
      </c>
      <c r="O134" s="141">
        <v>0</v>
      </c>
      <c r="P134" s="141">
        <v>0</v>
      </c>
      <c r="Q134" s="301">
        <f t="shared" si="230"/>
        <v>0</v>
      </c>
      <c r="R134" s="302">
        <f t="shared" si="231"/>
        <v>0</v>
      </c>
      <c r="S134" s="302">
        <f t="shared" si="232"/>
        <v>0</v>
      </c>
      <c r="T134" s="302">
        <f t="shared" si="233"/>
        <v>0</v>
      </c>
      <c r="U134" s="302">
        <f t="shared" si="234"/>
        <v>0</v>
      </c>
      <c r="V134" s="302">
        <f t="shared" si="235"/>
        <v>0</v>
      </c>
      <c r="W134" s="141">
        <v>0</v>
      </c>
      <c r="X134" s="302">
        <f t="shared" si="236"/>
        <v>0</v>
      </c>
      <c r="Y134" s="141">
        <v>0</v>
      </c>
      <c r="Z134" s="329">
        <f t="shared" si="237"/>
        <v>0</v>
      </c>
      <c r="AA134" s="142"/>
      <c r="AB134" s="561" t="str">
        <f t="shared" si="185"/>
        <v/>
      </c>
      <c r="AC134" s="330" t="str">
        <f t="shared" si="238"/>
        <v/>
      </c>
      <c r="AD134" s="143">
        <v>0</v>
      </c>
      <c r="AE134" s="331" t="str">
        <f t="shared" si="183"/>
        <v/>
      </c>
      <c r="AF134" s="332">
        <f t="shared" si="239"/>
        <v>0</v>
      </c>
      <c r="AG134" s="332">
        <f t="shared" si="240"/>
        <v>0</v>
      </c>
      <c r="AH134" s="332">
        <f t="shared" si="241"/>
        <v>0</v>
      </c>
      <c r="AI134" s="332">
        <f t="shared" si="242"/>
        <v>0</v>
      </c>
      <c r="AJ134" s="332">
        <f t="shared" si="243"/>
        <v>0</v>
      </c>
      <c r="AK134" s="333">
        <f t="shared" si="244"/>
        <v>0</v>
      </c>
      <c r="AL134" s="332">
        <f t="shared" si="245"/>
        <v>0</v>
      </c>
      <c r="AM134" s="332">
        <f t="shared" si="246"/>
        <v>0</v>
      </c>
      <c r="AN134" s="332">
        <f t="shared" si="247"/>
        <v>0</v>
      </c>
      <c r="AO134" s="332">
        <f t="shared" si="248"/>
        <v>0</v>
      </c>
      <c r="AP134" s="332">
        <f t="shared" si="249"/>
        <v>0</v>
      </c>
      <c r="AQ134" s="334">
        <f t="shared" si="250"/>
        <v>0</v>
      </c>
      <c r="AR134" s="633">
        <f t="shared" si="186"/>
        <v>0</v>
      </c>
      <c r="AS134" s="633">
        <f t="shared" si="187"/>
        <v>0</v>
      </c>
      <c r="AT134" s="633">
        <f t="shared" si="188"/>
        <v>0</v>
      </c>
      <c r="AU134" s="633">
        <f t="shared" si="189"/>
        <v>0</v>
      </c>
      <c r="AV134" s="633">
        <f t="shared" si="190"/>
        <v>0</v>
      </c>
      <c r="AW134" s="633">
        <f t="shared" si="191"/>
        <v>0</v>
      </c>
      <c r="AX134" s="633">
        <f t="shared" si="192"/>
        <v>0</v>
      </c>
      <c r="AY134" s="633">
        <f t="shared" si="193"/>
        <v>0</v>
      </c>
      <c r="AZ134" s="633">
        <f t="shared" si="194"/>
        <v>0</v>
      </c>
      <c r="BA134" s="633">
        <f t="shared" si="195"/>
        <v>0</v>
      </c>
      <c r="BB134" s="633">
        <f t="shared" si="196"/>
        <v>0</v>
      </c>
      <c r="BC134" s="633">
        <f t="shared" si="197"/>
        <v>0</v>
      </c>
      <c r="BD134" s="407">
        <f t="shared" si="222"/>
        <v>0</v>
      </c>
      <c r="BE134" s="334">
        <f t="shared" si="223"/>
        <v>0</v>
      </c>
      <c r="BF134" s="134"/>
      <c r="BG134" s="336">
        <f t="shared" si="224"/>
        <v>0</v>
      </c>
      <c r="BH134" s="336">
        <f t="shared" si="225"/>
        <v>0</v>
      </c>
      <c r="BI134" s="336">
        <f t="shared" si="226"/>
        <v>0</v>
      </c>
      <c r="BJ134" s="336">
        <f t="shared" si="227"/>
        <v>0</v>
      </c>
      <c r="BK134" s="335">
        <f t="shared" si="168"/>
        <v>0</v>
      </c>
      <c r="BL134" s="135"/>
      <c r="BM134" s="135"/>
      <c r="BN134" s="337">
        <f t="shared" si="228"/>
        <v>0</v>
      </c>
      <c r="BO134" s="136"/>
      <c r="BP134" s="336">
        <f t="shared" si="229"/>
        <v>0</v>
      </c>
      <c r="BQ134" s="136"/>
      <c r="BR134" s="136"/>
      <c r="BS134" s="161"/>
      <c r="BT134" s="338">
        <f t="shared" si="210"/>
        <v>0</v>
      </c>
      <c r="BU134" s="338">
        <f t="shared" si="211"/>
        <v>0</v>
      </c>
      <c r="BV134" s="338">
        <f t="shared" si="212"/>
        <v>0</v>
      </c>
      <c r="BW134" s="338">
        <f t="shared" si="213"/>
        <v>0</v>
      </c>
      <c r="BX134" s="338">
        <f t="shared" si="214"/>
        <v>0</v>
      </c>
      <c r="BY134" s="338">
        <f t="shared" si="215"/>
        <v>0</v>
      </c>
      <c r="BZ134" s="338">
        <f t="shared" si="216"/>
        <v>0</v>
      </c>
      <c r="CA134" s="338">
        <f t="shared" si="217"/>
        <v>0</v>
      </c>
      <c r="CB134" s="338">
        <f t="shared" si="218"/>
        <v>0</v>
      </c>
      <c r="CC134" s="338">
        <f t="shared" si="219"/>
        <v>0</v>
      </c>
      <c r="CD134" s="338">
        <f t="shared" si="220"/>
        <v>0</v>
      </c>
      <c r="CE134" s="339">
        <f t="shared" si="221"/>
        <v>0</v>
      </c>
    </row>
    <row r="135" spans="1:83" ht="18" thickBot="1" x14ac:dyDescent="0.35">
      <c r="A135" s="21">
        <v>127</v>
      </c>
      <c r="B135" s="137"/>
      <c r="C135" s="138"/>
      <c r="D135" s="139"/>
      <c r="E135" s="140"/>
      <c r="F135" s="299" t="s">
        <v>544</v>
      </c>
      <c r="G135" s="142"/>
      <c r="H135" s="138"/>
      <c r="I135" s="138"/>
      <c r="J135" s="53"/>
      <c r="K135" s="53"/>
      <c r="L135" s="300">
        <f t="shared" si="184"/>
        <v>0</v>
      </c>
      <c r="M135" s="213">
        <v>0</v>
      </c>
      <c r="N135" s="141">
        <v>0</v>
      </c>
      <c r="O135" s="141">
        <v>0</v>
      </c>
      <c r="P135" s="141">
        <v>0</v>
      </c>
      <c r="Q135" s="301">
        <f t="shared" si="230"/>
        <v>0</v>
      </c>
      <c r="R135" s="302">
        <f t="shared" si="231"/>
        <v>0</v>
      </c>
      <c r="S135" s="302">
        <f t="shared" si="232"/>
        <v>0</v>
      </c>
      <c r="T135" s="302">
        <f t="shared" si="233"/>
        <v>0</v>
      </c>
      <c r="U135" s="302">
        <f t="shared" si="234"/>
        <v>0</v>
      </c>
      <c r="V135" s="302">
        <f t="shared" si="235"/>
        <v>0</v>
      </c>
      <c r="W135" s="141">
        <v>0</v>
      </c>
      <c r="X135" s="302">
        <f t="shared" si="236"/>
        <v>0</v>
      </c>
      <c r="Y135" s="141">
        <v>0</v>
      </c>
      <c r="Z135" s="329">
        <f t="shared" si="237"/>
        <v>0</v>
      </c>
      <c r="AA135" s="142"/>
      <c r="AB135" s="561" t="str">
        <f t="shared" si="185"/>
        <v/>
      </c>
      <c r="AC135" s="330" t="str">
        <f t="shared" si="238"/>
        <v/>
      </c>
      <c r="AD135" s="143">
        <v>0</v>
      </c>
      <c r="AE135" s="331" t="str">
        <f t="shared" si="183"/>
        <v/>
      </c>
      <c r="AF135" s="332">
        <f t="shared" si="239"/>
        <v>0</v>
      </c>
      <c r="AG135" s="332">
        <f t="shared" si="240"/>
        <v>0</v>
      </c>
      <c r="AH135" s="332">
        <f t="shared" si="241"/>
        <v>0</v>
      </c>
      <c r="AI135" s="332">
        <f t="shared" si="242"/>
        <v>0</v>
      </c>
      <c r="AJ135" s="332">
        <f t="shared" si="243"/>
        <v>0</v>
      </c>
      <c r="AK135" s="333">
        <f t="shared" si="244"/>
        <v>0</v>
      </c>
      <c r="AL135" s="332">
        <f t="shared" si="245"/>
        <v>0</v>
      </c>
      <c r="AM135" s="332">
        <f t="shared" si="246"/>
        <v>0</v>
      </c>
      <c r="AN135" s="332">
        <f t="shared" si="247"/>
        <v>0</v>
      </c>
      <c r="AO135" s="332">
        <f t="shared" si="248"/>
        <v>0</v>
      </c>
      <c r="AP135" s="332">
        <f t="shared" si="249"/>
        <v>0</v>
      </c>
      <c r="AQ135" s="334">
        <f t="shared" si="250"/>
        <v>0</v>
      </c>
      <c r="AR135" s="633">
        <f t="shared" si="186"/>
        <v>0</v>
      </c>
      <c r="AS135" s="633">
        <f t="shared" si="187"/>
        <v>0</v>
      </c>
      <c r="AT135" s="633">
        <f t="shared" si="188"/>
        <v>0</v>
      </c>
      <c r="AU135" s="633">
        <f t="shared" si="189"/>
        <v>0</v>
      </c>
      <c r="AV135" s="633">
        <f t="shared" si="190"/>
        <v>0</v>
      </c>
      <c r="AW135" s="633">
        <f t="shared" si="191"/>
        <v>0</v>
      </c>
      <c r="AX135" s="633">
        <f t="shared" si="192"/>
        <v>0</v>
      </c>
      <c r="AY135" s="633">
        <f t="shared" si="193"/>
        <v>0</v>
      </c>
      <c r="AZ135" s="633">
        <f t="shared" si="194"/>
        <v>0</v>
      </c>
      <c r="BA135" s="633">
        <f t="shared" si="195"/>
        <v>0</v>
      </c>
      <c r="BB135" s="633">
        <f t="shared" si="196"/>
        <v>0</v>
      </c>
      <c r="BC135" s="633">
        <f t="shared" si="197"/>
        <v>0</v>
      </c>
      <c r="BD135" s="407">
        <f t="shared" si="222"/>
        <v>0</v>
      </c>
      <c r="BE135" s="334">
        <f t="shared" si="223"/>
        <v>0</v>
      </c>
      <c r="BF135" s="134"/>
      <c r="BG135" s="336">
        <f t="shared" si="224"/>
        <v>0</v>
      </c>
      <c r="BH135" s="336">
        <f t="shared" si="225"/>
        <v>0</v>
      </c>
      <c r="BI135" s="336">
        <f t="shared" si="226"/>
        <v>0</v>
      </c>
      <c r="BJ135" s="336">
        <f t="shared" si="227"/>
        <v>0</v>
      </c>
      <c r="BK135" s="335">
        <f t="shared" si="168"/>
        <v>0</v>
      </c>
      <c r="BL135" s="135"/>
      <c r="BM135" s="135"/>
      <c r="BN135" s="337">
        <f t="shared" si="228"/>
        <v>0</v>
      </c>
      <c r="BO135" s="136"/>
      <c r="BP135" s="336">
        <f t="shared" si="229"/>
        <v>0</v>
      </c>
      <c r="BQ135" s="136"/>
      <c r="BR135" s="136"/>
      <c r="BS135" s="161"/>
      <c r="BT135" s="338">
        <f t="shared" si="210"/>
        <v>0</v>
      </c>
      <c r="BU135" s="338">
        <f t="shared" si="211"/>
        <v>0</v>
      </c>
      <c r="BV135" s="338">
        <f t="shared" si="212"/>
        <v>0</v>
      </c>
      <c r="BW135" s="338">
        <f t="shared" si="213"/>
        <v>0</v>
      </c>
      <c r="BX135" s="338">
        <f t="shared" si="214"/>
        <v>0</v>
      </c>
      <c r="BY135" s="338">
        <f t="shared" si="215"/>
        <v>0</v>
      </c>
      <c r="BZ135" s="338">
        <f t="shared" si="216"/>
        <v>0</v>
      </c>
      <c r="CA135" s="338">
        <f t="shared" si="217"/>
        <v>0</v>
      </c>
      <c r="CB135" s="338">
        <f t="shared" si="218"/>
        <v>0</v>
      </c>
      <c r="CC135" s="338">
        <f t="shared" si="219"/>
        <v>0</v>
      </c>
      <c r="CD135" s="338">
        <f t="shared" si="220"/>
        <v>0</v>
      </c>
      <c r="CE135" s="339">
        <f t="shared" si="221"/>
        <v>0</v>
      </c>
    </row>
    <row r="136" spans="1:83" ht="18" thickBot="1" x14ac:dyDescent="0.35">
      <c r="A136" s="21">
        <v>128</v>
      </c>
      <c r="B136" s="137"/>
      <c r="C136" s="138"/>
      <c r="D136" s="139"/>
      <c r="E136" s="140"/>
      <c r="F136" s="299" t="s">
        <v>545</v>
      </c>
      <c r="G136" s="142"/>
      <c r="H136" s="138"/>
      <c r="I136" s="138"/>
      <c r="J136" s="53"/>
      <c r="K136" s="53"/>
      <c r="L136" s="300">
        <f t="shared" si="184"/>
        <v>0</v>
      </c>
      <c r="M136" s="213">
        <v>0</v>
      </c>
      <c r="N136" s="141">
        <v>0</v>
      </c>
      <c r="O136" s="141">
        <v>0</v>
      </c>
      <c r="P136" s="141">
        <v>0</v>
      </c>
      <c r="Q136" s="301">
        <f t="shared" si="230"/>
        <v>0</v>
      </c>
      <c r="R136" s="302">
        <f t="shared" si="231"/>
        <v>0</v>
      </c>
      <c r="S136" s="302">
        <f t="shared" si="232"/>
        <v>0</v>
      </c>
      <c r="T136" s="302">
        <f t="shared" si="233"/>
        <v>0</v>
      </c>
      <c r="U136" s="302">
        <f t="shared" si="234"/>
        <v>0</v>
      </c>
      <c r="V136" s="302">
        <f t="shared" si="235"/>
        <v>0</v>
      </c>
      <c r="W136" s="141">
        <v>0</v>
      </c>
      <c r="X136" s="302">
        <f t="shared" si="236"/>
        <v>0</v>
      </c>
      <c r="Y136" s="141">
        <v>0</v>
      </c>
      <c r="Z136" s="329">
        <f t="shared" si="237"/>
        <v>0</v>
      </c>
      <c r="AA136" s="142"/>
      <c r="AB136" s="561" t="str">
        <f t="shared" si="185"/>
        <v/>
      </c>
      <c r="AC136" s="330" t="str">
        <f t="shared" si="238"/>
        <v/>
      </c>
      <c r="AD136" s="143">
        <v>0</v>
      </c>
      <c r="AE136" s="331" t="str">
        <f t="shared" si="183"/>
        <v/>
      </c>
      <c r="AF136" s="332">
        <f t="shared" si="239"/>
        <v>0</v>
      </c>
      <c r="AG136" s="332">
        <f t="shared" si="240"/>
        <v>0</v>
      </c>
      <c r="AH136" s="332">
        <f t="shared" si="241"/>
        <v>0</v>
      </c>
      <c r="AI136" s="332">
        <f t="shared" si="242"/>
        <v>0</v>
      </c>
      <c r="AJ136" s="332">
        <f t="shared" si="243"/>
        <v>0</v>
      </c>
      <c r="AK136" s="333">
        <f t="shared" si="244"/>
        <v>0</v>
      </c>
      <c r="AL136" s="332">
        <f t="shared" si="245"/>
        <v>0</v>
      </c>
      <c r="AM136" s="332">
        <f t="shared" si="246"/>
        <v>0</v>
      </c>
      <c r="AN136" s="332">
        <f t="shared" si="247"/>
        <v>0</v>
      </c>
      <c r="AO136" s="332">
        <f t="shared" si="248"/>
        <v>0</v>
      </c>
      <c r="AP136" s="332">
        <f t="shared" si="249"/>
        <v>0</v>
      </c>
      <c r="AQ136" s="334">
        <f t="shared" si="250"/>
        <v>0</v>
      </c>
      <c r="AR136" s="633">
        <f t="shared" si="186"/>
        <v>0</v>
      </c>
      <c r="AS136" s="633">
        <f t="shared" si="187"/>
        <v>0</v>
      </c>
      <c r="AT136" s="633">
        <f t="shared" si="188"/>
        <v>0</v>
      </c>
      <c r="AU136" s="633">
        <f t="shared" si="189"/>
        <v>0</v>
      </c>
      <c r="AV136" s="633">
        <f t="shared" si="190"/>
        <v>0</v>
      </c>
      <c r="AW136" s="633">
        <f t="shared" si="191"/>
        <v>0</v>
      </c>
      <c r="AX136" s="633">
        <f t="shared" si="192"/>
        <v>0</v>
      </c>
      <c r="AY136" s="633">
        <f t="shared" si="193"/>
        <v>0</v>
      </c>
      <c r="AZ136" s="633">
        <f t="shared" si="194"/>
        <v>0</v>
      </c>
      <c r="BA136" s="633">
        <f t="shared" si="195"/>
        <v>0</v>
      </c>
      <c r="BB136" s="633">
        <f t="shared" si="196"/>
        <v>0</v>
      </c>
      <c r="BC136" s="633">
        <f t="shared" si="197"/>
        <v>0</v>
      </c>
      <c r="BD136" s="407">
        <f t="shared" si="222"/>
        <v>0</v>
      </c>
      <c r="BE136" s="334">
        <f t="shared" si="223"/>
        <v>0</v>
      </c>
      <c r="BF136" s="134"/>
      <c r="BG136" s="336">
        <f t="shared" si="224"/>
        <v>0</v>
      </c>
      <c r="BH136" s="336">
        <f t="shared" si="225"/>
        <v>0</v>
      </c>
      <c r="BI136" s="336">
        <f t="shared" si="226"/>
        <v>0</v>
      </c>
      <c r="BJ136" s="336">
        <f t="shared" si="227"/>
        <v>0</v>
      </c>
      <c r="BK136" s="335">
        <f t="shared" si="168"/>
        <v>0</v>
      </c>
      <c r="BL136" s="135"/>
      <c r="BM136" s="135"/>
      <c r="BN136" s="337">
        <f t="shared" si="228"/>
        <v>0</v>
      </c>
      <c r="BO136" s="136"/>
      <c r="BP136" s="336">
        <f t="shared" si="229"/>
        <v>0</v>
      </c>
      <c r="BQ136" s="136"/>
      <c r="BR136" s="136"/>
      <c r="BS136" s="161"/>
      <c r="BT136" s="338">
        <f t="shared" si="210"/>
        <v>0</v>
      </c>
      <c r="BU136" s="338">
        <f t="shared" si="211"/>
        <v>0</v>
      </c>
      <c r="BV136" s="338">
        <f t="shared" si="212"/>
        <v>0</v>
      </c>
      <c r="BW136" s="338">
        <f t="shared" si="213"/>
        <v>0</v>
      </c>
      <c r="BX136" s="338">
        <f t="shared" si="214"/>
        <v>0</v>
      </c>
      <c r="BY136" s="338">
        <f t="shared" si="215"/>
        <v>0</v>
      </c>
      <c r="BZ136" s="338">
        <f t="shared" si="216"/>
        <v>0</v>
      </c>
      <c r="CA136" s="338">
        <f t="shared" si="217"/>
        <v>0</v>
      </c>
      <c r="CB136" s="338">
        <f t="shared" si="218"/>
        <v>0</v>
      </c>
      <c r="CC136" s="338">
        <f t="shared" si="219"/>
        <v>0</v>
      </c>
      <c r="CD136" s="338">
        <f t="shared" si="220"/>
        <v>0</v>
      </c>
      <c r="CE136" s="339">
        <f t="shared" si="221"/>
        <v>0</v>
      </c>
    </row>
    <row r="137" spans="1:83" ht="18" thickBot="1" x14ac:dyDescent="0.35">
      <c r="A137" s="21">
        <v>129</v>
      </c>
      <c r="B137" s="137"/>
      <c r="C137" s="138"/>
      <c r="D137" s="139"/>
      <c r="E137" s="140"/>
      <c r="F137" s="299" t="s">
        <v>546</v>
      </c>
      <c r="G137" s="142"/>
      <c r="H137" s="138"/>
      <c r="I137" s="138"/>
      <c r="J137" s="53"/>
      <c r="K137" s="53"/>
      <c r="L137" s="300">
        <f t="shared" si="184"/>
        <v>0</v>
      </c>
      <c r="M137" s="213">
        <v>0</v>
      </c>
      <c r="N137" s="141">
        <v>0</v>
      </c>
      <c r="O137" s="141">
        <v>0</v>
      </c>
      <c r="P137" s="141">
        <v>0</v>
      </c>
      <c r="Q137" s="301">
        <f t="shared" si="230"/>
        <v>0</v>
      </c>
      <c r="R137" s="302">
        <f t="shared" si="231"/>
        <v>0</v>
      </c>
      <c r="S137" s="302">
        <f t="shared" si="232"/>
        <v>0</v>
      </c>
      <c r="T137" s="302">
        <f t="shared" si="233"/>
        <v>0</v>
      </c>
      <c r="U137" s="302">
        <f t="shared" si="234"/>
        <v>0</v>
      </c>
      <c r="V137" s="302">
        <f t="shared" si="235"/>
        <v>0</v>
      </c>
      <c r="W137" s="141">
        <v>0</v>
      </c>
      <c r="X137" s="302">
        <f t="shared" si="236"/>
        <v>0</v>
      </c>
      <c r="Y137" s="141">
        <v>0</v>
      </c>
      <c r="Z137" s="329">
        <f t="shared" si="237"/>
        <v>0</v>
      </c>
      <c r="AA137" s="142"/>
      <c r="AB137" s="561" t="str">
        <f t="shared" si="185"/>
        <v/>
      </c>
      <c r="AC137" s="330" t="str">
        <f t="shared" si="238"/>
        <v/>
      </c>
      <c r="AD137" s="143">
        <v>0</v>
      </c>
      <c r="AE137" s="331" t="str">
        <f t="shared" si="183"/>
        <v/>
      </c>
      <c r="AF137" s="332">
        <f t="shared" si="239"/>
        <v>0</v>
      </c>
      <c r="AG137" s="332">
        <f t="shared" si="240"/>
        <v>0</v>
      </c>
      <c r="AH137" s="332">
        <f t="shared" si="241"/>
        <v>0</v>
      </c>
      <c r="AI137" s="332">
        <f t="shared" si="242"/>
        <v>0</v>
      </c>
      <c r="AJ137" s="332">
        <f t="shared" si="243"/>
        <v>0</v>
      </c>
      <c r="AK137" s="333">
        <f t="shared" si="244"/>
        <v>0</v>
      </c>
      <c r="AL137" s="332">
        <f t="shared" si="245"/>
        <v>0</v>
      </c>
      <c r="AM137" s="332">
        <f t="shared" si="246"/>
        <v>0</v>
      </c>
      <c r="AN137" s="332">
        <f t="shared" si="247"/>
        <v>0</v>
      </c>
      <c r="AO137" s="332">
        <f t="shared" si="248"/>
        <v>0</v>
      </c>
      <c r="AP137" s="332">
        <f t="shared" si="249"/>
        <v>0</v>
      </c>
      <c r="AQ137" s="334">
        <f t="shared" si="250"/>
        <v>0</v>
      </c>
      <c r="AR137" s="633">
        <f t="shared" si="186"/>
        <v>0</v>
      </c>
      <c r="AS137" s="633">
        <f t="shared" si="187"/>
        <v>0</v>
      </c>
      <c r="AT137" s="633">
        <f t="shared" si="188"/>
        <v>0</v>
      </c>
      <c r="AU137" s="633">
        <f t="shared" si="189"/>
        <v>0</v>
      </c>
      <c r="AV137" s="633">
        <f t="shared" si="190"/>
        <v>0</v>
      </c>
      <c r="AW137" s="633">
        <f t="shared" si="191"/>
        <v>0</v>
      </c>
      <c r="AX137" s="633">
        <f t="shared" si="192"/>
        <v>0</v>
      </c>
      <c r="AY137" s="633">
        <f t="shared" si="193"/>
        <v>0</v>
      </c>
      <c r="AZ137" s="633">
        <f t="shared" si="194"/>
        <v>0</v>
      </c>
      <c r="BA137" s="633">
        <f t="shared" si="195"/>
        <v>0</v>
      </c>
      <c r="BB137" s="633">
        <f t="shared" si="196"/>
        <v>0</v>
      </c>
      <c r="BC137" s="633">
        <f t="shared" si="197"/>
        <v>0</v>
      </c>
      <c r="BD137" s="407">
        <f t="shared" si="222"/>
        <v>0</v>
      </c>
      <c r="BE137" s="334">
        <f t="shared" si="223"/>
        <v>0</v>
      </c>
      <c r="BF137" s="134"/>
      <c r="BG137" s="336">
        <f t="shared" si="224"/>
        <v>0</v>
      </c>
      <c r="BH137" s="336">
        <f t="shared" si="225"/>
        <v>0</v>
      </c>
      <c r="BI137" s="336">
        <f t="shared" si="226"/>
        <v>0</v>
      </c>
      <c r="BJ137" s="336">
        <f t="shared" si="227"/>
        <v>0</v>
      </c>
      <c r="BK137" s="335">
        <f t="shared" si="168"/>
        <v>0</v>
      </c>
      <c r="BL137" s="135"/>
      <c r="BM137" s="135"/>
      <c r="BN137" s="337">
        <f t="shared" si="228"/>
        <v>0</v>
      </c>
      <c r="BO137" s="136"/>
      <c r="BP137" s="336">
        <f t="shared" si="229"/>
        <v>0</v>
      </c>
      <c r="BQ137" s="136"/>
      <c r="BR137" s="136"/>
      <c r="BS137" s="161"/>
      <c r="BT137" s="338">
        <f t="shared" si="210"/>
        <v>0</v>
      </c>
      <c r="BU137" s="338">
        <f t="shared" si="211"/>
        <v>0</v>
      </c>
      <c r="BV137" s="338">
        <f t="shared" si="212"/>
        <v>0</v>
      </c>
      <c r="BW137" s="338">
        <f t="shared" si="213"/>
        <v>0</v>
      </c>
      <c r="BX137" s="338">
        <f t="shared" si="214"/>
        <v>0</v>
      </c>
      <c r="BY137" s="338">
        <f t="shared" si="215"/>
        <v>0</v>
      </c>
      <c r="BZ137" s="338">
        <f t="shared" si="216"/>
        <v>0</v>
      </c>
      <c r="CA137" s="338">
        <f t="shared" si="217"/>
        <v>0</v>
      </c>
      <c r="CB137" s="338">
        <f t="shared" si="218"/>
        <v>0</v>
      </c>
      <c r="CC137" s="338">
        <f t="shared" si="219"/>
        <v>0</v>
      </c>
      <c r="CD137" s="338">
        <f t="shared" si="220"/>
        <v>0</v>
      </c>
      <c r="CE137" s="339">
        <f t="shared" si="221"/>
        <v>0</v>
      </c>
    </row>
    <row r="138" spans="1:83" ht="18" thickBot="1" x14ac:dyDescent="0.35">
      <c r="A138" s="21">
        <v>130</v>
      </c>
      <c r="B138" s="137"/>
      <c r="C138" s="138"/>
      <c r="D138" s="139"/>
      <c r="E138" s="140"/>
      <c r="F138" s="299" t="s">
        <v>547</v>
      </c>
      <c r="G138" s="142"/>
      <c r="H138" s="138"/>
      <c r="I138" s="138"/>
      <c r="J138" s="53"/>
      <c r="K138" s="53"/>
      <c r="L138" s="300">
        <f t="shared" si="184"/>
        <v>0</v>
      </c>
      <c r="M138" s="213">
        <v>0</v>
      </c>
      <c r="N138" s="141">
        <v>0</v>
      </c>
      <c r="O138" s="141">
        <v>0</v>
      </c>
      <c r="P138" s="141">
        <v>0</v>
      </c>
      <c r="Q138" s="301">
        <f t="shared" si="230"/>
        <v>0</v>
      </c>
      <c r="R138" s="302">
        <f t="shared" si="231"/>
        <v>0</v>
      </c>
      <c r="S138" s="302">
        <f t="shared" si="232"/>
        <v>0</v>
      </c>
      <c r="T138" s="302">
        <f t="shared" si="233"/>
        <v>0</v>
      </c>
      <c r="U138" s="302">
        <f t="shared" si="234"/>
        <v>0</v>
      </c>
      <c r="V138" s="302">
        <f t="shared" si="235"/>
        <v>0</v>
      </c>
      <c r="W138" s="141">
        <v>0</v>
      </c>
      <c r="X138" s="302">
        <f t="shared" si="236"/>
        <v>0</v>
      </c>
      <c r="Y138" s="141">
        <v>0</v>
      </c>
      <c r="Z138" s="329">
        <f t="shared" si="237"/>
        <v>0</v>
      </c>
      <c r="AA138" s="142"/>
      <c r="AB138" s="561" t="str">
        <f t="shared" si="185"/>
        <v/>
      </c>
      <c r="AC138" s="330" t="str">
        <f t="shared" si="238"/>
        <v/>
      </c>
      <c r="AD138" s="143">
        <v>0</v>
      </c>
      <c r="AE138" s="331" t="str">
        <f t="shared" si="183"/>
        <v/>
      </c>
      <c r="AF138" s="332">
        <f t="shared" si="239"/>
        <v>0</v>
      </c>
      <c r="AG138" s="332">
        <f t="shared" si="240"/>
        <v>0</v>
      </c>
      <c r="AH138" s="332">
        <f t="shared" si="241"/>
        <v>0</v>
      </c>
      <c r="AI138" s="332">
        <f t="shared" si="242"/>
        <v>0</v>
      </c>
      <c r="AJ138" s="332">
        <f t="shared" si="243"/>
        <v>0</v>
      </c>
      <c r="AK138" s="333">
        <f t="shared" si="244"/>
        <v>0</v>
      </c>
      <c r="AL138" s="332">
        <f t="shared" si="245"/>
        <v>0</v>
      </c>
      <c r="AM138" s="332">
        <f t="shared" si="246"/>
        <v>0</v>
      </c>
      <c r="AN138" s="332">
        <f t="shared" si="247"/>
        <v>0</v>
      </c>
      <c r="AO138" s="332">
        <f t="shared" si="248"/>
        <v>0</v>
      </c>
      <c r="AP138" s="332">
        <f t="shared" si="249"/>
        <v>0</v>
      </c>
      <c r="AQ138" s="334">
        <f t="shared" si="250"/>
        <v>0</v>
      </c>
      <c r="AR138" s="633">
        <f t="shared" si="186"/>
        <v>0</v>
      </c>
      <c r="AS138" s="633">
        <f t="shared" si="187"/>
        <v>0</v>
      </c>
      <c r="AT138" s="633">
        <f t="shared" si="188"/>
        <v>0</v>
      </c>
      <c r="AU138" s="633">
        <f t="shared" si="189"/>
        <v>0</v>
      </c>
      <c r="AV138" s="633">
        <f t="shared" si="190"/>
        <v>0</v>
      </c>
      <c r="AW138" s="633">
        <f t="shared" si="191"/>
        <v>0</v>
      </c>
      <c r="AX138" s="633">
        <f t="shared" si="192"/>
        <v>0</v>
      </c>
      <c r="AY138" s="633">
        <f t="shared" si="193"/>
        <v>0</v>
      </c>
      <c r="AZ138" s="633">
        <f t="shared" si="194"/>
        <v>0</v>
      </c>
      <c r="BA138" s="633">
        <f t="shared" si="195"/>
        <v>0</v>
      </c>
      <c r="BB138" s="633">
        <f t="shared" si="196"/>
        <v>0</v>
      </c>
      <c r="BC138" s="633">
        <f t="shared" si="197"/>
        <v>0</v>
      </c>
      <c r="BD138" s="407">
        <f t="shared" si="222"/>
        <v>0</v>
      </c>
      <c r="BE138" s="334">
        <f t="shared" si="223"/>
        <v>0</v>
      </c>
      <c r="BF138" s="134"/>
      <c r="BG138" s="336">
        <f t="shared" si="224"/>
        <v>0</v>
      </c>
      <c r="BH138" s="336">
        <f t="shared" si="225"/>
        <v>0</v>
      </c>
      <c r="BI138" s="336">
        <f t="shared" si="226"/>
        <v>0</v>
      </c>
      <c r="BJ138" s="336">
        <f t="shared" si="227"/>
        <v>0</v>
      </c>
      <c r="BK138" s="335">
        <f t="shared" si="168"/>
        <v>0</v>
      </c>
      <c r="BL138" s="135"/>
      <c r="BM138" s="135"/>
      <c r="BN138" s="337">
        <f t="shared" si="228"/>
        <v>0</v>
      </c>
      <c r="BO138" s="136"/>
      <c r="BP138" s="336">
        <f t="shared" si="229"/>
        <v>0</v>
      </c>
      <c r="BQ138" s="136"/>
      <c r="BR138" s="136"/>
      <c r="BS138" s="161"/>
      <c r="BT138" s="338">
        <f t="shared" si="210"/>
        <v>0</v>
      </c>
      <c r="BU138" s="338">
        <f t="shared" si="211"/>
        <v>0</v>
      </c>
      <c r="BV138" s="338">
        <f t="shared" si="212"/>
        <v>0</v>
      </c>
      <c r="BW138" s="338">
        <f t="shared" si="213"/>
        <v>0</v>
      </c>
      <c r="BX138" s="338">
        <f t="shared" si="214"/>
        <v>0</v>
      </c>
      <c r="BY138" s="338">
        <f t="shared" si="215"/>
        <v>0</v>
      </c>
      <c r="BZ138" s="338">
        <f t="shared" si="216"/>
        <v>0</v>
      </c>
      <c r="CA138" s="338">
        <f t="shared" si="217"/>
        <v>0</v>
      </c>
      <c r="CB138" s="338">
        <f t="shared" si="218"/>
        <v>0</v>
      </c>
      <c r="CC138" s="338">
        <f t="shared" si="219"/>
        <v>0</v>
      </c>
      <c r="CD138" s="338">
        <f t="shared" si="220"/>
        <v>0</v>
      </c>
      <c r="CE138" s="339">
        <f t="shared" si="221"/>
        <v>0</v>
      </c>
    </row>
    <row r="139" spans="1:83" ht="18" thickBot="1" x14ac:dyDescent="0.35">
      <c r="A139" s="21">
        <v>131</v>
      </c>
      <c r="B139" s="137"/>
      <c r="C139" s="138"/>
      <c r="D139" s="139"/>
      <c r="E139" s="140"/>
      <c r="F139" s="299" t="s">
        <v>548</v>
      </c>
      <c r="G139" s="142"/>
      <c r="H139" s="138"/>
      <c r="I139" s="138"/>
      <c r="J139" s="53"/>
      <c r="K139" s="53"/>
      <c r="L139" s="300">
        <f t="shared" si="184"/>
        <v>0</v>
      </c>
      <c r="M139" s="213">
        <v>0</v>
      </c>
      <c r="N139" s="141">
        <v>0</v>
      </c>
      <c r="O139" s="141">
        <v>0</v>
      </c>
      <c r="P139" s="141">
        <v>0</v>
      </c>
      <c r="Q139" s="301">
        <f t="shared" si="230"/>
        <v>0</v>
      </c>
      <c r="R139" s="302">
        <f t="shared" si="231"/>
        <v>0</v>
      </c>
      <c r="S139" s="302">
        <f t="shared" si="232"/>
        <v>0</v>
      </c>
      <c r="T139" s="302">
        <f t="shared" si="233"/>
        <v>0</v>
      </c>
      <c r="U139" s="302">
        <f t="shared" si="234"/>
        <v>0</v>
      </c>
      <c r="V139" s="302">
        <f t="shared" si="235"/>
        <v>0</v>
      </c>
      <c r="W139" s="141">
        <v>0</v>
      </c>
      <c r="X139" s="302">
        <f t="shared" si="236"/>
        <v>0</v>
      </c>
      <c r="Y139" s="141">
        <v>0</v>
      </c>
      <c r="Z139" s="329">
        <f t="shared" si="237"/>
        <v>0</v>
      </c>
      <c r="AA139" s="142"/>
      <c r="AB139" s="561" t="str">
        <f t="shared" si="185"/>
        <v/>
      </c>
      <c r="AC139" s="330" t="str">
        <f t="shared" si="238"/>
        <v/>
      </c>
      <c r="AD139" s="143">
        <v>0</v>
      </c>
      <c r="AE139" s="331" t="str">
        <f t="shared" si="183"/>
        <v/>
      </c>
      <c r="AF139" s="332">
        <f t="shared" si="239"/>
        <v>0</v>
      </c>
      <c r="AG139" s="332">
        <f t="shared" si="240"/>
        <v>0</v>
      </c>
      <c r="AH139" s="332">
        <f t="shared" si="241"/>
        <v>0</v>
      </c>
      <c r="AI139" s="332">
        <f t="shared" si="242"/>
        <v>0</v>
      </c>
      <c r="AJ139" s="332">
        <f t="shared" si="243"/>
        <v>0</v>
      </c>
      <c r="AK139" s="333">
        <f t="shared" si="244"/>
        <v>0</v>
      </c>
      <c r="AL139" s="332">
        <f t="shared" si="245"/>
        <v>0</v>
      </c>
      <c r="AM139" s="332">
        <f t="shared" si="246"/>
        <v>0</v>
      </c>
      <c r="AN139" s="332">
        <f t="shared" si="247"/>
        <v>0</v>
      </c>
      <c r="AO139" s="332">
        <f t="shared" si="248"/>
        <v>0</v>
      </c>
      <c r="AP139" s="332">
        <f t="shared" si="249"/>
        <v>0</v>
      </c>
      <c r="AQ139" s="334">
        <f t="shared" si="250"/>
        <v>0</v>
      </c>
      <c r="AR139" s="633">
        <f t="shared" si="186"/>
        <v>0</v>
      </c>
      <c r="AS139" s="633">
        <f t="shared" si="187"/>
        <v>0</v>
      </c>
      <c r="AT139" s="633">
        <f t="shared" si="188"/>
        <v>0</v>
      </c>
      <c r="AU139" s="633">
        <f t="shared" si="189"/>
        <v>0</v>
      </c>
      <c r="AV139" s="633">
        <f t="shared" si="190"/>
        <v>0</v>
      </c>
      <c r="AW139" s="633">
        <f t="shared" si="191"/>
        <v>0</v>
      </c>
      <c r="AX139" s="633">
        <f t="shared" si="192"/>
        <v>0</v>
      </c>
      <c r="AY139" s="633">
        <f t="shared" si="193"/>
        <v>0</v>
      </c>
      <c r="AZ139" s="633">
        <f t="shared" si="194"/>
        <v>0</v>
      </c>
      <c r="BA139" s="633">
        <f t="shared" si="195"/>
        <v>0</v>
      </c>
      <c r="BB139" s="633">
        <f t="shared" si="196"/>
        <v>0</v>
      </c>
      <c r="BC139" s="633">
        <f t="shared" si="197"/>
        <v>0</v>
      </c>
      <c r="BD139" s="407">
        <f t="shared" si="222"/>
        <v>0</v>
      </c>
      <c r="BE139" s="334">
        <f t="shared" si="223"/>
        <v>0</v>
      </c>
      <c r="BF139" s="134"/>
      <c r="BG139" s="336">
        <f t="shared" si="224"/>
        <v>0</v>
      </c>
      <c r="BH139" s="336">
        <f t="shared" si="225"/>
        <v>0</v>
      </c>
      <c r="BI139" s="336">
        <f t="shared" si="226"/>
        <v>0</v>
      </c>
      <c r="BJ139" s="336">
        <f t="shared" si="227"/>
        <v>0</v>
      </c>
      <c r="BK139" s="335">
        <f t="shared" ref="BK139:BK200" si="251">IF(AND(I139="O",BD139&lt;100),H139*L139,0)</f>
        <v>0</v>
      </c>
      <c r="BL139" s="135"/>
      <c r="BM139" s="135"/>
      <c r="BN139" s="337">
        <f t="shared" si="228"/>
        <v>0</v>
      </c>
      <c r="BO139" s="136"/>
      <c r="BP139" s="336">
        <f t="shared" si="229"/>
        <v>0</v>
      </c>
      <c r="BQ139" s="136"/>
      <c r="BR139" s="136"/>
      <c r="BS139" s="161"/>
      <c r="BT139" s="338">
        <f t="shared" si="210"/>
        <v>0</v>
      </c>
      <c r="BU139" s="338">
        <f t="shared" si="211"/>
        <v>0</v>
      </c>
      <c r="BV139" s="338">
        <f t="shared" si="212"/>
        <v>0</v>
      </c>
      <c r="BW139" s="338">
        <f t="shared" si="213"/>
        <v>0</v>
      </c>
      <c r="BX139" s="338">
        <f t="shared" si="214"/>
        <v>0</v>
      </c>
      <c r="BY139" s="338">
        <f t="shared" si="215"/>
        <v>0</v>
      </c>
      <c r="BZ139" s="338">
        <f t="shared" si="216"/>
        <v>0</v>
      </c>
      <c r="CA139" s="338">
        <f t="shared" si="217"/>
        <v>0</v>
      </c>
      <c r="CB139" s="338">
        <f t="shared" si="218"/>
        <v>0</v>
      </c>
      <c r="CC139" s="338">
        <f t="shared" si="219"/>
        <v>0</v>
      </c>
      <c r="CD139" s="338">
        <f t="shared" si="220"/>
        <v>0</v>
      </c>
      <c r="CE139" s="339">
        <f t="shared" si="221"/>
        <v>0</v>
      </c>
    </row>
    <row r="140" spans="1:83" ht="18" thickBot="1" x14ac:dyDescent="0.35">
      <c r="A140" s="21">
        <v>132</v>
      </c>
      <c r="B140" s="137"/>
      <c r="C140" s="138"/>
      <c r="D140" s="139"/>
      <c r="E140" s="140"/>
      <c r="F140" s="299" t="s">
        <v>549</v>
      </c>
      <c r="G140" s="142"/>
      <c r="H140" s="138"/>
      <c r="I140" s="138"/>
      <c r="J140" s="53"/>
      <c r="K140" s="53"/>
      <c r="L140" s="300">
        <f t="shared" si="184"/>
        <v>0</v>
      </c>
      <c r="M140" s="213">
        <v>0</v>
      </c>
      <c r="N140" s="141">
        <v>0</v>
      </c>
      <c r="O140" s="141">
        <v>0</v>
      </c>
      <c r="P140" s="141">
        <v>0</v>
      </c>
      <c r="Q140" s="301">
        <f t="shared" si="230"/>
        <v>0</v>
      </c>
      <c r="R140" s="302">
        <f t="shared" si="231"/>
        <v>0</v>
      </c>
      <c r="S140" s="302">
        <f t="shared" si="232"/>
        <v>0</v>
      </c>
      <c r="T140" s="302">
        <f t="shared" si="233"/>
        <v>0</v>
      </c>
      <c r="U140" s="302">
        <f t="shared" si="234"/>
        <v>0</v>
      </c>
      <c r="V140" s="302">
        <f t="shared" si="235"/>
        <v>0</v>
      </c>
      <c r="W140" s="141">
        <v>0</v>
      </c>
      <c r="X140" s="302">
        <f t="shared" si="236"/>
        <v>0</v>
      </c>
      <c r="Y140" s="141">
        <v>0</v>
      </c>
      <c r="Z140" s="329">
        <f t="shared" si="237"/>
        <v>0</v>
      </c>
      <c r="AA140" s="142"/>
      <c r="AB140" s="561" t="str">
        <f t="shared" si="185"/>
        <v/>
      </c>
      <c r="AC140" s="330" t="str">
        <f t="shared" si="238"/>
        <v/>
      </c>
      <c r="AD140" s="143">
        <v>0</v>
      </c>
      <c r="AE140" s="331" t="str">
        <f t="shared" si="183"/>
        <v/>
      </c>
      <c r="AF140" s="332">
        <f t="shared" si="239"/>
        <v>0</v>
      </c>
      <c r="AG140" s="332">
        <f t="shared" si="240"/>
        <v>0</v>
      </c>
      <c r="AH140" s="332">
        <f t="shared" si="241"/>
        <v>0</v>
      </c>
      <c r="AI140" s="332">
        <f t="shared" si="242"/>
        <v>0</v>
      </c>
      <c r="AJ140" s="332">
        <f t="shared" si="243"/>
        <v>0</v>
      </c>
      <c r="AK140" s="333">
        <f t="shared" si="244"/>
        <v>0</v>
      </c>
      <c r="AL140" s="332">
        <f t="shared" si="245"/>
        <v>0</v>
      </c>
      <c r="AM140" s="332">
        <f t="shared" si="246"/>
        <v>0</v>
      </c>
      <c r="AN140" s="332">
        <f t="shared" si="247"/>
        <v>0</v>
      </c>
      <c r="AO140" s="332">
        <f t="shared" si="248"/>
        <v>0</v>
      </c>
      <c r="AP140" s="332">
        <f t="shared" si="249"/>
        <v>0</v>
      </c>
      <c r="AQ140" s="334">
        <f t="shared" si="250"/>
        <v>0</v>
      </c>
      <c r="AR140" s="633">
        <f t="shared" si="186"/>
        <v>0</v>
      </c>
      <c r="AS140" s="633">
        <f t="shared" si="187"/>
        <v>0</v>
      </c>
      <c r="AT140" s="633">
        <f t="shared" si="188"/>
        <v>0</v>
      </c>
      <c r="AU140" s="633">
        <f t="shared" si="189"/>
        <v>0</v>
      </c>
      <c r="AV140" s="633">
        <f t="shared" si="190"/>
        <v>0</v>
      </c>
      <c r="AW140" s="633">
        <f t="shared" si="191"/>
        <v>0</v>
      </c>
      <c r="AX140" s="633">
        <f t="shared" si="192"/>
        <v>0</v>
      </c>
      <c r="AY140" s="633">
        <f t="shared" si="193"/>
        <v>0</v>
      </c>
      <c r="AZ140" s="633">
        <f t="shared" si="194"/>
        <v>0</v>
      </c>
      <c r="BA140" s="633">
        <f t="shared" si="195"/>
        <v>0</v>
      </c>
      <c r="BB140" s="633">
        <f t="shared" si="196"/>
        <v>0</v>
      </c>
      <c r="BC140" s="633">
        <f t="shared" si="197"/>
        <v>0</v>
      </c>
      <c r="BD140" s="407">
        <f t="shared" si="222"/>
        <v>0</v>
      </c>
      <c r="BE140" s="334">
        <f t="shared" si="223"/>
        <v>0</v>
      </c>
      <c r="BF140" s="134"/>
      <c r="BG140" s="336">
        <f t="shared" si="224"/>
        <v>0</v>
      </c>
      <c r="BH140" s="336">
        <f t="shared" si="225"/>
        <v>0</v>
      </c>
      <c r="BI140" s="336">
        <f t="shared" si="226"/>
        <v>0</v>
      </c>
      <c r="BJ140" s="336">
        <f t="shared" si="227"/>
        <v>0</v>
      </c>
      <c r="BK140" s="335">
        <f t="shared" si="251"/>
        <v>0</v>
      </c>
      <c r="BL140" s="135"/>
      <c r="BM140" s="135"/>
      <c r="BN140" s="337">
        <f t="shared" si="228"/>
        <v>0</v>
      </c>
      <c r="BO140" s="136"/>
      <c r="BP140" s="336">
        <f t="shared" si="229"/>
        <v>0</v>
      </c>
      <c r="BQ140" s="136"/>
      <c r="BR140" s="136"/>
      <c r="BS140" s="161"/>
      <c r="BT140" s="338">
        <f t="shared" si="210"/>
        <v>0</v>
      </c>
      <c r="BU140" s="338">
        <f t="shared" si="211"/>
        <v>0</v>
      </c>
      <c r="BV140" s="338">
        <f t="shared" si="212"/>
        <v>0</v>
      </c>
      <c r="BW140" s="338">
        <f t="shared" si="213"/>
        <v>0</v>
      </c>
      <c r="BX140" s="338">
        <f t="shared" si="214"/>
        <v>0</v>
      </c>
      <c r="BY140" s="338">
        <f t="shared" si="215"/>
        <v>0</v>
      </c>
      <c r="BZ140" s="338">
        <f t="shared" si="216"/>
        <v>0</v>
      </c>
      <c r="CA140" s="338">
        <f t="shared" si="217"/>
        <v>0</v>
      </c>
      <c r="CB140" s="338">
        <f t="shared" si="218"/>
        <v>0</v>
      </c>
      <c r="CC140" s="338">
        <f t="shared" si="219"/>
        <v>0</v>
      </c>
      <c r="CD140" s="338">
        <f t="shared" si="220"/>
        <v>0</v>
      </c>
      <c r="CE140" s="339">
        <f t="shared" si="221"/>
        <v>0</v>
      </c>
    </row>
    <row r="141" spans="1:83" ht="18" thickBot="1" x14ac:dyDescent="0.35">
      <c r="A141" s="21">
        <v>133</v>
      </c>
      <c r="B141" s="137"/>
      <c r="C141" s="138"/>
      <c r="D141" s="139"/>
      <c r="E141" s="140"/>
      <c r="F141" s="299" t="s">
        <v>550</v>
      </c>
      <c r="G141" s="142"/>
      <c r="H141" s="138"/>
      <c r="I141" s="138"/>
      <c r="J141" s="53"/>
      <c r="K141" s="53"/>
      <c r="L141" s="300">
        <f t="shared" si="184"/>
        <v>0</v>
      </c>
      <c r="M141" s="213">
        <v>0</v>
      </c>
      <c r="N141" s="141">
        <v>0</v>
      </c>
      <c r="O141" s="141">
        <v>0</v>
      </c>
      <c r="P141" s="141">
        <v>0</v>
      </c>
      <c r="Q141" s="301">
        <f t="shared" si="230"/>
        <v>0</v>
      </c>
      <c r="R141" s="302">
        <f t="shared" si="231"/>
        <v>0</v>
      </c>
      <c r="S141" s="302">
        <f t="shared" si="232"/>
        <v>0</v>
      </c>
      <c r="T141" s="302">
        <f t="shared" si="233"/>
        <v>0</v>
      </c>
      <c r="U141" s="302">
        <f t="shared" si="234"/>
        <v>0</v>
      </c>
      <c r="V141" s="302">
        <f t="shared" si="235"/>
        <v>0</v>
      </c>
      <c r="W141" s="141">
        <v>0</v>
      </c>
      <c r="X141" s="302">
        <f t="shared" si="236"/>
        <v>0</v>
      </c>
      <c r="Y141" s="141">
        <v>0</v>
      </c>
      <c r="Z141" s="329">
        <f t="shared" si="237"/>
        <v>0</v>
      </c>
      <c r="AA141" s="142"/>
      <c r="AB141" s="561" t="str">
        <f t="shared" si="185"/>
        <v/>
      </c>
      <c r="AC141" s="330" t="str">
        <f t="shared" si="238"/>
        <v/>
      </c>
      <c r="AD141" s="143">
        <v>0</v>
      </c>
      <c r="AE141" s="331" t="str">
        <f t="shared" si="183"/>
        <v/>
      </c>
      <c r="AF141" s="332">
        <f t="shared" si="239"/>
        <v>0</v>
      </c>
      <c r="AG141" s="332">
        <f t="shared" si="240"/>
        <v>0</v>
      </c>
      <c r="AH141" s="332">
        <f t="shared" si="241"/>
        <v>0</v>
      </c>
      <c r="AI141" s="332">
        <f t="shared" si="242"/>
        <v>0</v>
      </c>
      <c r="AJ141" s="332">
        <f t="shared" si="243"/>
        <v>0</v>
      </c>
      <c r="AK141" s="333">
        <f t="shared" si="244"/>
        <v>0</v>
      </c>
      <c r="AL141" s="332">
        <f t="shared" si="245"/>
        <v>0</v>
      </c>
      <c r="AM141" s="332">
        <f t="shared" si="246"/>
        <v>0</v>
      </c>
      <c r="AN141" s="332">
        <f t="shared" si="247"/>
        <v>0</v>
      </c>
      <c r="AO141" s="332">
        <f t="shared" si="248"/>
        <v>0</v>
      </c>
      <c r="AP141" s="332">
        <f t="shared" si="249"/>
        <v>0</v>
      </c>
      <c r="AQ141" s="334">
        <f t="shared" si="250"/>
        <v>0</v>
      </c>
      <c r="AR141" s="633">
        <f t="shared" si="186"/>
        <v>0</v>
      </c>
      <c r="AS141" s="633">
        <f t="shared" si="187"/>
        <v>0</v>
      </c>
      <c r="AT141" s="633">
        <f t="shared" si="188"/>
        <v>0</v>
      </c>
      <c r="AU141" s="633">
        <f t="shared" si="189"/>
        <v>0</v>
      </c>
      <c r="AV141" s="633">
        <f t="shared" si="190"/>
        <v>0</v>
      </c>
      <c r="AW141" s="633">
        <f t="shared" si="191"/>
        <v>0</v>
      </c>
      <c r="AX141" s="633">
        <f t="shared" si="192"/>
        <v>0</v>
      </c>
      <c r="AY141" s="633">
        <f t="shared" si="193"/>
        <v>0</v>
      </c>
      <c r="AZ141" s="633">
        <f t="shared" si="194"/>
        <v>0</v>
      </c>
      <c r="BA141" s="633">
        <f t="shared" si="195"/>
        <v>0</v>
      </c>
      <c r="BB141" s="633">
        <f t="shared" si="196"/>
        <v>0</v>
      </c>
      <c r="BC141" s="633">
        <f t="shared" si="197"/>
        <v>0</v>
      </c>
      <c r="BD141" s="407">
        <f t="shared" si="222"/>
        <v>0</v>
      </c>
      <c r="BE141" s="334">
        <f t="shared" si="223"/>
        <v>0</v>
      </c>
      <c r="BF141" s="134"/>
      <c r="BG141" s="336">
        <f t="shared" si="224"/>
        <v>0</v>
      </c>
      <c r="BH141" s="336">
        <f t="shared" si="225"/>
        <v>0</v>
      </c>
      <c r="BI141" s="336">
        <f t="shared" si="226"/>
        <v>0</v>
      </c>
      <c r="BJ141" s="336">
        <f t="shared" si="227"/>
        <v>0</v>
      </c>
      <c r="BK141" s="335">
        <f t="shared" si="251"/>
        <v>0</v>
      </c>
      <c r="BL141" s="135"/>
      <c r="BM141" s="135"/>
      <c r="BN141" s="337">
        <f t="shared" si="228"/>
        <v>0</v>
      </c>
      <c r="BO141" s="136"/>
      <c r="BP141" s="336">
        <f t="shared" si="229"/>
        <v>0</v>
      </c>
      <c r="BQ141" s="136"/>
      <c r="BR141" s="136"/>
      <c r="BS141" s="161"/>
      <c r="BT141" s="338">
        <f t="shared" si="210"/>
        <v>0</v>
      </c>
      <c r="BU141" s="338">
        <f t="shared" si="211"/>
        <v>0</v>
      </c>
      <c r="BV141" s="338">
        <f t="shared" si="212"/>
        <v>0</v>
      </c>
      <c r="BW141" s="338">
        <f t="shared" si="213"/>
        <v>0</v>
      </c>
      <c r="BX141" s="338">
        <f t="shared" si="214"/>
        <v>0</v>
      </c>
      <c r="BY141" s="338">
        <f t="shared" si="215"/>
        <v>0</v>
      </c>
      <c r="BZ141" s="338">
        <f t="shared" si="216"/>
        <v>0</v>
      </c>
      <c r="CA141" s="338">
        <f t="shared" si="217"/>
        <v>0</v>
      </c>
      <c r="CB141" s="338">
        <f t="shared" si="218"/>
        <v>0</v>
      </c>
      <c r="CC141" s="338">
        <f t="shared" si="219"/>
        <v>0</v>
      </c>
      <c r="CD141" s="338">
        <f t="shared" si="220"/>
        <v>0</v>
      </c>
      <c r="CE141" s="339">
        <f t="shared" si="221"/>
        <v>0</v>
      </c>
    </row>
    <row r="142" spans="1:83" ht="18" thickBot="1" x14ac:dyDescent="0.35">
      <c r="A142" s="21">
        <v>134</v>
      </c>
      <c r="B142" s="137"/>
      <c r="C142" s="138"/>
      <c r="D142" s="139"/>
      <c r="E142" s="140"/>
      <c r="F142" s="299" t="s">
        <v>551</v>
      </c>
      <c r="G142" s="142"/>
      <c r="H142" s="138"/>
      <c r="I142" s="138"/>
      <c r="J142" s="53"/>
      <c r="K142" s="53"/>
      <c r="L142" s="300">
        <f t="shared" si="184"/>
        <v>0</v>
      </c>
      <c r="M142" s="213">
        <v>0</v>
      </c>
      <c r="N142" s="141">
        <v>0</v>
      </c>
      <c r="O142" s="141">
        <v>0</v>
      </c>
      <c r="P142" s="141">
        <v>0</v>
      </c>
      <c r="Q142" s="301">
        <f t="shared" si="230"/>
        <v>0</v>
      </c>
      <c r="R142" s="302">
        <f t="shared" si="231"/>
        <v>0</v>
      </c>
      <c r="S142" s="302">
        <f t="shared" si="232"/>
        <v>0</v>
      </c>
      <c r="T142" s="302">
        <f t="shared" si="233"/>
        <v>0</v>
      </c>
      <c r="U142" s="302">
        <f t="shared" si="234"/>
        <v>0</v>
      </c>
      <c r="V142" s="302">
        <f t="shared" si="235"/>
        <v>0</v>
      </c>
      <c r="W142" s="141">
        <v>0</v>
      </c>
      <c r="X142" s="302">
        <f t="shared" si="236"/>
        <v>0</v>
      </c>
      <c r="Y142" s="141">
        <v>0</v>
      </c>
      <c r="Z142" s="329">
        <f t="shared" si="237"/>
        <v>0</v>
      </c>
      <c r="AA142" s="142"/>
      <c r="AB142" s="561" t="str">
        <f t="shared" si="185"/>
        <v/>
      </c>
      <c r="AC142" s="330" t="str">
        <f t="shared" si="238"/>
        <v/>
      </c>
      <c r="AD142" s="143">
        <v>0</v>
      </c>
      <c r="AE142" s="331" t="str">
        <f t="shared" si="183"/>
        <v/>
      </c>
      <c r="AF142" s="332">
        <f t="shared" si="239"/>
        <v>0</v>
      </c>
      <c r="AG142" s="332">
        <f t="shared" si="240"/>
        <v>0</v>
      </c>
      <c r="AH142" s="332">
        <f t="shared" si="241"/>
        <v>0</v>
      </c>
      <c r="AI142" s="332">
        <f t="shared" si="242"/>
        <v>0</v>
      </c>
      <c r="AJ142" s="332">
        <f t="shared" si="243"/>
        <v>0</v>
      </c>
      <c r="AK142" s="333">
        <f t="shared" si="244"/>
        <v>0</v>
      </c>
      <c r="AL142" s="332">
        <f t="shared" si="245"/>
        <v>0</v>
      </c>
      <c r="AM142" s="332">
        <f t="shared" si="246"/>
        <v>0</v>
      </c>
      <c r="AN142" s="332">
        <f t="shared" si="247"/>
        <v>0</v>
      </c>
      <c r="AO142" s="332">
        <f t="shared" si="248"/>
        <v>0</v>
      </c>
      <c r="AP142" s="332">
        <f t="shared" si="249"/>
        <v>0</v>
      </c>
      <c r="AQ142" s="334">
        <f t="shared" si="250"/>
        <v>0</v>
      </c>
      <c r="AR142" s="633">
        <f t="shared" si="186"/>
        <v>0</v>
      </c>
      <c r="AS142" s="633">
        <f t="shared" si="187"/>
        <v>0</v>
      </c>
      <c r="AT142" s="633">
        <f t="shared" si="188"/>
        <v>0</v>
      </c>
      <c r="AU142" s="633">
        <f t="shared" si="189"/>
        <v>0</v>
      </c>
      <c r="AV142" s="633">
        <f t="shared" si="190"/>
        <v>0</v>
      </c>
      <c r="AW142" s="633">
        <f t="shared" si="191"/>
        <v>0</v>
      </c>
      <c r="AX142" s="633">
        <f t="shared" si="192"/>
        <v>0</v>
      </c>
      <c r="AY142" s="633">
        <f t="shared" si="193"/>
        <v>0</v>
      </c>
      <c r="AZ142" s="633">
        <f t="shared" si="194"/>
        <v>0</v>
      </c>
      <c r="BA142" s="633">
        <f t="shared" si="195"/>
        <v>0</v>
      </c>
      <c r="BB142" s="633">
        <f t="shared" si="196"/>
        <v>0</v>
      </c>
      <c r="BC142" s="633">
        <f t="shared" si="197"/>
        <v>0</v>
      </c>
      <c r="BD142" s="407">
        <f t="shared" si="222"/>
        <v>0</v>
      </c>
      <c r="BE142" s="334">
        <f t="shared" si="223"/>
        <v>0</v>
      </c>
      <c r="BF142" s="134"/>
      <c r="BG142" s="336">
        <f t="shared" si="224"/>
        <v>0</v>
      </c>
      <c r="BH142" s="336">
        <f t="shared" si="225"/>
        <v>0</v>
      </c>
      <c r="BI142" s="336">
        <f t="shared" si="226"/>
        <v>0</v>
      </c>
      <c r="BJ142" s="336">
        <f t="shared" si="227"/>
        <v>0</v>
      </c>
      <c r="BK142" s="335">
        <f t="shared" si="251"/>
        <v>0</v>
      </c>
      <c r="BL142" s="135"/>
      <c r="BM142" s="135"/>
      <c r="BN142" s="337">
        <f t="shared" si="228"/>
        <v>0</v>
      </c>
      <c r="BO142" s="136"/>
      <c r="BP142" s="336">
        <f t="shared" si="229"/>
        <v>0</v>
      </c>
      <c r="BQ142" s="136"/>
      <c r="BR142" s="136"/>
      <c r="BS142" s="161"/>
      <c r="BT142" s="338">
        <f t="shared" si="210"/>
        <v>0</v>
      </c>
      <c r="BU142" s="338">
        <f t="shared" si="211"/>
        <v>0</v>
      </c>
      <c r="BV142" s="338">
        <f t="shared" si="212"/>
        <v>0</v>
      </c>
      <c r="BW142" s="338">
        <f t="shared" si="213"/>
        <v>0</v>
      </c>
      <c r="BX142" s="338">
        <f t="shared" si="214"/>
        <v>0</v>
      </c>
      <c r="BY142" s="338">
        <f t="shared" si="215"/>
        <v>0</v>
      </c>
      <c r="BZ142" s="338">
        <f t="shared" si="216"/>
        <v>0</v>
      </c>
      <c r="CA142" s="338">
        <f t="shared" si="217"/>
        <v>0</v>
      </c>
      <c r="CB142" s="338">
        <f t="shared" si="218"/>
        <v>0</v>
      </c>
      <c r="CC142" s="338">
        <f t="shared" si="219"/>
        <v>0</v>
      </c>
      <c r="CD142" s="338">
        <f t="shared" si="220"/>
        <v>0</v>
      </c>
      <c r="CE142" s="339">
        <f t="shared" si="221"/>
        <v>0</v>
      </c>
    </row>
    <row r="143" spans="1:83" ht="18" thickBot="1" x14ac:dyDescent="0.35">
      <c r="A143" s="21">
        <v>135</v>
      </c>
      <c r="B143" s="137"/>
      <c r="C143" s="138"/>
      <c r="D143" s="139"/>
      <c r="E143" s="140"/>
      <c r="F143" s="299" t="s">
        <v>552</v>
      </c>
      <c r="G143" s="142"/>
      <c r="H143" s="138"/>
      <c r="I143" s="138"/>
      <c r="J143" s="53"/>
      <c r="K143" s="53"/>
      <c r="L143" s="300">
        <f t="shared" si="184"/>
        <v>0</v>
      </c>
      <c r="M143" s="213">
        <v>0</v>
      </c>
      <c r="N143" s="141">
        <v>0</v>
      </c>
      <c r="O143" s="141">
        <v>0</v>
      </c>
      <c r="P143" s="141">
        <v>0</v>
      </c>
      <c r="Q143" s="301">
        <f t="shared" si="230"/>
        <v>0</v>
      </c>
      <c r="R143" s="302">
        <f t="shared" si="231"/>
        <v>0</v>
      </c>
      <c r="S143" s="302">
        <f t="shared" si="232"/>
        <v>0</v>
      </c>
      <c r="T143" s="302">
        <f t="shared" si="233"/>
        <v>0</v>
      </c>
      <c r="U143" s="302">
        <f t="shared" si="234"/>
        <v>0</v>
      </c>
      <c r="V143" s="302">
        <f t="shared" si="235"/>
        <v>0</v>
      </c>
      <c r="W143" s="141">
        <v>0</v>
      </c>
      <c r="X143" s="302">
        <f t="shared" si="236"/>
        <v>0</v>
      </c>
      <c r="Y143" s="141">
        <v>0</v>
      </c>
      <c r="Z143" s="329">
        <f t="shared" si="237"/>
        <v>0</v>
      </c>
      <c r="AA143" s="142"/>
      <c r="AB143" s="561" t="str">
        <f t="shared" si="185"/>
        <v/>
      </c>
      <c r="AC143" s="330" t="str">
        <f t="shared" si="238"/>
        <v/>
      </c>
      <c r="AD143" s="143">
        <v>0</v>
      </c>
      <c r="AE143" s="331" t="str">
        <f t="shared" si="183"/>
        <v/>
      </c>
      <c r="AF143" s="332">
        <f t="shared" si="239"/>
        <v>0</v>
      </c>
      <c r="AG143" s="332">
        <f t="shared" si="240"/>
        <v>0</v>
      </c>
      <c r="AH143" s="332">
        <f t="shared" si="241"/>
        <v>0</v>
      </c>
      <c r="AI143" s="332">
        <f t="shared" si="242"/>
        <v>0</v>
      </c>
      <c r="AJ143" s="332">
        <f t="shared" si="243"/>
        <v>0</v>
      </c>
      <c r="AK143" s="333">
        <f t="shared" si="244"/>
        <v>0</v>
      </c>
      <c r="AL143" s="332">
        <f t="shared" si="245"/>
        <v>0</v>
      </c>
      <c r="AM143" s="332">
        <f t="shared" si="246"/>
        <v>0</v>
      </c>
      <c r="AN143" s="332">
        <f t="shared" si="247"/>
        <v>0</v>
      </c>
      <c r="AO143" s="332">
        <f t="shared" si="248"/>
        <v>0</v>
      </c>
      <c r="AP143" s="332">
        <f t="shared" si="249"/>
        <v>0</v>
      </c>
      <c r="AQ143" s="334">
        <f t="shared" si="250"/>
        <v>0</v>
      </c>
      <c r="AR143" s="633">
        <f t="shared" si="186"/>
        <v>0</v>
      </c>
      <c r="AS143" s="633">
        <f t="shared" si="187"/>
        <v>0</v>
      </c>
      <c r="AT143" s="633">
        <f t="shared" si="188"/>
        <v>0</v>
      </c>
      <c r="AU143" s="633">
        <f t="shared" si="189"/>
        <v>0</v>
      </c>
      <c r="AV143" s="633">
        <f t="shared" si="190"/>
        <v>0</v>
      </c>
      <c r="AW143" s="633">
        <f t="shared" si="191"/>
        <v>0</v>
      </c>
      <c r="AX143" s="633">
        <f t="shared" si="192"/>
        <v>0</v>
      </c>
      <c r="AY143" s="633">
        <f t="shared" si="193"/>
        <v>0</v>
      </c>
      <c r="AZ143" s="633">
        <f t="shared" si="194"/>
        <v>0</v>
      </c>
      <c r="BA143" s="633">
        <f t="shared" si="195"/>
        <v>0</v>
      </c>
      <c r="BB143" s="633">
        <f t="shared" si="196"/>
        <v>0</v>
      </c>
      <c r="BC143" s="633">
        <f t="shared" si="197"/>
        <v>0</v>
      </c>
      <c r="BD143" s="407">
        <f t="shared" si="222"/>
        <v>0</v>
      </c>
      <c r="BE143" s="334">
        <f t="shared" si="223"/>
        <v>0</v>
      </c>
      <c r="BF143" s="134"/>
      <c r="BG143" s="336">
        <f t="shared" si="224"/>
        <v>0</v>
      </c>
      <c r="BH143" s="336">
        <f t="shared" si="225"/>
        <v>0</v>
      </c>
      <c r="BI143" s="336">
        <f t="shared" si="226"/>
        <v>0</v>
      </c>
      <c r="BJ143" s="336">
        <f t="shared" si="227"/>
        <v>0</v>
      </c>
      <c r="BK143" s="335">
        <f t="shared" si="251"/>
        <v>0</v>
      </c>
      <c r="BL143" s="135"/>
      <c r="BM143" s="135"/>
      <c r="BN143" s="337">
        <f t="shared" si="228"/>
        <v>0</v>
      </c>
      <c r="BO143" s="136"/>
      <c r="BP143" s="336">
        <f t="shared" si="229"/>
        <v>0</v>
      </c>
      <c r="BQ143" s="136"/>
      <c r="BR143" s="136"/>
      <c r="BS143" s="161"/>
      <c r="BT143" s="338">
        <f t="shared" si="210"/>
        <v>0</v>
      </c>
      <c r="BU143" s="338">
        <f t="shared" si="211"/>
        <v>0</v>
      </c>
      <c r="BV143" s="338">
        <f t="shared" si="212"/>
        <v>0</v>
      </c>
      <c r="BW143" s="338">
        <f t="shared" si="213"/>
        <v>0</v>
      </c>
      <c r="BX143" s="338">
        <f t="shared" si="214"/>
        <v>0</v>
      </c>
      <c r="BY143" s="338">
        <f t="shared" si="215"/>
        <v>0</v>
      </c>
      <c r="BZ143" s="338">
        <f t="shared" si="216"/>
        <v>0</v>
      </c>
      <c r="CA143" s="338">
        <f t="shared" si="217"/>
        <v>0</v>
      </c>
      <c r="CB143" s="338">
        <f t="shared" si="218"/>
        <v>0</v>
      </c>
      <c r="CC143" s="338">
        <f t="shared" si="219"/>
        <v>0</v>
      </c>
      <c r="CD143" s="338">
        <f t="shared" si="220"/>
        <v>0</v>
      </c>
      <c r="CE143" s="339">
        <f t="shared" si="221"/>
        <v>0</v>
      </c>
    </row>
    <row r="144" spans="1:83" ht="18" thickBot="1" x14ac:dyDescent="0.35">
      <c r="A144" s="21">
        <v>136</v>
      </c>
      <c r="B144" s="137"/>
      <c r="C144" s="138"/>
      <c r="D144" s="139"/>
      <c r="E144" s="140"/>
      <c r="F144" s="299" t="s">
        <v>553</v>
      </c>
      <c r="G144" s="142"/>
      <c r="H144" s="138"/>
      <c r="I144" s="138"/>
      <c r="J144" s="53"/>
      <c r="K144" s="53"/>
      <c r="L144" s="300">
        <f t="shared" si="184"/>
        <v>0</v>
      </c>
      <c r="M144" s="213">
        <v>0</v>
      </c>
      <c r="N144" s="141">
        <v>0</v>
      </c>
      <c r="O144" s="141">
        <v>0</v>
      </c>
      <c r="P144" s="141">
        <v>0</v>
      </c>
      <c r="Q144" s="301">
        <f t="shared" si="230"/>
        <v>0</v>
      </c>
      <c r="R144" s="302">
        <f t="shared" si="231"/>
        <v>0</v>
      </c>
      <c r="S144" s="302">
        <f t="shared" si="232"/>
        <v>0</v>
      </c>
      <c r="T144" s="302">
        <f t="shared" si="233"/>
        <v>0</v>
      </c>
      <c r="U144" s="302">
        <f t="shared" si="234"/>
        <v>0</v>
      </c>
      <c r="V144" s="302">
        <f t="shared" si="235"/>
        <v>0</v>
      </c>
      <c r="W144" s="141">
        <v>0</v>
      </c>
      <c r="X144" s="302">
        <f t="shared" si="236"/>
        <v>0</v>
      </c>
      <c r="Y144" s="141">
        <v>0</v>
      </c>
      <c r="Z144" s="329">
        <f t="shared" si="237"/>
        <v>0</v>
      </c>
      <c r="AA144" s="142"/>
      <c r="AB144" s="561" t="str">
        <f t="shared" si="185"/>
        <v/>
      </c>
      <c r="AC144" s="330" t="str">
        <f t="shared" si="238"/>
        <v/>
      </c>
      <c r="AD144" s="143">
        <v>0</v>
      </c>
      <c r="AE144" s="331" t="str">
        <f t="shared" si="183"/>
        <v/>
      </c>
      <c r="AF144" s="332">
        <f t="shared" si="239"/>
        <v>0</v>
      </c>
      <c r="AG144" s="332">
        <f t="shared" si="240"/>
        <v>0</v>
      </c>
      <c r="AH144" s="332">
        <f t="shared" si="241"/>
        <v>0</v>
      </c>
      <c r="AI144" s="332">
        <f t="shared" si="242"/>
        <v>0</v>
      </c>
      <c r="AJ144" s="332">
        <f t="shared" si="243"/>
        <v>0</v>
      </c>
      <c r="AK144" s="333">
        <f t="shared" si="244"/>
        <v>0</v>
      </c>
      <c r="AL144" s="332">
        <f t="shared" si="245"/>
        <v>0</v>
      </c>
      <c r="AM144" s="332">
        <f t="shared" si="246"/>
        <v>0</v>
      </c>
      <c r="AN144" s="332">
        <f t="shared" si="247"/>
        <v>0</v>
      </c>
      <c r="AO144" s="332">
        <f t="shared" si="248"/>
        <v>0</v>
      </c>
      <c r="AP144" s="332">
        <f t="shared" si="249"/>
        <v>0</v>
      </c>
      <c r="AQ144" s="334">
        <f t="shared" si="250"/>
        <v>0</v>
      </c>
      <c r="AR144" s="633">
        <f t="shared" si="186"/>
        <v>0</v>
      </c>
      <c r="AS144" s="633">
        <f t="shared" si="187"/>
        <v>0</v>
      </c>
      <c r="AT144" s="633">
        <f t="shared" si="188"/>
        <v>0</v>
      </c>
      <c r="AU144" s="633">
        <f t="shared" si="189"/>
        <v>0</v>
      </c>
      <c r="AV144" s="633">
        <f t="shared" si="190"/>
        <v>0</v>
      </c>
      <c r="AW144" s="633">
        <f t="shared" si="191"/>
        <v>0</v>
      </c>
      <c r="AX144" s="633">
        <f t="shared" si="192"/>
        <v>0</v>
      </c>
      <c r="AY144" s="633">
        <f t="shared" si="193"/>
        <v>0</v>
      </c>
      <c r="AZ144" s="633">
        <f t="shared" si="194"/>
        <v>0</v>
      </c>
      <c r="BA144" s="633">
        <f t="shared" si="195"/>
        <v>0</v>
      </c>
      <c r="BB144" s="633">
        <f t="shared" si="196"/>
        <v>0</v>
      </c>
      <c r="BC144" s="633">
        <f t="shared" si="197"/>
        <v>0</v>
      </c>
      <c r="BD144" s="407">
        <f t="shared" si="222"/>
        <v>0</v>
      </c>
      <c r="BE144" s="334">
        <f t="shared" si="223"/>
        <v>0</v>
      </c>
      <c r="BF144" s="134"/>
      <c r="BG144" s="336">
        <f t="shared" si="224"/>
        <v>0</v>
      </c>
      <c r="BH144" s="336">
        <f t="shared" si="225"/>
        <v>0</v>
      </c>
      <c r="BI144" s="336">
        <f t="shared" si="226"/>
        <v>0</v>
      </c>
      <c r="BJ144" s="336">
        <f t="shared" si="227"/>
        <v>0</v>
      </c>
      <c r="BK144" s="335">
        <f t="shared" si="251"/>
        <v>0</v>
      </c>
      <c r="BL144" s="135"/>
      <c r="BM144" s="135"/>
      <c r="BN144" s="337">
        <f t="shared" si="228"/>
        <v>0</v>
      </c>
      <c r="BO144" s="136"/>
      <c r="BP144" s="336">
        <f t="shared" si="229"/>
        <v>0</v>
      </c>
      <c r="BQ144" s="136"/>
      <c r="BR144" s="136"/>
      <c r="BS144" s="161"/>
      <c r="BT144" s="338">
        <f t="shared" si="210"/>
        <v>0</v>
      </c>
      <c r="BU144" s="338">
        <f t="shared" si="211"/>
        <v>0</v>
      </c>
      <c r="BV144" s="338">
        <f t="shared" si="212"/>
        <v>0</v>
      </c>
      <c r="BW144" s="338">
        <f t="shared" si="213"/>
        <v>0</v>
      </c>
      <c r="BX144" s="338">
        <f t="shared" si="214"/>
        <v>0</v>
      </c>
      <c r="BY144" s="338">
        <f t="shared" si="215"/>
        <v>0</v>
      </c>
      <c r="BZ144" s="338">
        <f t="shared" si="216"/>
        <v>0</v>
      </c>
      <c r="CA144" s="338">
        <f t="shared" si="217"/>
        <v>0</v>
      </c>
      <c r="CB144" s="338">
        <f t="shared" si="218"/>
        <v>0</v>
      </c>
      <c r="CC144" s="338">
        <f t="shared" si="219"/>
        <v>0</v>
      </c>
      <c r="CD144" s="338">
        <f t="shared" si="220"/>
        <v>0</v>
      </c>
      <c r="CE144" s="339">
        <f t="shared" si="221"/>
        <v>0</v>
      </c>
    </row>
    <row r="145" spans="1:83" ht="18" thickBot="1" x14ac:dyDescent="0.35">
      <c r="A145" s="21">
        <v>137</v>
      </c>
      <c r="B145" s="137"/>
      <c r="C145" s="138"/>
      <c r="D145" s="139"/>
      <c r="E145" s="140"/>
      <c r="F145" s="299" t="s">
        <v>554</v>
      </c>
      <c r="G145" s="142"/>
      <c r="H145" s="138"/>
      <c r="I145" s="138"/>
      <c r="J145" s="53"/>
      <c r="K145" s="53"/>
      <c r="L145" s="300">
        <f t="shared" si="184"/>
        <v>0</v>
      </c>
      <c r="M145" s="213">
        <v>0</v>
      </c>
      <c r="N145" s="141">
        <v>0</v>
      </c>
      <c r="O145" s="141">
        <v>0</v>
      </c>
      <c r="P145" s="141">
        <v>0</v>
      </c>
      <c r="Q145" s="301">
        <f t="shared" si="230"/>
        <v>0</v>
      </c>
      <c r="R145" s="302">
        <f t="shared" si="231"/>
        <v>0</v>
      </c>
      <c r="S145" s="302">
        <f t="shared" si="232"/>
        <v>0</v>
      </c>
      <c r="T145" s="302">
        <f t="shared" si="233"/>
        <v>0</v>
      </c>
      <c r="U145" s="302">
        <f t="shared" si="234"/>
        <v>0</v>
      </c>
      <c r="V145" s="302">
        <f t="shared" si="235"/>
        <v>0</v>
      </c>
      <c r="W145" s="141">
        <v>0</v>
      </c>
      <c r="X145" s="302">
        <f t="shared" si="236"/>
        <v>0</v>
      </c>
      <c r="Y145" s="141">
        <v>0</v>
      </c>
      <c r="Z145" s="329">
        <f t="shared" si="237"/>
        <v>0</v>
      </c>
      <c r="AA145" s="142"/>
      <c r="AB145" s="561" t="str">
        <f t="shared" si="185"/>
        <v/>
      </c>
      <c r="AC145" s="330" t="str">
        <f t="shared" si="238"/>
        <v/>
      </c>
      <c r="AD145" s="143">
        <v>0</v>
      </c>
      <c r="AE145" s="331" t="str">
        <f t="shared" si="183"/>
        <v/>
      </c>
      <c r="AF145" s="332">
        <f t="shared" si="239"/>
        <v>0</v>
      </c>
      <c r="AG145" s="332">
        <f t="shared" si="240"/>
        <v>0</v>
      </c>
      <c r="AH145" s="332">
        <f t="shared" si="241"/>
        <v>0</v>
      </c>
      <c r="AI145" s="332">
        <f t="shared" si="242"/>
        <v>0</v>
      </c>
      <c r="AJ145" s="332">
        <f t="shared" si="243"/>
        <v>0</v>
      </c>
      <c r="AK145" s="333">
        <f t="shared" si="244"/>
        <v>0</v>
      </c>
      <c r="AL145" s="332">
        <f t="shared" si="245"/>
        <v>0</v>
      </c>
      <c r="AM145" s="332">
        <f t="shared" si="246"/>
        <v>0</v>
      </c>
      <c r="AN145" s="332">
        <f t="shared" si="247"/>
        <v>0</v>
      </c>
      <c r="AO145" s="332">
        <f t="shared" si="248"/>
        <v>0</v>
      </c>
      <c r="AP145" s="332">
        <f t="shared" si="249"/>
        <v>0</v>
      </c>
      <c r="AQ145" s="334">
        <f t="shared" si="250"/>
        <v>0</v>
      </c>
      <c r="AR145" s="633">
        <f t="shared" si="186"/>
        <v>0</v>
      </c>
      <c r="AS145" s="633">
        <f t="shared" si="187"/>
        <v>0</v>
      </c>
      <c r="AT145" s="633">
        <f t="shared" si="188"/>
        <v>0</v>
      </c>
      <c r="AU145" s="633">
        <f t="shared" si="189"/>
        <v>0</v>
      </c>
      <c r="AV145" s="633">
        <f t="shared" si="190"/>
        <v>0</v>
      </c>
      <c r="AW145" s="633">
        <f t="shared" si="191"/>
        <v>0</v>
      </c>
      <c r="AX145" s="633">
        <f t="shared" si="192"/>
        <v>0</v>
      </c>
      <c r="AY145" s="633">
        <f t="shared" si="193"/>
        <v>0</v>
      </c>
      <c r="AZ145" s="633">
        <f t="shared" si="194"/>
        <v>0</v>
      </c>
      <c r="BA145" s="633">
        <f t="shared" si="195"/>
        <v>0</v>
      </c>
      <c r="BB145" s="633">
        <f t="shared" si="196"/>
        <v>0</v>
      </c>
      <c r="BC145" s="633">
        <f t="shared" si="197"/>
        <v>0</v>
      </c>
      <c r="BD145" s="407">
        <f t="shared" si="222"/>
        <v>0</v>
      </c>
      <c r="BE145" s="334">
        <f t="shared" si="223"/>
        <v>0</v>
      </c>
      <c r="BF145" s="134"/>
      <c r="BG145" s="336">
        <f t="shared" si="224"/>
        <v>0</v>
      </c>
      <c r="BH145" s="336">
        <f t="shared" si="225"/>
        <v>0</v>
      </c>
      <c r="BI145" s="336">
        <f t="shared" si="226"/>
        <v>0</v>
      </c>
      <c r="BJ145" s="336">
        <f t="shared" si="227"/>
        <v>0</v>
      </c>
      <c r="BK145" s="335">
        <f t="shared" si="251"/>
        <v>0</v>
      </c>
      <c r="BL145" s="135"/>
      <c r="BM145" s="135"/>
      <c r="BN145" s="337">
        <f t="shared" si="228"/>
        <v>0</v>
      </c>
      <c r="BO145" s="136"/>
      <c r="BP145" s="336">
        <f t="shared" si="229"/>
        <v>0</v>
      </c>
      <c r="BQ145" s="136"/>
      <c r="BR145" s="136"/>
      <c r="BS145" s="161"/>
      <c r="BT145" s="338">
        <f t="shared" si="210"/>
        <v>0</v>
      </c>
      <c r="BU145" s="338">
        <f t="shared" si="211"/>
        <v>0</v>
      </c>
      <c r="BV145" s="338">
        <f t="shared" si="212"/>
        <v>0</v>
      </c>
      <c r="BW145" s="338">
        <f t="shared" si="213"/>
        <v>0</v>
      </c>
      <c r="BX145" s="338">
        <f t="shared" si="214"/>
        <v>0</v>
      </c>
      <c r="BY145" s="338">
        <f t="shared" si="215"/>
        <v>0</v>
      </c>
      <c r="BZ145" s="338">
        <f t="shared" si="216"/>
        <v>0</v>
      </c>
      <c r="CA145" s="338">
        <f t="shared" si="217"/>
        <v>0</v>
      </c>
      <c r="CB145" s="338">
        <f t="shared" si="218"/>
        <v>0</v>
      </c>
      <c r="CC145" s="338">
        <f t="shared" si="219"/>
        <v>0</v>
      </c>
      <c r="CD145" s="338">
        <f t="shared" si="220"/>
        <v>0</v>
      </c>
      <c r="CE145" s="339">
        <f t="shared" si="221"/>
        <v>0</v>
      </c>
    </row>
    <row r="146" spans="1:83" ht="18" thickBot="1" x14ac:dyDescent="0.35">
      <c r="A146" s="21">
        <v>138</v>
      </c>
      <c r="B146" s="137"/>
      <c r="C146" s="138"/>
      <c r="D146" s="139"/>
      <c r="E146" s="140"/>
      <c r="F146" s="299" t="s">
        <v>555</v>
      </c>
      <c r="G146" s="142"/>
      <c r="H146" s="138"/>
      <c r="I146" s="138"/>
      <c r="J146" s="53"/>
      <c r="K146" s="53"/>
      <c r="L146" s="300">
        <f t="shared" si="184"/>
        <v>0</v>
      </c>
      <c r="M146" s="213">
        <v>0</v>
      </c>
      <c r="N146" s="141">
        <v>0</v>
      </c>
      <c r="O146" s="141">
        <v>0</v>
      </c>
      <c r="P146" s="141">
        <v>0</v>
      </c>
      <c r="Q146" s="301">
        <f t="shared" si="230"/>
        <v>0</v>
      </c>
      <c r="R146" s="302">
        <f t="shared" si="231"/>
        <v>0</v>
      </c>
      <c r="S146" s="302">
        <f t="shared" si="232"/>
        <v>0</v>
      </c>
      <c r="T146" s="302">
        <f t="shared" si="233"/>
        <v>0</v>
      </c>
      <c r="U146" s="302">
        <f t="shared" si="234"/>
        <v>0</v>
      </c>
      <c r="V146" s="302">
        <f t="shared" si="235"/>
        <v>0</v>
      </c>
      <c r="W146" s="141">
        <v>0</v>
      </c>
      <c r="X146" s="302">
        <f t="shared" si="236"/>
        <v>0</v>
      </c>
      <c r="Y146" s="141">
        <v>0</v>
      </c>
      <c r="Z146" s="329">
        <f t="shared" si="237"/>
        <v>0</v>
      </c>
      <c r="AA146" s="142"/>
      <c r="AB146" s="561" t="str">
        <f t="shared" si="185"/>
        <v/>
      </c>
      <c r="AC146" s="330" t="str">
        <f t="shared" si="238"/>
        <v/>
      </c>
      <c r="AD146" s="143">
        <v>0</v>
      </c>
      <c r="AE146" s="331" t="str">
        <f t="shared" si="183"/>
        <v/>
      </c>
      <c r="AF146" s="332">
        <f t="shared" si="239"/>
        <v>0</v>
      </c>
      <c r="AG146" s="332">
        <f t="shared" si="240"/>
        <v>0</v>
      </c>
      <c r="AH146" s="332">
        <f t="shared" si="241"/>
        <v>0</v>
      </c>
      <c r="AI146" s="332">
        <f t="shared" si="242"/>
        <v>0</v>
      </c>
      <c r="AJ146" s="332">
        <f t="shared" si="243"/>
        <v>0</v>
      </c>
      <c r="AK146" s="333">
        <f t="shared" si="244"/>
        <v>0</v>
      </c>
      <c r="AL146" s="332">
        <f t="shared" si="245"/>
        <v>0</v>
      </c>
      <c r="AM146" s="332">
        <f t="shared" si="246"/>
        <v>0</v>
      </c>
      <c r="AN146" s="332">
        <f t="shared" si="247"/>
        <v>0</v>
      </c>
      <c r="AO146" s="332">
        <f t="shared" si="248"/>
        <v>0</v>
      </c>
      <c r="AP146" s="332">
        <f t="shared" si="249"/>
        <v>0</v>
      </c>
      <c r="AQ146" s="334">
        <f t="shared" si="250"/>
        <v>0</v>
      </c>
      <c r="AR146" s="633">
        <f t="shared" si="186"/>
        <v>0</v>
      </c>
      <c r="AS146" s="633">
        <f t="shared" si="187"/>
        <v>0</v>
      </c>
      <c r="AT146" s="633">
        <f t="shared" si="188"/>
        <v>0</v>
      </c>
      <c r="AU146" s="633">
        <f t="shared" si="189"/>
        <v>0</v>
      </c>
      <c r="AV146" s="633">
        <f t="shared" si="190"/>
        <v>0</v>
      </c>
      <c r="AW146" s="633">
        <f t="shared" si="191"/>
        <v>0</v>
      </c>
      <c r="AX146" s="633">
        <f t="shared" si="192"/>
        <v>0</v>
      </c>
      <c r="AY146" s="633">
        <f t="shared" si="193"/>
        <v>0</v>
      </c>
      <c r="AZ146" s="633">
        <f t="shared" si="194"/>
        <v>0</v>
      </c>
      <c r="BA146" s="633">
        <f t="shared" si="195"/>
        <v>0</v>
      </c>
      <c r="BB146" s="633">
        <f t="shared" si="196"/>
        <v>0</v>
      </c>
      <c r="BC146" s="633">
        <f t="shared" si="197"/>
        <v>0</v>
      </c>
      <c r="BD146" s="407">
        <f t="shared" si="222"/>
        <v>0</v>
      </c>
      <c r="BE146" s="334">
        <f t="shared" si="223"/>
        <v>0</v>
      </c>
      <c r="BF146" s="134"/>
      <c r="BG146" s="336">
        <f t="shared" si="224"/>
        <v>0</v>
      </c>
      <c r="BH146" s="336">
        <f t="shared" si="225"/>
        <v>0</v>
      </c>
      <c r="BI146" s="336">
        <f t="shared" si="226"/>
        <v>0</v>
      </c>
      <c r="BJ146" s="336">
        <f t="shared" si="227"/>
        <v>0</v>
      </c>
      <c r="BK146" s="335">
        <f t="shared" si="251"/>
        <v>0</v>
      </c>
      <c r="BL146" s="135"/>
      <c r="BM146" s="135"/>
      <c r="BN146" s="337">
        <f t="shared" si="228"/>
        <v>0</v>
      </c>
      <c r="BO146" s="136"/>
      <c r="BP146" s="336">
        <f t="shared" si="229"/>
        <v>0</v>
      </c>
      <c r="BQ146" s="136"/>
      <c r="BR146" s="136"/>
      <c r="BS146" s="161"/>
      <c r="BT146" s="338">
        <f t="shared" si="210"/>
        <v>0</v>
      </c>
      <c r="BU146" s="338">
        <f t="shared" si="211"/>
        <v>0</v>
      </c>
      <c r="BV146" s="338">
        <f t="shared" si="212"/>
        <v>0</v>
      </c>
      <c r="BW146" s="338">
        <f t="shared" si="213"/>
        <v>0</v>
      </c>
      <c r="BX146" s="338">
        <f t="shared" si="214"/>
        <v>0</v>
      </c>
      <c r="BY146" s="338">
        <f t="shared" si="215"/>
        <v>0</v>
      </c>
      <c r="BZ146" s="338">
        <f t="shared" si="216"/>
        <v>0</v>
      </c>
      <c r="CA146" s="338">
        <f t="shared" si="217"/>
        <v>0</v>
      </c>
      <c r="CB146" s="338">
        <f t="shared" si="218"/>
        <v>0</v>
      </c>
      <c r="CC146" s="338">
        <f t="shared" si="219"/>
        <v>0</v>
      </c>
      <c r="CD146" s="338">
        <f t="shared" si="220"/>
        <v>0</v>
      </c>
      <c r="CE146" s="339">
        <f t="shared" si="221"/>
        <v>0</v>
      </c>
    </row>
    <row r="147" spans="1:83" ht="18" thickBot="1" x14ac:dyDescent="0.35">
      <c r="A147" s="21">
        <v>139</v>
      </c>
      <c r="B147" s="137"/>
      <c r="C147" s="138"/>
      <c r="D147" s="139"/>
      <c r="E147" s="140"/>
      <c r="F147" s="299" t="s">
        <v>556</v>
      </c>
      <c r="G147" s="142"/>
      <c r="H147" s="138"/>
      <c r="I147" s="138"/>
      <c r="J147" s="53"/>
      <c r="K147" s="53"/>
      <c r="L147" s="300">
        <f t="shared" si="184"/>
        <v>0</v>
      </c>
      <c r="M147" s="213">
        <v>0</v>
      </c>
      <c r="N147" s="141">
        <v>0</v>
      </c>
      <c r="O147" s="141">
        <v>0</v>
      </c>
      <c r="P147" s="141">
        <v>0</v>
      </c>
      <c r="Q147" s="301">
        <f t="shared" si="230"/>
        <v>0</v>
      </c>
      <c r="R147" s="302">
        <f t="shared" si="231"/>
        <v>0</v>
      </c>
      <c r="S147" s="302">
        <f t="shared" si="232"/>
        <v>0</v>
      </c>
      <c r="T147" s="302">
        <f t="shared" si="233"/>
        <v>0</v>
      </c>
      <c r="U147" s="302">
        <f t="shared" si="234"/>
        <v>0</v>
      </c>
      <c r="V147" s="302">
        <f t="shared" si="235"/>
        <v>0</v>
      </c>
      <c r="W147" s="141">
        <v>0</v>
      </c>
      <c r="X147" s="302">
        <f t="shared" si="236"/>
        <v>0</v>
      </c>
      <c r="Y147" s="141">
        <v>0</v>
      </c>
      <c r="Z147" s="329">
        <f t="shared" si="237"/>
        <v>0</v>
      </c>
      <c r="AA147" s="142"/>
      <c r="AB147" s="561" t="str">
        <f t="shared" si="185"/>
        <v/>
      </c>
      <c r="AC147" s="330" t="str">
        <f t="shared" si="238"/>
        <v/>
      </c>
      <c r="AD147" s="143">
        <v>0</v>
      </c>
      <c r="AE147" s="331" t="str">
        <f t="shared" si="183"/>
        <v/>
      </c>
      <c r="AF147" s="332">
        <f t="shared" si="239"/>
        <v>0</v>
      </c>
      <c r="AG147" s="332">
        <f t="shared" si="240"/>
        <v>0</v>
      </c>
      <c r="AH147" s="332">
        <f t="shared" si="241"/>
        <v>0</v>
      </c>
      <c r="AI147" s="332">
        <f t="shared" si="242"/>
        <v>0</v>
      </c>
      <c r="AJ147" s="332">
        <f t="shared" si="243"/>
        <v>0</v>
      </c>
      <c r="AK147" s="333">
        <f t="shared" si="244"/>
        <v>0</v>
      </c>
      <c r="AL147" s="332">
        <f t="shared" si="245"/>
        <v>0</v>
      </c>
      <c r="AM147" s="332">
        <f t="shared" si="246"/>
        <v>0</v>
      </c>
      <c r="AN147" s="332">
        <f t="shared" si="247"/>
        <v>0</v>
      </c>
      <c r="AO147" s="332">
        <f t="shared" si="248"/>
        <v>0</v>
      </c>
      <c r="AP147" s="332">
        <f t="shared" si="249"/>
        <v>0</v>
      </c>
      <c r="AQ147" s="334">
        <f t="shared" si="250"/>
        <v>0</v>
      </c>
      <c r="AR147" s="633">
        <f t="shared" si="186"/>
        <v>0</v>
      </c>
      <c r="AS147" s="633">
        <f t="shared" si="187"/>
        <v>0</v>
      </c>
      <c r="AT147" s="633">
        <f t="shared" si="188"/>
        <v>0</v>
      </c>
      <c r="AU147" s="633">
        <f t="shared" si="189"/>
        <v>0</v>
      </c>
      <c r="AV147" s="633">
        <f t="shared" si="190"/>
        <v>0</v>
      </c>
      <c r="AW147" s="633">
        <f t="shared" si="191"/>
        <v>0</v>
      </c>
      <c r="AX147" s="633">
        <f t="shared" si="192"/>
        <v>0</v>
      </c>
      <c r="AY147" s="633">
        <f t="shared" si="193"/>
        <v>0</v>
      </c>
      <c r="AZ147" s="633">
        <f t="shared" si="194"/>
        <v>0</v>
      </c>
      <c r="BA147" s="633">
        <f t="shared" si="195"/>
        <v>0</v>
      </c>
      <c r="BB147" s="633">
        <f t="shared" si="196"/>
        <v>0</v>
      </c>
      <c r="BC147" s="633">
        <f t="shared" si="197"/>
        <v>0</v>
      </c>
      <c r="BD147" s="407">
        <f t="shared" si="222"/>
        <v>0</v>
      </c>
      <c r="BE147" s="334">
        <f t="shared" si="223"/>
        <v>0</v>
      </c>
      <c r="BF147" s="134"/>
      <c r="BG147" s="336">
        <f t="shared" si="224"/>
        <v>0</v>
      </c>
      <c r="BH147" s="336">
        <f t="shared" si="225"/>
        <v>0</v>
      </c>
      <c r="BI147" s="336">
        <f t="shared" si="226"/>
        <v>0</v>
      </c>
      <c r="BJ147" s="336">
        <f t="shared" si="227"/>
        <v>0</v>
      </c>
      <c r="BK147" s="335">
        <f t="shared" si="251"/>
        <v>0</v>
      </c>
      <c r="BL147" s="135"/>
      <c r="BM147" s="135"/>
      <c r="BN147" s="337">
        <f t="shared" si="228"/>
        <v>0</v>
      </c>
      <c r="BO147" s="136"/>
      <c r="BP147" s="336">
        <f t="shared" si="229"/>
        <v>0</v>
      </c>
      <c r="BQ147" s="136"/>
      <c r="BR147" s="136"/>
      <c r="BS147" s="161"/>
      <c r="BT147" s="338">
        <f t="shared" si="210"/>
        <v>0</v>
      </c>
      <c r="BU147" s="338">
        <f t="shared" si="211"/>
        <v>0</v>
      </c>
      <c r="BV147" s="338">
        <f t="shared" si="212"/>
        <v>0</v>
      </c>
      <c r="BW147" s="338">
        <f t="shared" si="213"/>
        <v>0</v>
      </c>
      <c r="BX147" s="338">
        <f t="shared" si="214"/>
        <v>0</v>
      </c>
      <c r="BY147" s="338">
        <f t="shared" si="215"/>
        <v>0</v>
      </c>
      <c r="BZ147" s="338">
        <f t="shared" si="216"/>
        <v>0</v>
      </c>
      <c r="CA147" s="338">
        <f t="shared" si="217"/>
        <v>0</v>
      </c>
      <c r="CB147" s="338">
        <f t="shared" si="218"/>
        <v>0</v>
      </c>
      <c r="CC147" s="338">
        <f t="shared" si="219"/>
        <v>0</v>
      </c>
      <c r="CD147" s="338">
        <f t="shared" si="220"/>
        <v>0</v>
      </c>
      <c r="CE147" s="339">
        <f t="shared" si="221"/>
        <v>0</v>
      </c>
    </row>
    <row r="148" spans="1:83" ht="18" thickBot="1" x14ac:dyDescent="0.35">
      <c r="A148" s="21">
        <v>140</v>
      </c>
      <c r="B148" s="137"/>
      <c r="C148" s="138"/>
      <c r="D148" s="139"/>
      <c r="E148" s="140"/>
      <c r="F148" s="299" t="s">
        <v>557</v>
      </c>
      <c r="G148" s="142"/>
      <c r="H148" s="138"/>
      <c r="I148" s="138"/>
      <c r="J148" s="53"/>
      <c r="K148" s="53"/>
      <c r="L148" s="300">
        <f t="shared" si="184"/>
        <v>0</v>
      </c>
      <c r="M148" s="213">
        <v>0</v>
      </c>
      <c r="N148" s="141">
        <v>0</v>
      </c>
      <c r="O148" s="141">
        <v>0</v>
      </c>
      <c r="P148" s="141">
        <v>0</v>
      </c>
      <c r="Q148" s="301">
        <f t="shared" si="230"/>
        <v>0</v>
      </c>
      <c r="R148" s="302">
        <f t="shared" si="231"/>
        <v>0</v>
      </c>
      <c r="S148" s="302">
        <f t="shared" si="232"/>
        <v>0</v>
      </c>
      <c r="T148" s="302">
        <f t="shared" si="233"/>
        <v>0</v>
      </c>
      <c r="U148" s="302">
        <f t="shared" si="234"/>
        <v>0</v>
      </c>
      <c r="V148" s="302">
        <f t="shared" si="235"/>
        <v>0</v>
      </c>
      <c r="W148" s="141">
        <v>0</v>
      </c>
      <c r="X148" s="302">
        <f t="shared" si="236"/>
        <v>0</v>
      </c>
      <c r="Y148" s="141">
        <v>0</v>
      </c>
      <c r="Z148" s="329">
        <f t="shared" si="237"/>
        <v>0</v>
      </c>
      <c r="AA148" s="142"/>
      <c r="AB148" s="561" t="str">
        <f t="shared" si="185"/>
        <v/>
      </c>
      <c r="AC148" s="330" t="str">
        <f t="shared" si="238"/>
        <v/>
      </c>
      <c r="AD148" s="143">
        <v>0</v>
      </c>
      <c r="AE148" s="331" t="str">
        <f t="shared" si="183"/>
        <v/>
      </c>
      <c r="AF148" s="332">
        <f t="shared" si="239"/>
        <v>0</v>
      </c>
      <c r="AG148" s="332">
        <f t="shared" si="240"/>
        <v>0</v>
      </c>
      <c r="AH148" s="332">
        <f t="shared" si="241"/>
        <v>0</v>
      </c>
      <c r="AI148" s="332">
        <f t="shared" si="242"/>
        <v>0</v>
      </c>
      <c r="AJ148" s="332">
        <f t="shared" si="243"/>
        <v>0</v>
      </c>
      <c r="AK148" s="333">
        <f t="shared" si="244"/>
        <v>0</v>
      </c>
      <c r="AL148" s="332">
        <f t="shared" si="245"/>
        <v>0</v>
      </c>
      <c r="AM148" s="332">
        <f t="shared" si="246"/>
        <v>0</v>
      </c>
      <c r="AN148" s="332">
        <f t="shared" si="247"/>
        <v>0</v>
      </c>
      <c r="AO148" s="332">
        <f t="shared" si="248"/>
        <v>0</v>
      </c>
      <c r="AP148" s="332">
        <f t="shared" si="249"/>
        <v>0</v>
      </c>
      <c r="AQ148" s="334">
        <f t="shared" si="250"/>
        <v>0</v>
      </c>
      <c r="AR148" s="633">
        <f t="shared" si="186"/>
        <v>0</v>
      </c>
      <c r="AS148" s="633">
        <f t="shared" si="187"/>
        <v>0</v>
      </c>
      <c r="AT148" s="633">
        <f t="shared" si="188"/>
        <v>0</v>
      </c>
      <c r="AU148" s="633">
        <f t="shared" si="189"/>
        <v>0</v>
      </c>
      <c r="AV148" s="633">
        <f t="shared" si="190"/>
        <v>0</v>
      </c>
      <c r="AW148" s="633">
        <f t="shared" si="191"/>
        <v>0</v>
      </c>
      <c r="AX148" s="633">
        <f t="shared" si="192"/>
        <v>0</v>
      </c>
      <c r="AY148" s="633">
        <f t="shared" si="193"/>
        <v>0</v>
      </c>
      <c r="AZ148" s="633">
        <f t="shared" si="194"/>
        <v>0</v>
      </c>
      <c r="BA148" s="633">
        <f t="shared" si="195"/>
        <v>0</v>
      </c>
      <c r="BB148" s="633">
        <f t="shared" si="196"/>
        <v>0</v>
      </c>
      <c r="BC148" s="633">
        <f t="shared" si="197"/>
        <v>0</v>
      </c>
      <c r="BD148" s="407">
        <f t="shared" ref="BD148:BD179" si="252">$BD$51</f>
        <v>0</v>
      </c>
      <c r="BE148" s="334">
        <f t="shared" si="223"/>
        <v>0</v>
      </c>
      <c r="BF148" s="134"/>
      <c r="BG148" s="336">
        <f t="shared" si="224"/>
        <v>0</v>
      </c>
      <c r="BH148" s="336">
        <f t="shared" si="225"/>
        <v>0</v>
      </c>
      <c r="BI148" s="336">
        <f t="shared" si="226"/>
        <v>0</v>
      </c>
      <c r="BJ148" s="336">
        <f t="shared" si="227"/>
        <v>0</v>
      </c>
      <c r="BK148" s="335">
        <f t="shared" si="251"/>
        <v>0</v>
      </c>
      <c r="BL148" s="135"/>
      <c r="BM148" s="135"/>
      <c r="BN148" s="337">
        <f t="shared" si="228"/>
        <v>0</v>
      </c>
      <c r="BO148" s="136"/>
      <c r="BP148" s="336">
        <f t="shared" si="229"/>
        <v>0</v>
      </c>
      <c r="BQ148" s="136"/>
      <c r="BR148" s="136"/>
      <c r="BS148" s="161"/>
      <c r="BT148" s="338">
        <f t="shared" si="210"/>
        <v>0</v>
      </c>
      <c r="BU148" s="338">
        <f t="shared" si="211"/>
        <v>0</v>
      </c>
      <c r="BV148" s="338">
        <f t="shared" si="212"/>
        <v>0</v>
      </c>
      <c r="BW148" s="338">
        <f t="shared" si="213"/>
        <v>0</v>
      </c>
      <c r="BX148" s="338">
        <f t="shared" si="214"/>
        <v>0</v>
      </c>
      <c r="BY148" s="338">
        <f t="shared" si="215"/>
        <v>0</v>
      </c>
      <c r="BZ148" s="338">
        <f t="shared" si="216"/>
        <v>0</v>
      </c>
      <c r="CA148" s="338">
        <f t="shared" si="217"/>
        <v>0</v>
      </c>
      <c r="CB148" s="338">
        <f t="shared" si="218"/>
        <v>0</v>
      </c>
      <c r="CC148" s="338">
        <f t="shared" si="219"/>
        <v>0</v>
      </c>
      <c r="CD148" s="338">
        <f t="shared" si="220"/>
        <v>0</v>
      </c>
      <c r="CE148" s="339">
        <f t="shared" si="221"/>
        <v>0</v>
      </c>
    </row>
    <row r="149" spans="1:83" ht="18" thickBot="1" x14ac:dyDescent="0.35">
      <c r="A149" s="21">
        <v>141</v>
      </c>
      <c r="B149" s="137"/>
      <c r="C149" s="138"/>
      <c r="D149" s="139"/>
      <c r="E149" s="140"/>
      <c r="F149" s="299" t="s">
        <v>558</v>
      </c>
      <c r="G149" s="142"/>
      <c r="H149" s="138"/>
      <c r="I149" s="138"/>
      <c r="J149" s="53"/>
      <c r="K149" s="53"/>
      <c r="L149" s="300">
        <f t="shared" si="184"/>
        <v>0</v>
      </c>
      <c r="M149" s="213">
        <v>0</v>
      </c>
      <c r="N149" s="141">
        <v>0</v>
      </c>
      <c r="O149" s="141">
        <v>0</v>
      </c>
      <c r="P149" s="141">
        <v>0</v>
      </c>
      <c r="Q149" s="301">
        <f t="shared" si="230"/>
        <v>0</v>
      </c>
      <c r="R149" s="302">
        <f t="shared" si="231"/>
        <v>0</v>
      </c>
      <c r="S149" s="302">
        <f t="shared" si="232"/>
        <v>0</v>
      </c>
      <c r="T149" s="302">
        <f t="shared" si="233"/>
        <v>0</v>
      </c>
      <c r="U149" s="302">
        <f t="shared" si="234"/>
        <v>0</v>
      </c>
      <c r="V149" s="302">
        <f t="shared" si="235"/>
        <v>0</v>
      </c>
      <c r="W149" s="141">
        <v>0</v>
      </c>
      <c r="X149" s="302">
        <f t="shared" si="236"/>
        <v>0</v>
      </c>
      <c r="Y149" s="141">
        <v>0</v>
      </c>
      <c r="Z149" s="329">
        <f t="shared" si="237"/>
        <v>0</v>
      </c>
      <c r="AA149" s="142"/>
      <c r="AB149" s="561" t="str">
        <f t="shared" si="185"/>
        <v/>
      </c>
      <c r="AC149" s="330" t="str">
        <f t="shared" si="238"/>
        <v/>
      </c>
      <c r="AD149" s="143">
        <v>0</v>
      </c>
      <c r="AE149" s="331" t="str">
        <f t="shared" si="183"/>
        <v/>
      </c>
      <c r="AF149" s="332">
        <f t="shared" si="239"/>
        <v>0</v>
      </c>
      <c r="AG149" s="332">
        <f t="shared" si="240"/>
        <v>0</v>
      </c>
      <c r="AH149" s="332">
        <f t="shared" si="241"/>
        <v>0</v>
      </c>
      <c r="AI149" s="332">
        <f t="shared" si="242"/>
        <v>0</v>
      </c>
      <c r="AJ149" s="332">
        <f t="shared" si="243"/>
        <v>0</v>
      </c>
      <c r="AK149" s="333">
        <f t="shared" si="244"/>
        <v>0</v>
      </c>
      <c r="AL149" s="332">
        <f t="shared" si="245"/>
        <v>0</v>
      </c>
      <c r="AM149" s="332">
        <f t="shared" si="246"/>
        <v>0</v>
      </c>
      <c r="AN149" s="332">
        <f t="shared" si="247"/>
        <v>0</v>
      </c>
      <c r="AO149" s="332">
        <f t="shared" si="248"/>
        <v>0</v>
      </c>
      <c r="AP149" s="332">
        <f t="shared" si="249"/>
        <v>0</v>
      </c>
      <c r="AQ149" s="334">
        <f t="shared" si="250"/>
        <v>0</v>
      </c>
      <c r="AR149" s="633">
        <f t="shared" si="186"/>
        <v>0</v>
      </c>
      <c r="AS149" s="633">
        <f t="shared" si="187"/>
        <v>0</v>
      </c>
      <c r="AT149" s="633">
        <f t="shared" si="188"/>
        <v>0</v>
      </c>
      <c r="AU149" s="633">
        <f t="shared" si="189"/>
        <v>0</v>
      </c>
      <c r="AV149" s="633">
        <f t="shared" si="190"/>
        <v>0</v>
      </c>
      <c r="AW149" s="633">
        <f t="shared" si="191"/>
        <v>0</v>
      </c>
      <c r="AX149" s="633">
        <f t="shared" si="192"/>
        <v>0</v>
      </c>
      <c r="AY149" s="633">
        <f t="shared" si="193"/>
        <v>0</v>
      </c>
      <c r="AZ149" s="633">
        <f t="shared" si="194"/>
        <v>0</v>
      </c>
      <c r="BA149" s="633">
        <f t="shared" si="195"/>
        <v>0</v>
      </c>
      <c r="BB149" s="633">
        <f t="shared" si="196"/>
        <v>0</v>
      </c>
      <c r="BC149" s="633">
        <f t="shared" si="197"/>
        <v>0</v>
      </c>
      <c r="BD149" s="407">
        <f t="shared" si="252"/>
        <v>0</v>
      </c>
      <c r="BE149" s="334">
        <f t="shared" si="223"/>
        <v>0</v>
      </c>
      <c r="BF149" s="134"/>
      <c r="BG149" s="336">
        <f t="shared" si="224"/>
        <v>0</v>
      </c>
      <c r="BH149" s="336">
        <f t="shared" si="225"/>
        <v>0</v>
      </c>
      <c r="BI149" s="336">
        <f t="shared" si="226"/>
        <v>0</v>
      </c>
      <c r="BJ149" s="336">
        <f t="shared" si="227"/>
        <v>0</v>
      </c>
      <c r="BK149" s="335">
        <f t="shared" si="251"/>
        <v>0</v>
      </c>
      <c r="BL149" s="135"/>
      <c r="BM149" s="135"/>
      <c r="BN149" s="337">
        <f t="shared" si="228"/>
        <v>0</v>
      </c>
      <c r="BO149" s="136"/>
      <c r="BP149" s="336">
        <f t="shared" si="229"/>
        <v>0</v>
      </c>
      <c r="BQ149" s="136"/>
      <c r="BR149" s="136"/>
      <c r="BS149" s="161"/>
      <c r="BT149" s="338">
        <f t="shared" si="210"/>
        <v>0</v>
      </c>
      <c r="BU149" s="338">
        <f t="shared" si="211"/>
        <v>0</v>
      </c>
      <c r="BV149" s="338">
        <f t="shared" si="212"/>
        <v>0</v>
      </c>
      <c r="BW149" s="338">
        <f t="shared" si="213"/>
        <v>0</v>
      </c>
      <c r="BX149" s="338">
        <f t="shared" si="214"/>
        <v>0</v>
      </c>
      <c r="BY149" s="338">
        <f t="shared" si="215"/>
        <v>0</v>
      </c>
      <c r="BZ149" s="338">
        <f t="shared" si="216"/>
        <v>0</v>
      </c>
      <c r="CA149" s="338">
        <f t="shared" si="217"/>
        <v>0</v>
      </c>
      <c r="CB149" s="338">
        <f t="shared" si="218"/>
        <v>0</v>
      </c>
      <c r="CC149" s="338">
        <f t="shared" si="219"/>
        <v>0</v>
      </c>
      <c r="CD149" s="338">
        <f t="shared" si="220"/>
        <v>0</v>
      </c>
      <c r="CE149" s="339">
        <f t="shared" si="221"/>
        <v>0</v>
      </c>
    </row>
    <row r="150" spans="1:83" ht="18" thickBot="1" x14ac:dyDescent="0.35">
      <c r="A150" s="21">
        <v>142</v>
      </c>
      <c r="B150" s="137"/>
      <c r="C150" s="138"/>
      <c r="D150" s="139"/>
      <c r="E150" s="140"/>
      <c r="F150" s="299" t="s">
        <v>559</v>
      </c>
      <c r="G150" s="142"/>
      <c r="H150" s="138"/>
      <c r="I150" s="138"/>
      <c r="J150" s="53"/>
      <c r="K150" s="53"/>
      <c r="L150" s="300">
        <f t="shared" si="184"/>
        <v>0</v>
      </c>
      <c r="M150" s="213">
        <v>0</v>
      </c>
      <c r="N150" s="141">
        <v>0</v>
      </c>
      <c r="O150" s="141">
        <v>0</v>
      </c>
      <c r="P150" s="141">
        <v>0</v>
      </c>
      <c r="Q150" s="301">
        <f t="shared" si="230"/>
        <v>0</v>
      </c>
      <c r="R150" s="302">
        <f t="shared" si="231"/>
        <v>0</v>
      </c>
      <c r="S150" s="302">
        <f t="shared" si="232"/>
        <v>0</v>
      </c>
      <c r="T150" s="302">
        <f t="shared" si="233"/>
        <v>0</v>
      </c>
      <c r="U150" s="302">
        <f t="shared" si="234"/>
        <v>0</v>
      </c>
      <c r="V150" s="302">
        <f t="shared" si="235"/>
        <v>0</v>
      </c>
      <c r="W150" s="141">
        <v>0</v>
      </c>
      <c r="X150" s="302">
        <f t="shared" si="236"/>
        <v>0</v>
      </c>
      <c r="Y150" s="141">
        <v>0</v>
      </c>
      <c r="Z150" s="329">
        <f t="shared" si="237"/>
        <v>0</v>
      </c>
      <c r="AA150" s="142"/>
      <c r="AB150" s="561" t="str">
        <f t="shared" si="185"/>
        <v/>
      </c>
      <c r="AC150" s="330" t="str">
        <f t="shared" si="238"/>
        <v/>
      </c>
      <c r="AD150" s="143">
        <v>0</v>
      </c>
      <c r="AE150" s="331" t="str">
        <f t="shared" si="183"/>
        <v/>
      </c>
      <c r="AF150" s="332">
        <f t="shared" si="239"/>
        <v>0</v>
      </c>
      <c r="AG150" s="332">
        <f t="shared" si="240"/>
        <v>0</v>
      </c>
      <c r="AH150" s="332">
        <f t="shared" si="241"/>
        <v>0</v>
      </c>
      <c r="AI150" s="332">
        <f t="shared" si="242"/>
        <v>0</v>
      </c>
      <c r="AJ150" s="332">
        <f t="shared" si="243"/>
        <v>0</v>
      </c>
      <c r="AK150" s="333">
        <f t="shared" si="244"/>
        <v>0</v>
      </c>
      <c r="AL150" s="332">
        <f t="shared" si="245"/>
        <v>0</v>
      </c>
      <c r="AM150" s="332">
        <f t="shared" si="246"/>
        <v>0</v>
      </c>
      <c r="AN150" s="332">
        <f t="shared" si="247"/>
        <v>0</v>
      </c>
      <c r="AO150" s="332">
        <f t="shared" si="248"/>
        <v>0</v>
      </c>
      <c r="AP150" s="332">
        <f t="shared" si="249"/>
        <v>0</v>
      </c>
      <c r="AQ150" s="334">
        <f t="shared" si="250"/>
        <v>0</v>
      </c>
      <c r="AR150" s="633">
        <f t="shared" si="186"/>
        <v>0</v>
      </c>
      <c r="AS150" s="633">
        <f t="shared" si="187"/>
        <v>0</v>
      </c>
      <c r="AT150" s="633">
        <f t="shared" si="188"/>
        <v>0</v>
      </c>
      <c r="AU150" s="633">
        <f t="shared" si="189"/>
        <v>0</v>
      </c>
      <c r="AV150" s="633">
        <f t="shared" si="190"/>
        <v>0</v>
      </c>
      <c r="AW150" s="633">
        <f t="shared" si="191"/>
        <v>0</v>
      </c>
      <c r="AX150" s="633">
        <f t="shared" si="192"/>
        <v>0</v>
      </c>
      <c r="AY150" s="633">
        <f t="shared" si="193"/>
        <v>0</v>
      </c>
      <c r="AZ150" s="633">
        <f t="shared" si="194"/>
        <v>0</v>
      </c>
      <c r="BA150" s="633">
        <f t="shared" si="195"/>
        <v>0</v>
      </c>
      <c r="BB150" s="633">
        <f t="shared" si="196"/>
        <v>0</v>
      </c>
      <c r="BC150" s="633">
        <f t="shared" si="197"/>
        <v>0</v>
      </c>
      <c r="BD150" s="407">
        <f t="shared" si="252"/>
        <v>0</v>
      </c>
      <c r="BE150" s="334">
        <f t="shared" si="223"/>
        <v>0</v>
      </c>
      <c r="BF150" s="134"/>
      <c r="BG150" s="336">
        <f t="shared" si="224"/>
        <v>0</v>
      </c>
      <c r="BH150" s="336">
        <f t="shared" si="225"/>
        <v>0</v>
      </c>
      <c r="BI150" s="336">
        <f t="shared" si="226"/>
        <v>0</v>
      </c>
      <c r="BJ150" s="336">
        <f t="shared" si="227"/>
        <v>0</v>
      </c>
      <c r="BK150" s="335">
        <f t="shared" si="251"/>
        <v>0</v>
      </c>
      <c r="BL150" s="135"/>
      <c r="BM150" s="135"/>
      <c r="BN150" s="337">
        <f t="shared" si="228"/>
        <v>0</v>
      </c>
      <c r="BO150" s="136"/>
      <c r="BP150" s="336">
        <f t="shared" si="229"/>
        <v>0</v>
      </c>
      <c r="BQ150" s="136"/>
      <c r="BR150" s="136"/>
      <c r="BS150" s="161"/>
      <c r="BT150" s="338">
        <f t="shared" si="210"/>
        <v>0</v>
      </c>
      <c r="BU150" s="338">
        <f t="shared" si="211"/>
        <v>0</v>
      </c>
      <c r="BV150" s="338">
        <f t="shared" si="212"/>
        <v>0</v>
      </c>
      <c r="BW150" s="338">
        <f t="shared" si="213"/>
        <v>0</v>
      </c>
      <c r="BX150" s="338">
        <f t="shared" si="214"/>
        <v>0</v>
      </c>
      <c r="BY150" s="338">
        <f t="shared" si="215"/>
        <v>0</v>
      </c>
      <c r="BZ150" s="338">
        <f t="shared" si="216"/>
        <v>0</v>
      </c>
      <c r="CA150" s="338">
        <f t="shared" si="217"/>
        <v>0</v>
      </c>
      <c r="CB150" s="338">
        <f t="shared" si="218"/>
        <v>0</v>
      </c>
      <c r="CC150" s="338">
        <f t="shared" si="219"/>
        <v>0</v>
      </c>
      <c r="CD150" s="338">
        <f t="shared" si="220"/>
        <v>0</v>
      </c>
      <c r="CE150" s="339">
        <f t="shared" si="221"/>
        <v>0</v>
      </c>
    </row>
    <row r="151" spans="1:83" ht="18" thickBot="1" x14ac:dyDescent="0.35">
      <c r="A151" s="21">
        <v>143</v>
      </c>
      <c r="B151" s="137"/>
      <c r="C151" s="138"/>
      <c r="D151" s="139"/>
      <c r="E151" s="140"/>
      <c r="F151" s="299" t="s">
        <v>560</v>
      </c>
      <c r="G151" s="142"/>
      <c r="H151" s="138"/>
      <c r="I151" s="138"/>
      <c r="J151" s="53"/>
      <c r="K151" s="53"/>
      <c r="L151" s="300">
        <f t="shared" si="184"/>
        <v>0</v>
      </c>
      <c r="M151" s="213">
        <v>0</v>
      </c>
      <c r="N151" s="141">
        <v>0</v>
      </c>
      <c r="O151" s="141">
        <v>0</v>
      </c>
      <c r="P151" s="141">
        <v>0</v>
      </c>
      <c r="Q151" s="301">
        <f t="shared" si="230"/>
        <v>0</v>
      </c>
      <c r="R151" s="302">
        <f t="shared" si="231"/>
        <v>0</v>
      </c>
      <c r="S151" s="302">
        <f t="shared" si="232"/>
        <v>0</v>
      </c>
      <c r="T151" s="302">
        <f t="shared" si="233"/>
        <v>0</v>
      </c>
      <c r="U151" s="302">
        <f t="shared" si="234"/>
        <v>0</v>
      </c>
      <c r="V151" s="302">
        <f t="shared" si="235"/>
        <v>0</v>
      </c>
      <c r="W151" s="141">
        <v>0</v>
      </c>
      <c r="X151" s="302">
        <f t="shared" si="236"/>
        <v>0</v>
      </c>
      <c r="Y151" s="141">
        <v>0</v>
      </c>
      <c r="Z151" s="329">
        <f t="shared" si="237"/>
        <v>0</v>
      </c>
      <c r="AA151" s="142"/>
      <c r="AB151" s="561" t="str">
        <f t="shared" si="185"/>
        <v/>
      </c>
      <c r="AC151" s="330" t="str">
        <f t="shared" si="238"/>
        <v/>
      </c>
      <c r="AD151" s="143">
        <v>0</v>
      </c>
      <c r="AE151" s="331" t="str">
        <f t="shared" si="183"/>
        <v/>
      </c>
      <c r="AF151" s="332">
        <f t="shared" si="239"/>
        <v>0</v>
      </c>
      <c r="AG151" s="332">
        <f t="shared" si="240"/>
        <v>0</v>
      </c>
      <c r="AH151" s="332">
        <f t="shared" si="241"/>
        <v>0</v>
      </c>
      <c r="AI151" s="332">
        <f t="shared" si="242"/>
        <v>0</v>
      </c>
      <c r="AJ151" s="332">
        <f t="shared" si="243"/>
        <v>0</v>
      </c>
      <c r="AK151" s="333">
        <f t="shared" si="244"/>
        <v>0</v>
      </c>
      <c r="AL151" s="332">
        <f t="shared" si="245"/>
        <v>0</v>
      </c>
      <c r="AM151" s="332">
        <f t="shared" si="246"/>
        <v>0</v>
      </c>
      <c r="AN151" s="332">
        <f t="shared" si="247"/>
        <v>0</v>
      </c>
      <c r="AO151" s="332">
        <f t="shared" si="248"/>
        <v>0</v>
      </c>
      <c r="AP151" s="332">
        <f t="shared" si="249"/>
        <v>0</v>
      </c>
      <c r="AQ151" s="334">
        <f t="shared" si="250"/>
        <v>0</v>
      </c>
      <c r="AR151" s="633">
        <f t="shared" si="186"/>
        <v>0</v>
      </c>
      <c r="AS151" s="633">
        <f t="shared" si="187"/>
        <v>0</v>
      </c>
      <c r="AT151" s="633">
        <f t="shared" si="188"/>
        <v>0</v>
      </c>
      <c r="AU151" s="633">
        <f t="shared" si="189"/>
        <v>0</v>
      </c>
      <c r="AV151" s="633">
        <f t="shared" si="190"/>
        <v>0</v>
      </c>
      <c r="AW151" s="633">
        <f t="shared" si="191"/>
        <v>0</v>
      </c>
      <c r="AX151" s="633">
        <f t="shared" si="192"/>
        <v>0</v>
      </c>
      <c r="AY151" s="633">
        <f t="shared" si="193"/>
        <v>0</v>
      </c>
      <c r="AZ151" s="633">
        <f t="shared" si="194"/>
        <v>0</v>
      </c>
      <c r="BA151" s="633">
        <f t="shared" si="195"/>
        <v>0</v>
      </c>
      <c r="BB151" s="633">
        <f t="shared" si="196"/>
        <v>0</v>
      </c>
      <c r="BC151" s="633">
        <f t="shared" si="197"/>
        <v>0</v>
      </c>
      <c r="BD151" s="407">
        <f t="shared" si="252"/>
        <v>0</v>
      </c>
      <c r="BE151" s="334">
        <f t="shared" si="223"/>
        <v>0</v>
      </c>
      <c r="BF151" s="134"/>
      <c r="BG151" s="336">
        <f t="shared" si="224"/>
        <v>0</v>
      </c>
      <c r="BH151" s="336">
        <f t="shared" si="225"/>
        <v>0</v>
      </c>
      <c r="BI151" s="336">
        <f t="shared" si="226"/>
        <v>0</v>
      </c>
      <c r="BJ151" s="336">
        <f t="shared" si="227"/>
        <v>0</v>
      </c>
      <c r="BK151" s="335">
        <f t="shared" si="251"/>
        <v>0</v>
      </c>
      <c r="BL151" s="135"/>
      <c r="BM151" s="135"/>
      <c r="BN151" s="337">
        <f t="shared" si="228"/>
        <v>0</v>
      </c>
      <c r="BO151" s="136"/>
      <c r="BP151" s="336">
        <f t="shared" si="229"/>
        <v>0</v>
      </c>
      <c r="BQ151" s="136"/>
      <c r="BR151" s="136"/>
      <c r="BS151" s="161"/>
      <c r="BT151" s="338">
        <f t="shared" si="210"/>
        <v>0</v>
      </c>
      <c r="BU151" s="338">
        <f t="shared" si="211"/>
        <v>0</v>
      </c>
      <c r="BV151" s="338">
        <f t="shared" si="212"/>
        <v>0</v>
      </c>
      <c r="BW151" s="338">
        <f t="shared" si="213"/>
        <v>0</v>
      </c>
      <c r="BX151" s="338">
        <f t="shared" si="214"/>
        <v>0</v>
      </c>
      <c r="BY151" s="338">
        <f t="shared" si="215"/>
        <v>0</v>
      </c>
      <c r="BZ151" s="338">
        <f t="shared" si="216"/>
        <v>0</v>
      </c>
      <c r="CA151" s="338">
        <f t="shared" si="217"/>
        <v>0</v>
      </c>
      <c r="CB151" s="338">
        <f t="shared" si="218"/>
        <v>0</v>
      </c>
      <c r="CC151" s="338">
        <f t="shared" si="219"/>
        <v>0</v>
      </c>
      <c r="CD151" s="338">
        <f t="shared" si="220"/>
        <v>0</v>
      </c>
      <c r="CE151" s="339">
        <f t="shared" si="221"/>
        <v>0</v>
      </c>
    </row>
    <row r="152" spans="1:83" ht="18" thickBot="1" x14ac:dyDescent="0.35">
      <c r="A152" s="21">
        <v>144</v>
      </c>
      <c r="B152" s="137"/>
      <c r="C152" s="138"/>
      <c r="D152" s="139"/>
      <c r="E152" s="140"/>
      <c r="F152" s="299" t="s">
        <v>561</v>
      </c>
      <c r="G152" s="142"/>
      <c r="H152" s="138"/>
      <c r="I152" s="138"/>
      <c r="J152" s="53"/>
      <c r="K152" s="53"/>
      <c r="L152" s="300">
        <f t="shared" si="184"/>
        <v>0</v>
      </c>
      <c r="M152" s="213">
        <v>0</v>
      </c>
      <c r="N152" s="141">
        <v>0</v>
      </c>
      <c r="O152" s="141">
        <v>0</v>
      </c>
      <c r="P152" s="141">
        <v>0</v>
      </c>
      <c r="Q152" s="301">
        <f t="shared" si="230"/>
        <v>0</v>
      </c>
      <c r="R152" s="302">
        <f t="shared" si="231"/>
        <v>0</v>
      </c>
      <c r="S152" s="302">
        <f t="shared" si="232"/>
        <v>0</v>
      </c>
      <c r="T152" s="302">
        <f t="shared" si="233"/>
        <v>0</v>
      </c>
      <c r="U152" s="302">
        <f t="shared" si="234"/>
        <v>0</v>
      </c>
      <c r="V152" s="302">
        <f t="shared" si="235"/>
        <v>0</v>
      </c>
      <c r="W152" s="141">
        <v>0</v>
      </c>
      <c r="X152" s="302">
        <f t="shared" si="236"/>
        <v>0</v>
      </c>
      <c r="Y152" s="141">
        <v>0</v>
      </c>
      <c r="Z152" s="329">
        <f t="shared" si="237"/>
        <v>0</v>
      </c>
      <c r="AA152" s="142"/>
      <c r="AB152" s="561" t="str">
        <f t="shared" si="185"/>
        <v/>
      </c>
      <c r="AC152" s="330" t="str">
        <f t="shared" si="238"/>
        <v/>
      </c>
      <c r="AD152" s="143">
        <v>0</v>
      </c>
      <c r="AE152" s="331" t="str">
        <f t="shared" si="183"/>
        <v/>
      </c>
      <c r="AF152" s="332">
        <f t="shared" si="239"/>
        <v>0</v>
      </c>
      <c r="AG152" s="332">
        <f t="shared" si="240"/>
        <v>0</v>
      </c>
      <c r="AH152" s="332">
        <f t="shared" si="241"/>
        <v>0</v>
      </c>
      <c r="AI152" s="332">
        <f t="shared" si="242"/>
        <v>0</v>
      </c>
      <c r="AJ152" s="332">
        <f t="shared" si="243"/>
        <v>0</v>
      </c>
      <c r="AK152" s="333">
        <f t="shared" si="244"/>
        <v>0</v>
      </c>
      <c r="AL152" s="332">
        <f t="shared" si="245"/>
        <v>0</v>
      </c>
      <c r="AM152" s="332">
        <f t="shared" si="246"/>
        <v>0</v>
      </c>
      <c r="AN152" s="332">
        <f t="shared" si="247"/>
        <v>0</v>
      </c>
      <c r="AO152" s="332">
        <f t="shared" si="248"/>
        <v>0</v>
      </c>
      <c r="AP152" s="332">
        <f t="shared" si="249"/>
        <v>0</v>
      </c>
      <c r="AQ152" s="334">
        <f t="shared" si="250"/>
        <v>0</v>
      </c>
      <c r="AR152" s="633">
        <f t="shared" si="186"/>
        <v>0</v>
      </c>
      <c r="AS152" s="633">
        <f t="shared" si="187"/>
        <v>0</v>
      </c>
      <c r="AT152" s="633">
        <f t="shared" si="188"/>
        <v>0</v>
      </c>
      <c r="AU152" s="633">
        <f t="shared" si="189"/>
        <v>0</v>
      </c>
      <c r="AV152" s="633">
        <f t="shared" si="190"/>
        <v>0</v>
      </c>
      <c r="AW152" s="633">
        <f t="shared" si="191"/>
        <v>0</v>
      </c>
      <c r="AX152" s="633">
        <f t="shared" si="192"/>
        <v>0</v>
      </c>
      <c r="AY152" s="633">
        <f t="shared" si="193"/>
        <v>0</v>
      </c>
      <c r="AZ152" s="633">
        <f t="shared" si="194"/>
        <v>0</v>
      </c>
      <c r="BA152" s="633">
        <f t="shared" si="195"/>
        <v>0</v>
      </c>
      <c r="BB152" s="633">
        <f t="shared" si="196"/>
        <v>0</v>
      </c>
      <c r="BC152" s="633">
        <f t="shared" si="197"/>
        <v>0</v>
      </c>
      <c r="BD152" s="407">
        <f t="shared" si="252"/>
        <v>0</v>
      </c>
      <c r="BE152" s="334">
        <f t="shared" si="223"/>
        <v>0</v>
      </c>
      <c r="BF152" s="134"/>
      <c r="BG152" s="336">
        <f t="shared" si="224"/>
        <v>0</v>
      </c>
      <c r="BH152" s="336">
        <f t="shared" si="225"/>
        <v>0</v>
      </c>
      <c r="BI152" s="336">
        <f t="shared" si="226"/>
        <v>0</v>
      </c>
      <c r="BJ152" s="336">
        <f t="shared" si="227"/>
        <v>0</v>
      </c>
      <c r="BK152" s="335">
        <f t="shared" si="251"/>
        <v>0</v>
      </c>
      <c r="BL152" s="135"/>
      <c r="BM152" s="135"/>
      <c r="BN152" s="337">
        <f t="shared" si="228"/>
        <v>0</v>
      </c>
      <c r="BO152" s="136"/>
      <c r="BP152" s="336">
        <f t="shared" si="229"/>
        <v>0</v>
      </c>
      <c r="BQ152" s="136"/>
      <c r="BR152" s="136"/>
      <c r="BS152" s="161"/>
      <c r="BT152" s="338">
        <f t="shared" si="210"/>
        <v>0</v>
      </c>
      <c r="BU152" s="338">
        <f t="shared" si="211"/>
        <v>0</v>
      </c>
      <c r="BV152" s="338">
        <f t="shared" si="212"/>
        <v>0</v>
      </c>
      <c r="BW152" s="338">
        <f t="shared" si="213"/>
        <v>0</v>
      </c>
      <c r="BX152" s="338">
        <f t="shared" si="214"/>
        <v>0</v>
      </c>
      <c r="BY152" s="338">
        <f t="shared" si="215"/>
        <v>0</v>
      </c>
      <c r="BZ152" s="338">
        <f t="shared" si="216"/>
        <v>0</v>
      </c>
      <c r="CA152" s="338">
        <f t="shared" si="217"/>
        <v>0</v>
      </c>
      <c r="CB152" s="338">
        <f t="shared" si="218"/>
        <v>0</v>
      </c>
      <c r="CC152" s="338">
        <f t="shared" si="219"/>
        <v>0</v>
      </c>
      <c r="CD152" s="338">
        <f t="shared" si="220"/>
        <v>0</v>
      </c>
      <c r="CE152" s="339">
        <f t="shared" si="221"/>
        <v>0</v>
      </c>
    </row>
    <row r="153" spans="1:83" ht="18" thickBot="1" x14ac:dyDescent="0.35">
      <c r="A153" s="21">
        <v>145</v>
      </c>
      <c r="B153" s="137"/>
      <c r="C153" s="138"/>
      <c r="D153" s="139"/>
      <c r="E153" s="140"/>
      <c r="F153" s="299" t="s">
        <v>562</v>
      </c>
      <c r="G153" s="142"/>
      <c r="H153" s="138"/>
      <c r="I153" s="138"/>
      <c r="J153" s="53"/>
      <c r="K153" s="53"/>
      <c r="L153" s="300">
        <f t="shared" si="184"/>
        <v>0</v>
      </c>
      <c r="M153" s="213">
        <v>0</v>
      </c>
      <c r="N153" s="141">
        <v>0</v>
      </c>
      <c r="O153" s="141">
        <v>0</v>
      </c>
      <c r="P153" s="141">
        <v>0</v>
      </c>
      <c r="Q153" s="301">
        <f t="shared" si="230"/>
        <v>0</v>
      </c>
      <c r="R153" s="302">
        <f t="shared" si="231"/>
        <v>0</v>
      </c>
      <c r="S153" s="302">
        <f t="shared" si="232"/>
        <v>0</v>
      </c>
      <c r="T153" s="302">
        <f t="shared" si="233"/>
        <v>0</v>
      </c>
      <c r="U153" s="302">
        <f t="shared" si="234"/>
        <v>0</v>
      </c>
      <c r="V153" s="302">
        <f t="shared" si="235"/>
        <v>0</v>
      </c>
      <c r="W153" s="141">
        <v>0</v>
      </c>
      <c r="X153" s="302">
        <f t="shared" si="236"/>
        <v>0</v>
      </c>
      <c r="Y153" s="141">
        <v>0</v>
      </c>
      <c r="Z153" s="329">
        <f t="shared" si="237"/>
        <v>0</v>
      </c>
      <c r="AA153" s="142"/>
      <c r="AB153" s="561" t="str">
        <f t="shared" si="185"/>
        <v/>
      </c>
      <c r="AC153" s="330" t="str">
        <f t="shared" si="238"/>
        <v/>
      </c>
      <c r="AD153" s="143">
        <v>0</v>
      </c>
      <c r="AE153" s="331" t="str">
        <f t="shared" ref="AE153:AE200" si="253">IF(AND(L153&gt;2,BD153&lt;65,OR(I153="O",I153="A")),"1 coffret cadeau souvenir - un apéritif en soirée avec explications sur le bassin d'Arcachon si vous le souhaitez","")</f>
        <v/>
      </c>
      <c r="AF153" s="332">
        <f t="shared" si="239"/>
        <v>0</v>
      </c>
      <c r="AG153" s="332">
        <f t="shared" si="240"/>
        <v>0</v>
      </c>
      <c r="AH153" s="332">
        <f t="shared" si="241"/>
        <v>0</v>
      </c>
      <c r="AI153" s="332">
        <f t="shared" si="242"/>
        <v>0</v>
      </c>
      <c r="AJ153" s="332">
        <f t="shared" si="243"/>
        <v>0</v>
      </c>
      <c r="AK153" s="333">
        <f t="shared" si="244"/>
        <v>0</v>
      </c>
      <c r="AL153" s="332">
        <f t="shared" si="245"/>
        <v>0</v>
      </c>
      <c r="AM153" s="332">
        <f t="shared" si="246"/>
        <v>0</v>
      </c>
      <c r="AN153" s="332">
        <f t="shared" si="247"/>
        <v>0</v>
      </c>
      <c r="AO153" s="332">
        <f t="shared" si="248"/>
        <v>0</v>
      </c>
      <c r="AP153" s="332">
        <f t="shared" si="249"/>
        <v>0</v>
      </c>
      <c r="AQ153" s="334">
        <f t="shared" si="250"/>
        <v>0</v>
      </c>
      <c r="AR153" s="633">
        <f t="shared" si="186"/>
        <v>0</v>
      </c>
      <c r="AS153" s="633">
        <f t="shared" si="187"/>
        <v>0</v>
      </c>
      <c r="AT153" s="633">
        <f t="shared" si="188"/>
        <v>0</v>
      </c>
      <c r="AU153" s="633">
        <f t="shared" si="189"/>
        <v>0</v>
      </c>
      <c r="AV153" s="633">
        <f t="shared" si="190"/>
        <v>0</v>
      </c>
      <c r="AW153" s="633">
        <f t="shared" si="191"/>
        <v>0</v>
      </c>
      <c r="AX153" s="633">
        <f t="shared" si="192"/>
        <v>0</v>
      </c>
      <c r="AY153" s="633">
        <f t="shared" si="193"/>
        <v>0</v>
      </c>
      <c r="AZ153" s="633">
        <f t="shared" si="194"/>
        <v>0</v>
      </c>
      <c r="BA153" s="633">
        <f t="shared" si="195"/>
        <v>0</v>
      </c>
      <c r="BB153" s="633">
        <f t="shared" si="196"/>
        <v>0</v>
      </c>
      <c r="BC153" s="633">
        <f t="shared" si="197"/>
        <v>0</v>
      </c>
      <c r="BD153" s="407">
        <f t="shared" si="252"/>
        <v>0</v>
      </c>
      <c r="BE153" s="334">
        <f t="shared" si="223"/>
        <v>0</v>
      </c>
      <c r="BF153" s="134"/>
      <c r="BG153" s="336">
        <f t="shared" si="224"/>
        <v>0</v>
      </c>
      <c r="BH153" s="336">
        <f t="shared" si="225"/>
        <v>0</v>
      </c>
      <c r="BI153" s="336">
        <f t="shared" si="226"/>
        <v>0</v>
      </c>
      <c r="BJ153" s="336">
        <f t="shared" si="227"/>
        <v>0</v>
      </c>
      <c r="BK153" s="335">
        <f t="shared" si="251"/>
        <v>0</v>
      </c>
      <c r="BL153" s="135"/>
      <c r="BM153" s="135"/>
      <c r="BN153" s="337">
        <f t="shared" si="228"/>
        <v>0</v>
      </c>
      <c r="BO153" s="136"/>
      <c r="BP153" s="336">
        <f t="shared" si="229"/>
        <v>0</v>
      </c>
      <c r="BQ153" s="136"/>
      <c r="BR153" s="136"/>
      <c r="BS153" s="161"/>
      <c r="BT153" s="338">
        <f t="shared" si="210"/>
        <v>0</v>
      </c>
      <c r="BU153" s="338">
        <f t="shared" si="211"/>
        <v>0</v>
      </c>
      <c r="BV153" s="338">
        <f t="shared" si="212"/>
        <v>0</v>
      </c>
      <c r="BW153" s="338">
        <f t="shared" si="213"/>
        <v>0</v>
      </c>
      <c r="BX153" s="338">
        <f t="shared" si="214"/>
        <v>0</v>
      </c>
      <c r="BY153" s="338">
        <f t="shared" si="215"/>
        <v>0</v>
      </c>
      <c r="BZ153" s="338">
        <f t="shared" si="216"/>
        <v>0</v>
      </c>
      <c r="CA153" s="338">
        <f t="shared" si="217"/>
        <v>0</v>
      </c>
      <c r="CB153" s="338">
        <f t="shared" si="218"/>
        <v>0</v>
      </c>
      <c r="CC153" s="338">
        <f t="shared" si="219"/>
        <v>0</v>
      </c>
      <c r="CD153" s="338">
        <f t="shared" si="220"/>
        <v>0</v>
      </c>
      <c r="CE153" s="339">
        <f t="shared" si="221"/>
        <v>0</v>
      </c>
    </row>
    <row r="154" spans="1:83" ht="18" thickBot="1" x14ac:dyDescent="0.35">
      <c r="A154" s="21">
        <v>146</v>
      </c>
      <c r="B154" s="137"/>
      <c r="C154" s="138"/>
      <c r="D154" s="139"/>
      <c r="E154" s="140"/>
      <c r="F154" s="299" t="s">
        <v>563</v>
      </c>
      <c r="G154" s="142"/>
      <c r="H154" s="138"/>
      <c r="I154" s="138"/>
      <c r="J154" s="53"/>
      <c r="K154" s="53"/>
      <c r="L154" s="300">
        <f t="shared" ref="L154:L200" si="254">K154-J154</f>
        <v>0</v>
      </c>
      <c r="M154" s="213">
        <v>0</v>
      </c>
      <c r="N154" s="141">
        <v>0</v>
      </c>
      <c r="O154" s="141">
        <v>0</v>
      </c>
      <c r="P154" s="141">
        <v>0</v>
      </c>
      <c r="Q154" s="301">
        <f t="shared" si="230"/>
        <v>0</v>
      </c>
      <c r="R154" s="302">
        <f t="shared" si="231"/>
        <v>0</v>
      </c>
      <c r="S154" s="302">
        <f t="shared" si="232"/>
        <v>0</v>
      </c>
      <c r="T154" s="302">
        <f t="shared" si="233"/>
        <v>0</v>
      </c>
      <c r="U154" s="302">
        <f t="shared" si="234"/>
        <v>0</v>
      </c>
      <c r="V154" s="302">
        <f t="shared" si="235"/>
        <v>0</v>
      </c>
      <c r="W154" s="141">
        <v>0</v>
      </c>
      <c r="X154" s="302">
        <f t="shared" si="236"/>
        <v>0</v>
      </c>
      <c r="Y154" s="141">
        <v>0</v>
      </c>
      <c r="Z154" s="329">
        <f t="shared" si="237"/>
        <v>0</v>
      </c>
      <c r="AA154" s="142"/>
      <c r="AB154" s="561" t="str">
        <f t="shared" si="185"/>
        <v/>
      </c>
      <c r="AC154" s="330" t="str">
        <f t="shared" si="238"/>
        <v/>
      </c>
      <c r="AD154" s="143">
        <v>0</v>
      </c>
      <c r="AE154" s="331" t="str">
        <f t="shared" si="253"/>
        <v/>
      </c>
      <c r="AF154" s="332">
        <f t="shared" si="239"/>
        <v>0</v>
      </c>
      <c r="AG154" s="332">
        <f t="shared" si="240"/>
        <v>0</v>
      </c>
      <c r="AH154" s="332">
        <f t="shared" si="241"/>
        <v>0</v>
      </c>
      <c r="AI154" s="332">
        <f t="shared" si="242"/>
        <v>0</v>
      </c>
      <c r="AJ154" s="332">
        <f t="shared" si="243"/>
        <v>0</v>
      </c>
      <c r="AK154" s="333">
        <f t="shared" si="244"/>
        <v>0</v>
      </c>
      <c r="AL154" s="332">
        <f t="shared" si="245"/>
        <v>0</v>
      </c>
      <c r="AM154" s="332">
        <f t="shared" si="246"/>
        <v>0</v>
      </c>
      <c r="AN154" s="332">
        <f t="shared" si="247"/>
        <v>0</v>
      </c>
      <c r="AO154" s="332">
        <f t="shared" si="248"/>
        <v>0</v>
      </c>
      <c r="AP154" s="332">
        <f t="shared" si="249"/>
        <v>0</v>
      </c>
      <c r="AQ154" s="334">
        <f t="shared" si="250"/>
        <v>0</v>
      </c>
      <c r="AR154" s="633">
        <f t="shared" si="186"/>
        <v>0</v>
      </c>
      <c r="AS154" s="633">
        <f t="shared" si="187"/>
        <v>0</v>
      </c>
      <c r="AT154" s="633">
        <f t="shared" si="188"/>
        <v>0</v>
      </c>
      <c r="AU154" s="633">
        <f t="shared" si="189"/>
        <v>0</v>
      </c>
      <c r="AV154" s="633">
        <f t="shared" si="190"/>
        <v>0</v>
      </c>
      <c r="AW154" s="633">
        <f t="shared" si="191"/>
        <v>0</v>
      </c>
      <c r="AX154" s="633">
        <f t="shared" si="192"/>
        <v>0</v>
      </c>
      <c r="AY154" s="633">
        <f t="shared" si="193"/>
        <v>0</v>
      </c>
      <c r="AZ154" s="633">
        <f t="shared" si="194"/>
        <v>0</v>
      </c>
      <c r="BA154" s="633">
        <f t="shared" si="195"/>
        <v>0</v>
      </c>
      <c r="BB154" s="633">
        <f t="shared" si="196"/>
        <v>0</v>
      </c>
      <c r="BC154" s="633">
        <f t="shared" si="197"/>
        <v>0</v>
      </c>
      <c r="BD154" s="407">
        <f t="shared" si="252"/>
        <v>0</v>
      </c>
      <c r="BE154" s="334">
        <f t="shared" si="223"/>
        <v>0</v>
      </c>
      <c r="BF154" s="134"/>
      <c r="BG154" s="336">
        <f t="shared" si="224"/>
        <v>0</v>
      </c>
      <c r="BH154" s="336">
        <f t="shared" si="225"/>
        <v>0</v>
      </c>
      <c r="BI154" s="336">
        <f t="shared" si="226"/>
        <v>0</v>
      </c>
      <c r="BJ154" s="336">
        <f t="shared" si="227"/>
        <v>0</v>
      </c>
      <c r="BK154" s="335">
        <f t="shared" si="251"/>
        <v>0</v>
      </c>
      <c r="BL154" s="135"/>
      <c r="BM154" s="135"/>
      <c r="BN154" s="337">
        <f t="shared" si="228"/>
        <v>0</v>
      </c>
      <c r="BO154" s="136"/>
      <c r="BP154" s="336">
        <f t="shared" si="229"/>
        <v>0</v>
      </c>
      <c r="BQ154" s="136"/>
      <c r="BR154" s="136"/>
      <c r="BS154" s="161"/>
      <c r="BT154" s="338">
        <f t="shared" si="210"/>
        <v>0</v>
      </c>
      <c r="BU154" s="338">
        <f t="shared" si="211"/>
        <v>0</v>
      </c>
      <c r="BV154" s="338">
        <f t="shared" si="212"/>
        <v>0</v>
      </c>
      <c r="BW154" s="338">
        <f t="shared" si="213"/>
        <v>0</v>
      </c>
      <c r="BX154" s="338">
        <f t="shared" si="214"/>
        <v>0</v>
      </c>
      <c r="BY154" s="338">
        <f t="shared" si="215"/>
        <v>0</v>
      </c>
      <c r="BZ154" s="338">
        <f t="shared" si="216"/>
        <v>0</v>
      </c>
      <c r="CA154" s="338">
        <f t="shared" si="217"/>
        <v>0</v>
      </c>
      <c r="CB154" s="338">
        <f t="shared" si="218"/>
        <v>0</v>
      </c>
      <c r="CC154" s="338">
        <f t="shared" si="219"/>
        <v>0</v>
      </c>
      <c r="CD154" s="338">
        <f t="shared" si="220"/>
        <v>0</v>
      </c>
      <c r="CE154" s="339">
        <f t="shared" si="221"/>
        <v>0</v>
      </c>
    </row>
    <row r="155" spans="1:83" ht="18" thickBot="1" x14ac:dyDescent="0.35">
      <c r="A155" s="21">
        <v>147</v>
      </c>
      <c r="B155" s="137"/>
      <c r="C155" s="138"/>
      <c r="D155" s="139"/>
      <c r="E155" s="140"/>
      <c r="F155" s="299" t="s">
        <v>564</v>
      </c>
      <c r="G155" s="142"/>
      <c r="H155" s="138"/>
      <c r="I155" s="138"/>
      <c r="J155" s="53"/>
      <c r="K155" s="53"/>
      <c r="L155" s="300">
        <f t="shared" si="254"/>
        <v>0</v>
      </c>
      <c r="M155" s="213">
        <v>0</v>
      </c>
      <c r="N155" s="141">
        <v>0</v>
      </c>
      <c r="O155" s="141">
        <v>0</v>
      </c>
      <c r="P155" s="141">
        <v>0</v>
      </c>
      <c r="Q155" s="301">
        <f t="shared" si="230"/>
        <v>0</v>
      </c>
      <c r="R155" s="302">
        <f t="shared" si="231"/>
        <v>0</v>
      </c>
      <c r="S155" s="302">
        <f t="shared" si="232"/>
        <v>0</v>
      </c>
      <c r="T155" s="302">
        <f t="shared" si="233"/>
        <v>0</v>
      </c>
      <c r="U155" s="302">
        <f t="shared" si="234"/>
        <v>0</v>
      </c>
      <c r="V155" s="302">
        <f t="shared" si="235"/>
        <v>0</v>
      </c>
      <c r="W155" s="141">
        <v>0</v>
      </c>
      <c r="X155" s="302">
        <f t="shared" si="236"/>
        <v>0</v>
      </c>
      <c r="Y155" s="141">
        <v>0</v>
      </c>
      <c r="Z155" s="329">
        <f t="shared" si="237"/>
        <v>0</v>
      </c>
      <c r="AA155" s="142"/>
      <c r="AB155" s="561" t="str">
        <f t="shared" si="185"/>
        <v/>
      </c>
      <c r="AC155" s="330" t="str">
        <f t="shared" si="238"/>
        <v/>
      </c>
      <c r="AD155" s="143">
        <v>0</v>
      </c>
      <c r="AE155" s="331" t="str">
        <f t="shared" si="253"/>
        <v/>
      </c>
      <c r="AF155" s="332">
        <f t="shared" si="239"/>
        <v>0</v>
      </c>
      <c r="AG155" s="332">
        <f t="shared" si="240"/>
        <v>0</v>
      </c>
      <c r="AH155" s="332">
        <f t="shared" si="241"/>
        <v>0</v>
      </c>
      <c r="AI155" s="332">
        <f t="shared" si="242"/>
        <v>0</v>
      </c>
      <c r="AJ155" s="332">
        <f t="shared" si="243"/>
        <v>0</v>
      </c>
      <c r="AK155" s="333">
        <f t="shared" si="244"/>
        <v>0</v>
      </c>
      <c r="AL155" s="332">
        <f t="shared" si="245"/>
        <v>0</v>
      </c>
      <c r="AM155" s="332">
        <f t="shared" si="246"/>
        <v>0</v>
      </c>
      <c r="AN155" s="332">
        <f t="shared" si="247"/>
        <v>0</v>
      </c>
      <c r="AO155" s="332">
        <f t="shared" si="248"/>
        <v>0</v>
      </c>
      <c r="AP155" s="332">
        <f t="shared" si="249"/>
        <v>0</v>
      </c>
      <c r="AQ155" s="334">
        <f t="shared" si="250"/>
        <v>0</v>
      </c>
      <c r="AR155" s="633">
        <f t="shared" si="186"/>
        <v>0</v>
      </c>
      <c r="AS155" s="633">
        <f t="shared" si="187"/>
        <v>0</v>
      </c>
      <c r="AT155" s="633">
        <f t="shared" si="188"/>
        <v>0</v>
      </c>
      <c r="AU155" s="633">
        <f t="shared" si="189"/>
        <v>0</v>
      </c>
      <c r="AV155" s="633">
        <f t="shared" si="190"/>
        <v>0</v>
      </c>
      <c r="AW155" s="633">
        <f t="shared" si="191"/>
        <v>0</v>
      </c>
      <c r="AX155" s="633">
        <f t="shared" si="192"/>
        <v>0</v>
      </c>
      <c r="AY155" s="633">
        <f t="shared" si="193"/>
        <v>0</v>
      </c>
      <c r="AZ155" s="633">
        <f t="shared" si="194"/>
        <v>0</v>
      </c>
      <c r="BA155" s="633">
        <f t="shared" si="195"/>
        <v>0</v>
      </c>
      <c r="BB155" s="633">
        <f t="shared" si="196"/>
        <v>0</v>
      </c>
      <c r="BC155" s="633">
        <f t="shared" si="197"/>
        <v>0</v>
      </c>
      <c r="BD155" s="407">
        <f t="shared" si="252"/>
        <v>0</v>
      </c>
      <c r="BE155" s="334">
        <f t="shared" si="223"/>
        <v>0</v>
      </c>
      <c r="BF155" s="134"/>
      <c r="BG155" s="336">
        <f t="shared" si="224"/>
        <v>0</v>
      </c>
      <c r="BH155" s="336">
        <f t="shared" si="225"/>
        <v>0</v>
      </c>
      <c r="BI155" s="336">
        <f t="shared" si="226"/>
        <v>0</v>
      </c>
      <c r="BJ155" s="336">
        <f t="shared" si="227"/>
        <v>0</v>
      </c>
      <c r="BK155" s="335">
        <f t="shared" si="251"/>
        <v>0</v>
      </c>
      <c r="BL155" s="135"/>
      <c r="BM155" s="135"/>
      <c r="BN155" s="337">
        <f t="shared" si="228"/>
        <v>0</v>
      </c>
      <c r="BO155" s="136"/>
      <c r="BP155" s="336">
        <f t="shared" si="229"/>
        <v>0</v>
      </c>
      <c r="BQ155" s="136"/>
      <c r="BR155" s="136"/>
      <c r="BS155" s="161"/>
      <c r="BT155" s="338">
        <f t="shared" si="210"/>
        <v>0</v>
      </c>
      <c r="BU155" s="338">
        <f t="shared" si="211"/>
        <v>0</v>
      </c>
      <c r="BV155" s="338">
        <f t="shared" si="212"/>
        <v>0</v>
      </c>
      <c r="BW155" s="338">
        <f t="shared" si="213"/>
        <v>0</v>
      </c>
      <c r="BX155" s="338">
        <f t="shared" si="214"/>
        <v>0</v>
      </c>
      <c r="BY155" s="338">
        <f t="shared" si="215"/>
        <v>0</v>
      </c>
      <c r="BZ155" s="338">
        <f t="shared" si="216"/>
        <v>0</v>
      </c>
      <c r="CA155" s="338">
        <f t="shared" si="217"/>
        <v>0</v>
      </c>
      <c r="CB155" s="338">
        <f t="shared" si="218"/>
        <v>0</v>
      </c>
      <c r="CC155" s="338">
        <f t="shared" si="219"/>
        <v>0</v>
      </c>
      <c r="CD155" s="338">
        <f t="shared" si="220"/>
        <v>0</v>
      </c>
      <c r="CE155" s="339">
        <f t="shared" si="221"/>
        <v>0</v>
      </c>
    </row>
    <row r="156" spans="1:83" ht="18" thickBot="1" x14ac:dyDescent="0.35">
      <c r="A156" s="21">
        <v>148</v>
      </c>
      <c r="B156" s="137"/>
      <c r="C156" s="138"/>
      <c r="D156" s="139"/>
      <c r="E156" s="140"/>
      <c r="F156" s="299" t="s">
        <v>565</v>
      </c>
      <c r="G156" s="142"/>
      <c r="H156" s="138"/>
      <c r="I156" s="138"/>
      <c r="J156" s="53"/>
      <c r="K156" s="53"/>
      <c r="L156" s="300">
        <f t="shared" si="254"/>
        <v>0</v>
      </c>
      <c r="M156" s="213">
        <v>0</v>
      </c>
      <c r="N156" s="141">
        <v>0</v>
      </c>
      <c r="O156" s="141">
        <v>0</v>
      </c>
      <c r="P156" s="141">
        <v>0</v>
      </c>
      <c r="Q156" s="301">
        <f t="shared" si="230"/>
        <v>0</v>
      </c>
      <c r="R156" s="302">
        <f t="shared" si="231"/>
        <v>0</v>
      </c>
      <c r="S156" s="302">
        <f t="shared" si="232"/>
        <v>0</v>
      </c>
      <c r="T156" s="302">
        <f t="shared" si="233"/>
        <v>0</v>
      </c>
      <c r="U156" s="302">
        <f t="shared" si="234"/>
        <v>0</v>
      </c>
      <c r="V156" s="302">
        <f t="shared" si="235"/>
        <v>0</v>
      </c>
      <c r="W156" s="141">
        <v>0</v>
      </c>
      <c r="X156" s="302">
        <f t="shared" si="236"/>
        <v>0</v>
      </c>
      <c r="Y156" s="141">
        <v>0</v>
      </c>
      <c r="Z156" s="329">
        <f t="shared" si="237"/>
        <v>0</v>
      </c>
      <c r="AA156" s="142"/>
      <c r="AB156" s="561" t="str">
        <f t="shared" si="185"/>
        <v/>
      </c>
      <c r="AC156" s="330" t="str">
        <f t="shared" si="238"/>
        <v/>
      </c>
      <c r="AD156" s="143">
        <v>0</v>
      </c>
      <c r="AE156" s="331" t="str">
        <f t="shared" si="253"/>
        <v/>
      </c>
      <c r="AF156" s="332">
        <f t="shared" si="239"/>
        <v>0</v>
      </c>
      <c r="AG156" s="332">
        <f t="shared" si="240"/>
        <v>0</v>
      </c>
      <c r="AH156" s="332">
        <f t="shared" si="241"/>
        <v>0</v>
      </c>
      <c r="AI156" s="332">
        <f t="shared" si="242"/>
        <v>0</v>
      </c>
      <c r="AJ156" s="332">
        <f t="shared" si="243"/>
        <v>0</v>
      </c>
      <c r="AK156" s="333">
        <f t="shared" si="244"/>
        <v>0</v>
      </c>
      <c r="AL156" s="332">
        <f t="shared" si="245"/>
        <v>0</v>
      </c>
      <c r="AM156" s="332">
        <f t="shared" si="246"/>
        <v>0</v>
      </c>
      <c r="AN156" s="332">
        <f t="shared" si="247"/>
        <v>0</v>
      </c>
      <c r="AO156" s="332">
        <f t="shared" si="248"/>
        <v>0</v>
      </c>
      <c r="AP156" s="332">
        <f t="shared" si="249"/>
        <v>0</v>
      </c>
      <c r="AQ156" s="334">
        <f t="shared" si="250"/>
        <v>0</v>
      </c>
      <c r="AR156" s="633">
        <f t="shared" si="186"/>
        <v>0</v>
      </c>
      <c r="AS156" s="633">
        <f t="shared" si="187"/>
        <v>0</v>
      </c>
      <c r="AT156" s="633">
        <f t="shared" si="188"/>
        <v>0</v>
      </c>
      <c r="AU156" s="633">
        <f t="shared" si="189"/>
        <v>0</v>
      </c>
      <c r="AV156" s="633">
        <f t="shared" si="190"/>
        <v>0</v>
      </c>
      <c r="AW156" s="633">
        <f t="shared" si="191"/>
        <v>0</v>
      </c>
      <c r="AX156" s="633">
        <f t="shared" si="192"/>
        <v>0</v>
      </c>
      <c r="AY156" s="633">
        <f t="shared" si="193"/>
        <v>0</v>
      </c>
      <c r="AZ156" s="633">
        <f t="shared" si="194"/>
        <v>0</v>
      </c>
      <c r="BA156" s="633">
        <f t="shared" si="195"/>
        <v>0</v>
      </c>
      <c r="BB156" s="633">
        <f t="shared" si="196"/>
        <v>0</v>
      </c>
      <c r="BC156" s="633">
        <f t="shared" si="197"/>
        <v>0</v>
      </c>
      <c r="BD156" s="407">
        <f t="shared" si="252"/>
        <v>0</v>
      </c>
      <c r="BE156" s="334">
        <f t="shared" si="223"/>
        <v>0</v>
      </c>
      <c r="BF156" s="134"/>
      <c r="BG156" s="336">
        <f t="shared" si="224"/>
        <v>0</v>
      </c>
      <c r="BH156" s="336">
        <f t="shared" si="225"/>
        <v>0</v>
      </c>
      <c r="BI156" s="336">
        <f t="shared" si="226"/>
        <v>0</v>
      </c>
      <c r="BJ156" s="336">
        <f t="shared" si="227"/>
        <v>0</v>
      </c>
      <c r="BK156" s="335">
        <f t="shared" si="251"/>
        <v>0</v>
      </c>
      <c r="BL156" s="135"/>
      <c r="BM156" s="135"/>
      <c r="BN156" s="337">
        <f t="shared" si="228"/>
        <v>0</v>
      </c>
      <c r="BO156" s="136"/>
      <c r="BP156" s="336">
        <f t="shared" si="229"/>
        <v>0</v>
      </c>
      <c r="BQ156" s="136"/>
      <c r="BR156" s="136"/>
      <c r="BS156" s="161"/>
      <c r="BT156" s="338">
        <f t="shared" si="210"/>
        <v>0</v>
      </c>
      <c r="BU156" s="338">
        <f t="shared" si="211"/>
        <v>0</v>
      </c>
      <c r="BV156" s="338">
        <f t="shared" si="212"/>
        <v>0</v>
      </c>
      <c r="BW156" s="338">
        <f t="shared" si="213"/>
        <v>0</v>
      </c>
      <c r="BX156" s="338">
        <f t="shared" si="214"/>
        <v>0</v>
      </c>
      <c r="BY156" s="338">
        <f t="shared" si="215"/>
        <v>0</v>
      </c>
      <c r="BZ156" s="338">
        <f t="shared" si="216"/>
        <v>0</v>
      </c>
      <c r="CA156" s="338">
        <f t="shared" si="217"/>
        <v>0</v>
      </c>
      <c r="CB156" s="338">
        <f t="shared" si="218"/>
        <v>0</v>
      </c>
      <c r="CC156" s="338">
        <f t="shared" si="219"/>
        <v>0</v>
      </c>
      <c r="CD156" s="338">
        <f t="shared" si="220"/>
        <v>0</v>
      </c>
      <c r="CE156" s="339">
        <f t="shared" si="221"/>
        <v>0</v>
      </c>
    </row>
    <row r="157" spans="1:83" ht="18" thickBot="1" x14ac:dyDescent="0.35">
      <c r="A157" s="21">
        <v>149</v>
      </c>
      <c r="B157" s="137"/>
      <c r="C157" s="138"/>
      <c r="D157" s="139"/>
      <c r="E157" s="140"/>
      <c r="F157" s="299" t="s">
        <v>566</v>
      </c>
      <c r="G157" s="142"/>
      <c r="H157" s="138"/>
      <c r="I157" s="138"/>
      <c r="J157" s="53"/>
      <c r="K157" s="53"/>
      <c r="L157" s="300">
        <f t="shared" si="254"/>
        <v>0</v>
      </c>
      <c r="M157" s="213">
        <v>0</v>
      </c>
      <c r="N157" s="141">
        <v>0</v>
      </c>
      <c r="O157" s="141">
        <v>0</v>
      </c>
      <c r="P157" s="141">
        <v>0</v>
      </c>
      <c r="Q157" s="301">
        <f t="shared" si="230"/>
        <v>0</v>
      </c>
      <c r="R157" s="302">
        <f t="shared" si="231"/>
        <v>0</v>
      </c>
      <c r="S157" s="302">
        <f t="shared" si="232"/>
        <v>0</v>
      </c>
      <c r="T157" s="302">
        <f t="shared" si="233"/>
        <v>0</v>
      </c>
      <c r="U157" s="302">
        <f t="shared" si="234"/>
        <v>0</v>
      </c>
      <c r="V157" s="302">
        <f t="shared" si="235"/>
        <v>0</v>
      </c>
      <c r="W157" s="141">
        <v>0</v>
      </c>
      <c r="X157" s="302">
        <f t="shared" si="236"/>
        <v>0</v>
      </c>
      <c r="Y157" s="141">
        <v>0</v>
      </c>
      <c r="Z157" s="329">
        <f t="shared" si="237"/>
        <v>0</v>
      </c>
      <c r="AA157" s="142"/>
      <c r="AB157" s="561" t="str">
        <f t="shared" si="185"/>
        <v/>
      </c>
      <c r="AC157" s="330" t="str">
        <f t="shared" si="238"/>
        <v/>
      </c>
      <c r="AD157" s="143">
        <v>0</v>
      </c>
      <c r="AE157" s="331" t="str">
        <f t="shared" si="253"/>
        <v/>
      </c>
      <c r="AF157" s="332">
        <f t="shared" si="239"/>
        <v>0</v>
      </c>
      <c r="AG157" s="332">
        <f t="shared" si="240"/>
        <v>0</v>
      </c>
      <c r="AH157" s="332">
        <f t="shared" si="241"/>
        <v>0</v>
      </c>
      <c r="AI157" s="332">
        <f t="shared" si="242"/>
        <v>0</v>
      </c>
      <c r="AJ157" s="332">
        <f t="shared" si="243"/>
        <v>0</v>
      </c>
      <c r="AK157" s="333">
        <f t="shared" si="244"/>
        <v>0</v>
      </c>
      <c r="AL157" s="332">
        <f t="shared" si="245"/>
        <v>0</v>
      </c>
      <c r="AM157" s="332">
        <f t="shared" si="246"/>
        <v>0</v>
      </c>
      <c r="AN157" s="332">
        <f t="shared" si="247"/>
        <v>0</v>
      </c>
      <c r="AO157" s="332">
        <f t="shared" si="248"/>
        <v>0</v>
      </c>
      <c r="AP157" s="332">
        <f t="shared" si="249"/>
        <v>0</v>
      </c>
      <c r="AQ157" s="334">
        <f t="shared" si="250"/>
        <v>0</v>
      </c>
      <c r="AR157" s="633">
        <f t="shared" si="186"/>
        <v>0</v>
      </c>
      <c r="AS157" s="633">
        <f t="shared" si="187"/>
        <v>0</v>
      </c>
      <c r="AT157" s="633">
        <f t="shared" si="188"/>
        <v>0</v>
      </c>
      <c r="AU157" s="633">
        <f t="shared" si="189"/>
        <v>0</v>
      </c>
      <c r="AV157" s="633">
        <f t="shared" si="190"/>
        <v>0</v>
      </c>
      <c r="AW157" s="633">
        <f t="shared" si="191"/>
        <v>0</v>
      </c>
      <c r="AX157" s="633">
        <f t="shared" si="192"/>
        <v>0</v>
      </c>
      <c r="AY157" s="633">
        <f t="shared" si="193"/>
        <v>0</v>
      </c>
      <c r="AZ157" s="633">
        <f t="shared" si="194"/>
        <v>0</v>
      </c>
      <c r="BA157" s="633">
        <f t="shared" si="195"/>
        <v>0</v>
      </c>
      <c r="BB157" s="633">
        <f t="shared" si="196"/>
        <v>0</v>
      </c>
      <c r="BC157" s="633">
        <f t="shared" si="197"/>
        <v>0</v>
      </c>
      <c r="BD157" s="407">
        <f t="shared" si="252"/>
        <v>0</v>
      </c>
      <c r="BE157" s="334">
        <f t="shared" si="223"/>
        <v>0</v>
      </c>
      <c r="BF157" s="134"/>
      <c r="BG157" s="336">
        <f t="shared" si="224"/>
        <v>0</v>
      </c>
      <c r="BH157" s="336">
        <f t="shared" si="225"/>
        <v>0</v>
      </c>
      <c r="BI157" s="336">
        <f t="shared" si="226"/>
        <v>0</v>
      </c>
      <c r="BJ157" s="336">
        <f t="shared" si="227"/>
        <v>0</v>
      </c>
      <c r="BK157" s="335">
        <f t="shared" si="251"/>
        <v>0</v>
      </c>
      <c r="BL157" s="135"/>
      <c r="BM157" s="135"/>
      <c r="BN157" s="337">
        <f t="shared" si="228"/>
        <v>0</v>
      </c>
      <c r="BO157" s="136"/>
      <c r="BP157" s="336">
        <f t="shared" si="229"/>
        <v>0</v>
      </c>
      <c r="BQ157" s="136"/>
      <c r="BR157" s="136"/>
      <c r="BS157" s="161"/>
      <c r="BT157" s="338">
        <f t="shared" si="210"/>
        <v>0</v>
      </c>
      <c r="BU157" s="338">
        <f t="shared" si="211"/>
        <v>0</v>
      </c>
      <c r="BV157" s="338">
        <f t="shared" si="212"/>
        <v>0</v>
      </c>
      <c r="BW157" s="338">
        <f t="shared" si="213"/>
        <v>0</v>
      </c>
      <c r="BX157" s="338">
        <f t="shared" si="214"/>
        <v>0</v>
      </c>
      <c r="BY157" s="338">
        <f t="shared" si="215"/>
        <v>0</v>
      </c>
      <c r="BZ157" s="338">
        <f t="shared" si="216"/>
        <v>0</v>
      </c>
      <c r="CA157" s="338">
        <f t="shared" si="217"/>
        <v>0</v>
      </c>
      <c r="CB157" s="338">
        <f t="shared" si="218"/>
        <v>0</v>
      </c>
      <c r="CC157" s="338">
        <f t="shared" si="219"/>
        <v>0</v>
      </c>
      <c r="CD157" s="338">
        <f t="shared" si="220"/>
        <v>0</v>
      </c>
      <c r="CE157" s="339">
        <f t="shared" si="221"/>
        <v>0</v>
      </c>
    </row>
    <row r="158" spans="1:83" ht="18" thickBot="1" x14ac:dyDescent="0.35">
      <c r="A158" s="21">
        <v>150</v>
      </c>
      <c r="B158" s="137"/>
      <c r="C158" s="138"/>
      <c r="D158" s="139"/>
      <c r="E158" s="140"/>
      <c r="F158" s="299" t="s">
        <v>567</v>
      </c>
      <c r="G158" s="142"/>
      <c r="H158" s="138"/>
      <c r="I158" s="138"/>
      <c r="J158" s="53"/>
      <c r="K158" s="53"/>
      <c r="L158" s="300">
        <f t="shared" si="254"/>
        <v>0</v>
      </c>
      <c r="M158" s="213">
        <v>0</v>
      </c>
      <c r="N158" s="141">
        <v>0</v>
      </c>
      <c r="O158" s="141">
        <v>0</v>
      </c>
      <c r="P158" s="141">
        <v>0</v>
      </c>
      <c r="Q158" s="301">
        <f t="shared" si="230"/>
        <v>0</v>
      </c>
      <c r="R158" s="302">
        <f t="shared" si="231"/>
        <v>0</v>
      </c>
      <c r="S158" s="302">
        <f t="shared" si="232"/>
        <v>0</v>
      </c>
      <c r="T158" s="302">
        <f t="shared" si="233"/>
        <v>0</v>
      </c>
      <c r="U158" s="302">
        <f t="shared" si="234"/>
        <v>0</v>
      </c>
      <c r="V158" s="302">
        <f t="shared" si="235"/>
        <v>0</v>
      </c>
      <c r="W158" s="141">
        <v>0</v>
      </c>
      <c r="X158" s="302">
        <f t="shared" si="236"/>
        <v>0</v>
      </c>
      <c r="Y158" s="141">
        <v>0</v>
      </c>
      <c r="Z158" s="329">
        <f t="shared" si="237"/>
        <v>0</v>
      </c>
      <c r="AA158" s="142"/>
      <c r="AB158" s="561" t="str">
        <f t="shared" si="185"/>
        <v/>
      </c>
      <c r="AC158" s="330" t="str">
        <f t="shared" si="238"/>
        <v/>
      </c>
      <c r="AD158" s="143">
        <v>0</v>
      </c>
      <c r="AE158" s="331" t="str">
        <f t="shared" si="253"/>
        <v/>
      </c>
      <c r="AF158" s="332">
        <f t="shared" si="239"/>
        <v>0</v>
      </c>
      <c r="AG158" s="332">
        <f t="shared" si="240"/>
        <v>0</v>
      </c>
      <c r="AH158" s="332">
        <f t="shared" si="241"/>
        <v>0</v>
      </c>
      <c r="AI158" s="332">
        <f t="shared" si="242"/>
        <v>0</v>
      </c>
      <c r="AJ158" s="332">
        <f t="shared" si="243"/>
        <v>0</v>
      </c>
      <c r="AK158" s="333">
        <f t="shared" si="244"/>
        <v>0</v>
      </c>
      <c r="AL158" s="332">
        <f t="shared" si="245"/>
        <v>0</v>
      </c>
      <c r="AM158" s="332">
        <f t="shared" si="246"/>
        <v>0</v>
      </c>
      <c r="AN158" s="332">
        <f t="shared" si="247"/>
        <v>0</v>
      </c>
      <c r="AO158" s="332">
        <f t="shared" si="248"/>
        <v>0</v>
      </c>
      <c r="AP158" s="332">
        <f t="shared" si="249"/>
        <v>0</v>
      </c>
      <c r="AQ158" s="334">
        <f t="shared" si="250"/>
        <v>0</v>
      </c>
      <c r="AR158" s="633">
        <f t="shared" si="186"/>
        <v>0</v>
      </c>
      <c r="AS158" s="633">
        <f t="shared" si="187"/>
        <v>0</v>
      </c>
      <c r="AT158" s="633">
        <f t="shared" si="188"/>
        <v>0</v>
      </c>
      <c r="AU158" s="633">
        <f t="shared" si="189"/>
        <v>0</v>
      </c>
      <c r="AV158" s="633">
        <f t="shared" si="190"/>
        <v>0</v>
      </c>
      <c r="AW158" s="633">
        <f t="shared" si="191"/>
        <v>0</v>
      </c>
      <c r="AX158" s="633">
        <f t="shared" si="192"/>
        <v>0</v>
      </c>
      <c r="AY158" s="633">
        <f t="shared" si="193"/>
        <v>0</v>
      </c>
      <c r="AZ158" s="633">
        <f t="shared" si="194"/>
        <v>0</v>
      </c>
      <c r="BA158" s="633">
        <f t="shared" si="195"/>
        <v>0</v>
      </c>
      <c r="BB158" s="633">
        <f t="shared" si="196"/>
        <v>0</v>
      </c>
      <c r="BC158" s="633">
        <f t="shared" si="197"/>
        <v>0</v>
      </c>
      <c r="BD158" s="407">
        <f t="shared" si="252"/>
        <v>0</v>
      </c>
      <c r="BE158" s="334">
        <f t="shared" si="223"/>
        <v>0</v>
      </c>
      <c r="BF158" s="134"/>
      <c r="BG158" s="336">
        <f t="shared" si="224"/>
        <v>0</v>
      </c>
      <c r="BH158" s="336">
        <f t="shared" si="225"/>
        <v>0</v>
      </c>
      <c r="BI158" s="336">
        <f t="shared" si="226"/>
        <v>0</v>
      </c>
      <c r="BJ158" s="336">
        <f t="shared" si="227"/>
        <v>0</v>
      </c>
      <c r="BK158" s="335">
        <f t="shared" si="251"/>
        <v>0</v>
      </c>
      <c r="BL158" s="135"/>
      <c r="BM158" s="135"/>
      <c r="BN158" s="337">
        <f t="shared" si="228"/>
        <v>0</v>
      </c>
      <c r="BO158" s="136"/>
      <c r="BP158" s="336">
        <f t="shared" si="229"/>
        <v>0</v>
      </c>
      <c r="BQ158" s="136"/>
      <c r="BR158" s="136"/>
      <c r="BS158" s="161"/>
      <c r="BT158" s="338">
        <f t="shared" si="210"/>
        <v>0</v>
      </c>
      <c r="BU158" s="338">
        <f t="shared" si="211"/>
        <v>0</v>
      </c>
      <c r="BV158" s="338">
        <f t="shared" si="212"/>
        <v>0</v>
      </c>
      <c r="BW158" s="338">
        <f t="shared" si="213"/>
        <v>0</v>
      </c>
      <c r="BX158" s="338">
        <f t="shared" si="214"/>
        <v>0</v>
      </c>
      <c r="BY158" s="338">
        <f t="shared" si="215"/>
        <v>0</v>
      </c>
      <c r="BZ158" s="338">
        <f t="shared" si="216"/>
        <v>0</v>
      </c>
      <c r="CA158" s="338">
        <f t="shared" si="217"/>
        <v>0</v>
      </c>
      <c r="CB158" s="338">
        <f t="shared" si="218"/>
        <v>0</v>
      </c>
      <c r="CC158" s="338">
        <f t="shared" si="219"/>
        <v>0</v>
      </c>
      <c r="CD158" s="338">
        <f t="shared" si="220"/>
        <v>0</v>
      </c>
      <c r="CE158" s="339">
        <f t="shared" si="221"/>
        <v>0</v>
      </c>
    </row>
    <row r="159" spans="1:83" ht="18" thickBot="1" x14ac:dyDescent="0.35">
      <c r="A159" s="21">
        <v>151</v>
      </c>
      <c r="B159" s="137"/>
      <c r="C159" s="138"/>
      <c r="D159" s="139"/>
      <c r="E159" s="140"/>
      <c r="F159" s="299" t="s">
        <v>568</v>
      </c>
      <c r="G159" s="142"/>
      <c r="H159" s="138"/>
      <c r="I159" s="138"/>
      <c r="J159" s="53"/>
      <c r="K159" s="53"/>
      <c r="L159" s="300">
        <f t="shared" si="254"/>
        <v>0</v>
      </c>
      <c r="M159" s="213">
        <v>0</v>
      </c>
      <c r="N159" s="141">
        <v>0</v>
      </c>
      <c r="O159" s="141">
        <v>0</v>
      </c>
      <c r="P159" s="141">
        <v>0</v>
      </c>
      <c r="Q159" s="301">
        <f t="shared" si="230"/>
        <v>0</v>
      </c>
      <c r="R159" s="302">
        <f t="shared" si="231"/>
        <v>0</v>
      </c>
      <c r="S159" s="302">
        <f t="shared" si="232"/>
        <v>0</v>
      </c>
      <c r="T159" s="302">
        <f t="shared" si="233"/>
        <v>0</v>
      </c>
      <c r="U159" s="302">
        <f t="shared" si="234"/>
        <v>0</v>
      </c>
      <c r="V159" s="302">
        <f t="shared" si="235"/>
        <v>0</v>
      </c>
      <c r="W159" s="141">
        <v>0</v>
      </c>
      <c r="X159" s="302">
        <f t="shared" si="236"/>
        <v>0</v>
      </c>
      <c r="Y159" s="141">
        <v>0</v>
      </c>
      <c r="Z159" s="329">
        <f t="shared" si="237"/>
        <v>0</v>
      </c>
      <c r="AA159" s="142"/>
      <c r="AB159" s="561" t="str">
        <f t="shared" si="185"/>
        <v/>
      </c>
      <c r="AC159" s="330" t="str">
        <f t="shared" si="238"/>
        <v/>
      </c>
      <c r="AD159" s="143">
        <v>0</v>
      </c>
      <c r="AE159" s="331" t="str">
        <f t="shared" si="253"/>
        <v/>
      </c>
      <c r="AF159" s="332">
        <f t="shared" si="239"/>
        <v>0</v>
      </c>
      <c r="AG159" s="332">
        <f t="shared" si="240"/>
        <v>0</v>
      </c>
      <c r="AH159" s="332">
        <f t="shared" si="241"/>
        <v>0</v>
      </c>
      <c r="AI159" s="332">
        <f t="shared" si="242"/>
        <v>0</v>
      </c>
      <c r="AJ159" s="332">
        <f t="shared" si="243"/>
        <v>0</v>
      </c>
      <c r="AK159" s="333">
        <f t="shared" si="244"/>
        <v>0</v>
      </c>
      <c r="AL159" s="332">
        <f t="shared" si="245"/>
        <v>0</v>
      </c>
      <c r="AM159" s="332">
        <f t="shared" si="246"/>
        <v>0</v>
      </c>
      <c r="AN159" s="332">
        <f t="shared" si="247"/>
        <v>0</v>
      </c>
      <c r="AO159" s="332">
        <f t="shared" si="248"/>
        <v>0</v>
      </c>
      <c r="AP159" s="332">
        <f t="shared" si="249"/>
        <v>0</v>
      </c>
      <c r="AQ159" s="334">
        <f t="shared" si="250"/>
        <v>0</v>
      </c>
      <c r="AR159" s="633">
        <f t="shared" si="186"/>
        <v>0</v>
      </c>
      <c r="AS159" s="633">
        <f t="shared" si="187"/>
        <v>0</v>
      </c>
      <c r="AT159" s="633">
        <f t="shared" si="188"/>
        <v>0</v>
      </c>
      <c r="AU159" s="633">
        <f t="shared" si="189"/>
        <v>0</v>
      </c>
      <c r="AV159" s="633">
        <f t="shared" si="190"/>
        <v>0</v>
      </c>
      <c r="AW159" s="633">
        <f t="shared" si="191"/>
        <v>0</v>
      </c>
      <c r="AX159" s="633">
        <f t="shared" si="192"/>
        <v>0</v>
      </c>
      <c r="AY159" s="633">
        <f t="shared" si="193"/>
        <v>0</v>
      </c>
      <c r="AZ159" s="633">
        <f t="shared" si="194"/>
        <v>0</v>
      </c>
      <c r="BA159" s="633">
        <f t="shared" si="195"/>
        <v>0</v>
      </c>
      <c r="BB159" s="633">
        <f t="shared" si="196"/>
        <v>0</v>
      </c>
      <c r="BC159" s="633">
        <f t="shared" si="197"/>
        <v>0</v>
      </c>
      <c r="BD159" s="407">
        <f t="shared" si="252"/>
        <v>0</v>
      </c>
      <c r="BE159" s="334">
        <f t="shared" si="223"/>
        <v>0</v>
      </c>
      <c r="BF159" s="134"/>
      <c r="BG159" s="336">
        <f t="shared" si="224"/>
        <v>0</v>
      </c>
      <c r="BH159" s="336">
        <f t="shared" si="225"/>
        <v>0</v>
      </c>
      <c r="BI159" s="336">
        <f t="shared" si="226"/>
        <v>0</v>
      </c>
      <c r="BJ159" s="336">
        <f t="shared" si="227"/>
        <v>0</v>
      </c>
      <c r="BK159" s="335">
        <f t="shared" si="251"/>
        <v>0</v>
      </c>
      <c r="BL159" s="135"/>
      <c r="BM159" s="135"/>
      <c r="BN159" s="337">
        <f t="shared" si="228"/>
        <v>0</v>
      </c>
      <c r="BO159" s="136"/>
      <c r="BP159" s="336">
        <f t="shared" si="229"/>
        <v>0</v>
      </c>
      <c r="BQ159" s="136"/>
      <c r="BR159" s="136"/>
      <c r="BS159" s="161"/>
      <c r="BT159" s="338">
        <f t="shared" si="210"/>
        <v>0</v>
      </c>
      <c r="BU159" s="338">
        <f t="shared" si="211"/>
        <v>0</v>
      </c>
      <c r="BV159" s="338">
        <f t="shared" si="212"/>
        <v>0</v>
      </c>
      <c r="BW159" s="338">
        <f t="shared" si="213"/>
        <v>0</v>
      </c>
      <c r="BX159" s="338">
        <f t="shared" si="214"/>
        <v>0</v>
      </c>
      <c r="BY159" s="338">
        <f t="shared" si="215"/>
        <v>0</v>
      </c>
      <c r="BZ159" s="338">
        <f t="shared" si="216"/>
        <v>0</v>
      </c>
      <c r="CA159" s="338">
        <f t="shared" si="217"/>
        <v>0</v>
      </c>
      <c r="CB159" s="338">
        <f t="shared" si="218"/>
        <v>0</v>
      </c>
      <c r="CC159" s="338">
        <f t="shared" si="219"/>
        <v>0</v>
      </c>
      <c r="CD159" s="338">
        <f t="shared" si="220"/>
        <v>0</v>
      </c>
      <c r="CE159" s="339">
        <f t="shared" si="221"/>
        <v>0</v>
      </c>
    </row>
    <row r="160" spans="1:83" ht="18" thickBot="1" x14ac:dyDescent="0.35">
      <c r="A160" s="21">
        <v>152</v>
      </c>
      <c r="B160" s="137"/>
      <c r="C160" s="138"/>
      <c r="D160" s="139"/>
      <c r="E160" s="140"/>
      <c r="F160" s="299" t="s">
        <v>569</v>
      </c>
      <c r="G160" s="142"/>
      <c r="H160" s="138"/>
      <c r="I160" s="138"/>
      <c r="J160" s="53"/>
      <c r="K160" s="53"/>
      <c r="L160" s="300">
        <f t="shared" si="254"/>
        <v>0</v>
      </c>
      <c r="M160" s="213">
        <v>0</v>
      </c>
      <c r="N160" s="141">
        <v>0</v>
      </c>
      <c r="O160" s="141">
        <v>0</v>
      </c>
      <c r="P160" s="141">
        <v>0</v>
      </c>
      <c r="Q160" s="301">
        <f t="shared" si="230"/>
        <v>0</v>
      </c>
      <c r="R160" s="302">
        <f t="shared" si="231"/>
        <v>0</v>
      </c>
      <c r="S160" s="302">
        <f t="shared" si="232"/>
        <v>0</v>
      </c>
      <c r="T160" s="302">
        <f t="shared" si="233"/>
        <v>0</v>
      </c>
      <c r="U160" s="302">
        <f t="shared" si="234"/>
        <v>0</v>
      </c>
      <c r="V160" s="302">
        <f t="shared" si="235"/>
        <v>0</v>
      </c>
      <c r="W160" s="141">
        <v>0</v>
      </c>
      <c r="X160" s="302">
        <f t="shared" si="236"/>
        <v>0</v>
      </c>
      <c r="Y160" s="141">
        <v>0</v>
      </c>
      <c r="Z160" s="329">
        <f t="shared" si="237"/>
        <v>0</v>
      </c>
      <c r="AA160" s="142"/>
      <c r="AB160" s="561" t="str">
        <f t="shared" ref="AB160:AB200" si="255">IF(AA160="","",AA160+7)</f>
        <v/>
      </c>
      <c r="AC160" s="330" t="str">
        <f t="shared" si="238"/>
        <v/>
      </c>
      <c r="AD160" s="143">
        <v>0</v>
      </c>
      <c r="AE160" s="331" t="str">
        <f t="shared" si="253"/>
        <v/>
      </c>
      <c r="AF160" s="332">
        <f t="shared" si="239"/>
        <v>0</v>
      </c>
      <c r="AG160" s="332">
        <f t="shared" si="240"/>
        <v>0</v>
      </c>
      <c r="AH160" s="332">
        <f t="shared" si="241"/>
        <v>0</v>
      </c>
      <c r="AI160" s="332">
        <f t="shared" si="242"/>
        <v>0</v>
      </c>
      <c r="AJ160" s="332">
        <f t="shared" si="243"/>
        <v>0</v>
      </c>
      <c r="AK160" s="333">
        <f t="shared" si="244"/>
        <v>0</v>
      </c>
      <c r="AL160" s="332">
        <f t="shared" si="245"/>
        <v>0</v>
      </c>
      <c r="AM160" s="332">
        <f t="shared" si="246"/>
        <v>0</v>
      </c>
      <c r="AN160" s="332">
        <f t="shared" si="247"/>
        <v>0</v>
      </c>
      <c r="AO160" s="332">
        <f t="shared" si="248"/>
        <v>0</v>
      </c>
      <c r="AP160" s="332">
        <f t="shared" si="249"/>
        <v>0</v>
      </c>
      <c r="AQ160" s="334">
        <f t="shared" si="250"/>
        <v>0</v>
      </c>
      <c r="AR160" s="633">
        <f t="shared" si="186"/>
        <v>0</v>
      </c>
      <c r="AS160" s="633">
        <f t="shared" si="187"/>
        <v>0</v>
      </c>
      <c r="AT160" s="633">
        <f t="shared" si="188"/>
        <v>0</v>
      </c>
      <c r="AU160" s="633">
        <f t="shared" si="189"/>
        <v>0</v>
      </c>
      <c r="AV160" s="633">
        <f t="shared" si="190"/>
        <v>0</v>
      </c>
      <c r="AW160" s="633">
        <f t="shared" si="191"/>
        <v>0</v>
      </c>
      <c r="AX160" s="633">
        <f t="shared" si="192"/>
        <v>0</v>
      </c>
      <c r="AY160" s="633">
        <f t="shared" si="193"/>
        <v>0</v>
      </c>
      <c r="AZ160" s="633">
        <f t="shared" si="194"/>
        <v>0</v>
      </c>
      <c r="BA160" s="633">
        <f t="shared" si="195"/>
        <v>0</v>
      </c>
      <c r="BB160" s="633">
        <f t="shared" si="196"/>
        <v>0</v>
      </c>
      <c r="BC160" s="633">
        <f t="shared" si="197"/>
        <v>0</v>
      </c>
      <c r="BD160" s="407">
        <f t="shared" si="252"/>
        <v>0</v>
      </c>
      <c r="BE160" s="334">
        <f t="shared" si="223"/>
        <v>0</v>
      </c>
      <c r="BF160" s="134"/>
      <c r="BG160" s="336">
        <f t="shared" si="224"/>
        <v>0</v>
      </c>
      <c r="BH160" s="336">
        <f t="shared" si="225"/>
        <v>0</v>
      </c>
      <c r="BI160" s="336">
        <f t="shared" si="226"/>
        <v>0</v>
      </c>
      <c r="BJ160" s="336">
        <f t="shared" si="227"/>
        <v>0</v>
      </c>
      <c r="BK160" s="335">
        <f t="shared" si="251"/>
        <v>0</v>
      </c>
      <c r="BL160" s="135"/>
      <c r="BM160" s="135"/>
      <c r="BN160" s="337">
        <f t="shared" si="228"/>
        <v>0</v>
      </c>
      <c r="BO160" s="136"/>
      <c r="BP160" s="336">
        <f t="shared" si="229"/>
        <v>0</v>
      </c>
      <c r="BQ160" s="136"/>
      <c r="BR160" s="136"/>
      <c r="BS160" s="161"/>
      <c r="BT160" s="338">
        <f t="shared" si="210"/>
        <v>0</v>
      </c>
      <c r="BU160" s="338">
        <f t="shared" si="211"/>
        <v>0</v>
      </c>
      <c r="BV160" s="338">
        <f t="shared" si="212"/>
        <v>0</v>
      </c>
      <c r="BW160" s="338">
        <f t="shared" si="213"/>
        <v>0</v>
      </c>
      <c r="BX160" s="338">
        <f t="shared" si="214"/>
        <v>0</v>
      </c>
      <c r="BY160" s="338">
        <f t="shared" si="215"/>
        <v>0</v>
      </c>
      <c r="BZ160" s="338">
        <f t="shared" si="216"/>
        <v>0</v>
      </c>
      <c r="CA160" s="338">
        <f t="shared" si="217"/>
        <v>0</v>
      </c>
      <c r="CB160" s="338">
        <f t="shared" si="218"/>
        <v>0</v>
      </c>
      <c r="CC160" s="338">
        <f t="shared" si="219"/>
        <v>0</v>
      </c>
      <c r="CD160" s="338">
        <f t="shared" si="220"/>
        <v>0</v>
      </c>
      <c r="CE160" s="339">
        <f t="shared" si="221"/>
        <v>0</v>
      </c>
    </row>
    <row r="161" spans="1:83" ht="18" thickBot="1" x14ac:dyDescent="0.35">
      <c r="A161" s="21">
        <v>153</v>
      </c>
      <c r="B161" s="137"/>
      <c r="C161" s="138"/>
      <c r="D161" s="139"/>
      <c r="E161" s="140"/>
      <c r="F161" s="299" t="s">
        <v>570</v>
      </c>
      <c r="G161" s="142"/>
      <c r="H161" s="138"/>
      <c r="I161" s="138"/>
      <c r="J161" s="53"/>
      <c r="K161" s="53"/>
      <c r="L161" s="300">
        <f t="shared" si="254"/>
        <v>0</v>
      </c>
      <c r="M161" s="213">
        <v>0</v>
      </c>
      <c r="N161" s="141">
        <v>0</v>
      </c>
      <c r="O161" s="141">
        <v>0</v>
      </c>
      <c r="P161" s="141">
        <v>0</v>
      </c>
      <c r="Q161" s="301">
        <f t="shared" si="230"/>
        <v>0</v>
      </c>
      <c r="R161" s="302">
        <f t="shared" si="231"/>
        <v>0</v>
      </c>
      <c r="S161" s="302">
        <f t="shared" si="232"/>
        <v>0</v>
      </c>
      <c r="T161" s="302">
        <f t="shared" si="233"/>
        <v>0</v>
      </c>
      <c r="U161" s="302">
        <f t="shared" si="234"/>
        <v>0</v>
      </c>
      <c r="V161" s="302">
        <f t="shared" si="235"/>
        <v>0</v>
      </c>
      <c r="W161" s="141">
        <v>0</v>
      </c>
      <c r="X161" s="302">
        <f t="shared" si="236"/>
        <v>0</v>
      </c>
      <c r="Y161" s="141">
        <v>0</v>
      </c>
      <c r="Z161" s="329">
        <f t="shared" si="237"/>
        <v>0</v>
      </c>
      <c r="AA161" s="142"/>
      <c r="AB161" s="561" t="str">
        <f t="shared" si="255"/>
        <v/>
      </c>
      <c r="AC161" s="330" t="str">
        <f t="shared" si="238"/>
        <v/>
      </c>
      <c r="AD161" s="143">
        <v>0</v>
      </c>
      <c r="AE161" s="331" t="str">
        <f t="shared" si="253"/>
        <v/>
      </c>
      <c r="AF161" s="332">
        <f t="shared" si="239"/>
        <v>0</v>
      </c>
      <c r="AG161" s="332">
        <f t="shared" si="240"/>
        <v>0</v>
      </c>
      <c r="AH161" s="332">
        <f t="shared" si="241"/>
        <v>0</v>
      </c>
      <c r="AI161" s="332">
        <f t="shared" si="242"/>
        <v>0</v>
      </c>
      <c r="AJ161" s="332">
        <f t="shared" si="243"/>
        <v>0</v>
      </c>
      <c r="AK161" s="333">
        <f t="shared" si="244"/>
        <v>0</v>
      </c>
      <c r="AL161" s="332">
        <f t="shared" si="245"/>
        <v>0</v>
      </c>
      <c r="AM161" s="332">
        <f t="shared" si="246"/>
        <v>0</v>
      </c>
      <c r="AN161" s="332">
        <f t="shared" si="247"/>
        <v>0</v>
      </c>
      <c r="AO161" s="332">
        <f t="shared" si="248"/>
        <v>0</v>
      </c>
      <c r="AP161" s="332">
        <f t="shared" si="249"/>
        <v>0</v>
      </c>
      <c r="AQ161" s="334">
        <f t="shared" si="250"/>
        <v>0</v>
      </c>
      <c r="AR161" s="633">
        <f t="shared" ref="AR161:AR200" si="256">IF(AND(I161="O",MONTH(G161)=1),(Q161+R161+S161+T161)*6/100,0)</f>
        <v>0</v>
      </c>
      <c r="AS161" s="633">
        <f t="shared" ref="AS161:AS200" si="257">IF(AND(I161="O",MONTH(G161)=2),(Q161+R161+S161+T161)*6/100,0)</f>
        <v>0</v>
      </c>
      <c r="AT161" s="633">
        <f t="shared" ref="AT161:AT200" si="258">IF(AND(I161="O",MONTH(G161)=3),(Q161+R161+S161+T161)*6/100,0)</f>
        <v>0</v>
      </c>
      <c r="AU161" s="633">
        <f t="shared" ref="AU161:AU200" si="259">IF(AND(I161="O",MONTH(G161)=4),(Q161+R161+S161+T161)*6/100,0)</f>
        <v>0</v>
      </c>
      <c r="AV161" s="633">
        <f t="shared" ref="AV161:AV200" si="260">IF(AND(I161="O",MONTH(G161)=5),(Q161+R161+S161+T161)*6/100,0)</f>
        <v>0</v>
      </c>
      <c r="AW161" s="633">
        <f t="shared" ref="AW161:AW200" si="261">IF(AND(I161="O",MONTH(G161)=6),(Q161+R161+S161+T161)*6/100,0)</f>
        <v>0</v>
      </c>
      <c r="AX161" s="633">
        <f t="shared" ref="AX161:AX200" si="262">IF(AND(I161="O",MONTH(G161)=7),(Q161+R161+S161+T161)*6/100,0)</f>
        <v>0</v>
      </c>
      <c r="AY161" s="633">
        <f t="shared" ref="AY161:AY200" si="263">IF(AND(I161="O",MONTH(G161)=8),(Q161+R161+S161+T161)*6/100,0)</f>
        <v>0</v>
      </c>
      <c r="AZ161" s="633">
        <f t="shared" ref="AZ161:AZ200" si="264">IF(AND(I161="O",MONTH(G161)=9),(Q161+R161+S161+T161)*6/100,0)</f>
        <v>0</v>
      </c>
      <c r="BA161" s="633">
        <f t="shared" ref="BA161:BA200" si="265">IF(AND(I161="O",MONTH(G161)=10),(Q161+R161+S161+T161)*6/100,0)</f>
        <v>0</v>
      </c>
      <c r="BB161" s="633">
        <f t="shared" ref="BB161:BB200" si="266">IF(AND(I161="O",MONTH(G161)=11),(Q161+R161+S161+T161)*6/100,0)</f>
        <v>0</v>
      </c>
      <c r="BC161" s="633">
        <f t="shared" ref="BC161:BC200" si="267">IF(AND(I161="O",MONTH(G161)=12),(Q161+R161+S161+T161)*6/100,0)</f>
        <v>0</v>
      </c>
      <c r="BD161" s="407">
        <f t="shared" si="252"/>
        <v>0</v>
      </c>
      <c r="BE161" s="334">
        <f t="shared" si="223"/>
        <v>0</v>
      </c>
      <c r="BF161" s="134"/>
      <c r="BG161" s="336">
        <f t="shared" si="224"/>
        <v>0</v>
      </c>
      <c r="BH161" s="336">
        <f t="shared" si="225"/>
        <v>0</v>
      </c>
      <c r="BI161" s="336">
        <f t="shared" si="226"/>
        <v>0</v>
      </c>
      <c r="BJ161" s="336">
        <f t="shared" si="227"/>
        <v>0</v>
      </c>
      <c r="BK161" s="335">
        <f t="shared" si="251"/>
        <v>0</v>
      </c>
      <c r="BL161" s="135"/>
      <c r="BM161" s="135"/>
      <c r="BN161" s="337">
        <f t="shared" si="228"/>
        <v>0</v>
      </c>
      <c r="BO161" s="136"/>
      <c r="BP161" s="336">
        <f t="shared" si="229"/>
        <v>0</v>
      </c>
      <c r="BQ161" s="136"/>
      <c r="BR161" s="136"/>
      <c r="BS161" s="161"/>
      <c r="BT161" s="338">
        <f t="shared" si="210"/>
        <v>0</v>
      </c>
      <c r="BU161" s="338">
        <f t="shared" si="211"/>
        <v>0</v>
      </c>
      <c r="BV161" s="338">
        <f t="shared" si="212"/>
        <v>0</v>
      </c>
      <c r="BW161" s="338">
        <f t="shared" si="213"/>
        <v>0</v>
      </c>
      <c r="BX161" s="338">
        <f t="shared" si="214"/>
        <v>0</v>
      </c>
      <c r="BY161" s="338">
        <f t="shared" si="215"/>
        <v>0</v>
      </c>
      <c r="BZ161" s="338">
        <f t="shared" si="216"/>
        <v>0</v>
      </c>
      <c r="CA161" s="338">
        <f t="shared" si="217"/>
        <v>0</v>
      </c>
      <c r="CB161" s="338">
        <f t="shared" si="218"/>
        <v>0</v>
      </c>
      <c r="CC161" s="338">
        <f t="shared" si="219"/>
        <v>0</v>
      </c>
      <c r="CD161" s="338">
        <f t="shared" si="220"/>
        <v>0</v>
      </c>
      <c r="CE161" s="339">
        <f t="shared" si="221"/>
        <v>0</v>
      </c>
    </row>
    <row r="162" spans="1:83" ht="18" thickBot="1" x14ac:dyDescent="0.35">
      <c r="A162" s="21">
        <v>154</v>
      </c>
      <c r="B162" s="137"/>
      <c r="C162" s="138"/>
      <c r="D162" s="139"/>
      <c r="E162" s="140"/>
      <c r="F162" s="299" t="s">
        <v>571</v>
      </c>
      <c r="G162" s="142"/>
      <c r="H162" s="138"/>
      <c r="I162" s="138"/>
      <c r="J162" s="53"/>
      <c r="K162" s="53"/>
      <c r="L162" s="300">
        <f t="shared" si="254"/>
        <v>0</v>
      </c>
      <c r="M162" s="213">
        <v>0</v>
      </c>
      <c r="N162" s="141">
        <v>0</v>
      </c>
      <c r="O162" s="141">
        <v>0</v>
      </c>
      <c r="P162" s="141">
        <v>0</v>
      </c>
      <c r="Q162" s="301">
        <f t="shared" si="230"/>
        <v>0</v>
      </c>
      <c r="R162" s="302">
        <f t="shared" si="231"/>
        <v>0</v>
      </c>
      <c r="S162" s="302">
        <f t="shared" si="232"/>
        <v>0</v>
      </c>
      <c r="T162" s="302">
        <f t="shared" si="233"/>
        <v>0</v>
      </c>
      <c r="U162" s="302">
        <f t="shared" si="234"/>
        <v>0</v>
      </c>
      <c r="V162" s="302">
        <f t="shared" si="235"/>
        <v>0</v>
      </c>
      <c r="W162" s="141">
        <v>0</v>
      </c>
      <c r="X162" s="302">
        <f t="shared" si="236"/>
        <v>0</v>
      </c>
      <c r="Y162" s="141">
        <v>0</v>
      </c>
      <c r="Z162" s="329">
        <f t="shared" si="237"/>
        <v>0</v>
      </c>
      <c r="AA162" s="142"/>
      <c r="AB162" s="561" t="str">
        <f t="shared" si="255"/>
        <v/>
      </c>
      <c r="AC162" s="330" t="str">
        <f t="shared" si="238"/>
        <v/>
      </c>
      <c r="AD162" s="143">
        <v>0</v>
      </c>
      <c r="AE162" s="331" t="str">
        <f t="shared" si="253"/>
        <v/>
      </c>
      <c r="AF162" s="332">
        <f t="shared" si="239"/>
        <v>0</v>
      </c>
      <c r="AG162" s="332">
        <f t="shared" si="240"/>
        <v>0</v>
      </c>
      <c r="AH162" s="332">
        <f t="shared" si="241"/>
        <v>0</v>
      </c>
      <c r="AI162" s="332">
        <f t="shared" si="242"/>
        <v>0</v>
      </c>
      <c r="AJ162" s="332">
        <f t="shared" si="243"/>
        <v>0</v>
      </c>
      <c r="AK162" s="333">
        <f t="shared" si="244"/>
        <v>0</v>
      </c>
      <c r="AL162" s="332">
        <f t="shared" si="245"/>
        <v>0</v>
      </c>
      <c r="AM162" s="332">
        <f t="shared" si="246"/>
        <v>0</v>
      </c>
      <c r="AN162" s="332">
        <f t="shared" si="247"/>
        <v>0</v>
      </c>
      <c r="AO162" s="332">
        <f t="shared" si="248"/>
        <v>0</v>
      </c>
      <c r="AP162" s="332">
        <f t="shared" si="249"/>
        <v>0</v>
      </c>
      <c r="AQ162" s="334">
        <f t="shared" si="250"/>
        <v>0</v>
      </c>
      <c r="AR162" s="633">
        <f t="shared" si="256"/>
        <v>0</v>
      </c>
      <c r="AS162" s="633">
        <f t="shared" si="257"/>
        <v>0</v>
      </c>
      <c r="AT162" s="633">
        <f t="shared" si="258"/>
        <v>0</v>
      </c>
      <c r="AU162" s="633">
        <f t="shared" si="259"/>
        <v>0</v>
      </c>
      <c r="AV162" s="633">
        <f t="shared" si="260"/>
        <v>0</v>
      </c>
      <c r="AW162" s="633">
        <f t="shared" si="261"/>
        <v>0</v>
      </c>
      <c r="AX162" s="633">
        <f t="shared" si="262"/>
        <v>0</v>
      </c>
      <c r="AY162" s="633">
        <f t="shared" si="263"/>
        <v>0</v>
      </c>
      <c r="AZ162" s="633">
        <f t="shared" si="264"/>
        <v>0</v>
      </c>
      <c r="BA162" s="633">
        <f t="shared" si="265"/>
        <v>0</v>
      </c>
      <c r="BB162" s="633">
        <f t="shared" si="266"/>
        <v>0</v>
      </c>
      <c r="BC162" s="633">
        <f t="shared" si="267"/>
        <v>0</v>
      </c>
      <c r="BD162" s="407">
        <f t="shared" si="252"/>
        <v>0</v>
      </c>
      <c r="BE162" s="334">
        <f t="shared" si="223"/>
        <v>0</v>
      </c>
      <c r="BF162" s="134"/>
      <c r="BG162" s="336">
        <f t="shared" si="224"/>
        <v>0</v>
      </c>
      <c r="BH162" s="336">
        <f t="shared" si="225"/>
        <v>0</v>
      </c>
      <c r="BI162" s="336">
        <f t="shared" si="226"/>
        <v>0</v>
      </c>
      <c r="BJ162" s="336">
        <f t="shared" si="227"/>
        <v>0</v>
      </c>
      <c r="BK162" s="335">
        <f t="shared" si="251"/>
        <v>0</v>
      </c>
      <c r="BL162" s="135"/>
      <c r="BM162" s="135"/>
      <c r="BN162" s="337">
        <f t="shared" si="228"/>
        <v>0</v>
      </c>
      <c r="BO162" s="136"/>
      <c r="BP162" s="336">
        <f t="shared" si="229"/>
        <v>0</v>
      </c>
      <c r="BQ162" s="136"/>
      <c r="BR162" s="136"/>
      <c r="BS162" s="161"/>
      <c r="BT162" s="338">
        <f t="shared" si="210"/>
        <v>0</v>
      </c>
      <c r="BU162" s="338">
        <f t="shared" si="211"/>
        <v>0</v>
      </c>
      <c r="BV162" s="338">
        <f t="shared" si="212"/>
        <v>0</v>
      </c>
      <c r="BW162" s="338">
        <f t="shared" si="213"/>
        <v>0</v>
      </c>
      <c r="BX162" s="338">
        <f t="shared" si="214"/>
        <v>0</v>
      </c>
      <c r="BY162" s="338">
        <f t="shared" si="215"/>
        <v>0</v>
      </c>
      <c r="BZ162" s="338">
        <f t="shared" si="216"/>
        <v>0</v>
      </c>
      <c r="CA162" s="338">
        <f t="shared" si="217"/>
        <v>0</v>
      </c>
      <c r="CB162" s="338">
        <f t="shared" si="218"/>
        <v>0</v>
      </c>
      <c r="CC162" s="338">
        <f t="shared" si="219"/>
        <v>0</v>
      </c>
      <c r="CD162" s="338">
        <f t="shared" si="220"/>
        <v>0</v>
      </c>
      <c r="CE162" s="339">
        <f t="shared" si="221"/>
        <v>0</v>
      </c>
    </row>
    <row r="163" spans="1:83" ht="18" thickBot="1" x14ac:dyDescent="0.35">
      <c r="A163" s="21">
        <v>155</v>
      </c>
      <c r="B163" s="137"/>
      <c r="C163" s="138"/>
      <c r="D163" s="139"/>
      <c r="E163" s="140"/>
      <c r="F163" s="299" t="s">
        <v>572</v>
      </c>
      <c r="G163" s="142"/>
      <c r="H163" s="138"/>
      <c r="I163" s="138"/>
      <c r="J163" s="53"/>
      <c r="K163" s="53"/>
      <c r="L163" s="300">
        <f t="shared" si="254"/>
        <v>0</v>
      </c>
      <c r="M163" s="213">
        <v>0</v>
      </c>
      <c r="N163" s="141">
        <v>0</v>
      </c>
      <c r="O163" s="141">
        <v>0</v>
      </c>
      <c r="P163" s="141">
        <v>0</v>
      </c>
      <c r="Q163" s="301">
        <f t="shared" si="230"/>
        <v>0</v>
      </c>
      <c r="R163" s="302">
        <f t="shared" si="231"/>
        <v>0</v>
      </c>
      <c r="S163" s="302">
        <f t="shared" si="232"/>
        <v>0</v>
      </c>
      <c r="T163" s="302">
        <f t="shared" si="233"/>
        <v>0</v>
      </c>
      <c r="U163" s="302">
        <f t="shared" si="234"/>
        <v>0</v>
      </c>
      <c r="V163" s="302">
        <f t="shared" si="235"/>
        <v>0</v>
      </c>
      <c r="W163" s="141">
        <v>0</v>
      </c>
      <c r="X163" s="302">
        <f t="shared" si="236"/>
        <v>0</v>
      </c>
      <c r="Y163" s="141">
        <v>0</v>
      </c>
      <c r="Z163" s="329">
        <f t="shared" si="237"/>
        <v>0</v>
      </c>
      <c r="AA163" s="142"/>
      <c r="AB163" s="561" t="str">
        <f t="shared" si="255"/>
        <v/>
      </c>
      <c r="AC163" s="330" t="str">
        <f t="shared" si="238"/>
        <v/>
      </c>
      <c r="AD163" s="143">
        <v>0</v>
      </c>
      <c r="AE163" s="331" t="str">
        <f t="shared" si="253"/>
        <v/>
      </c>
      <c r="AF163" s="332">
        <f t="shared" si="239"/>
        <v>0</v>
      </c>
      <c r="AG163" s="332">
        <f t="shared" si="240"/>
        <v>0</v>
      </c>
      <c r="AH163" s="332">
        <f t="shared" si="241"/>
        <v>0</v>
      </c>
      <c r="AI163" s="332">
        <f t="shared" si="242"/>
        <v>0</v>
      </c>
      <c r="AJ163" s="332">
        <f t="shared" si="243"/>
        <v>0</v>
      </c>
      <c r="AK163" s="333">
        <f t="shared" si="244"/>
        <v>0</v>
      </c>
      <c r="AL163" s="332">
        <f t="shared" si="245"/>
        <v>0</v>
      </c>
      <c r="AM163" s="332">
        <f t="shared" si="246"/>
        <v>0</v>
      </c>
      <c r="AN163" s="332">
        <f t="shared" si="247"/>
        <v>0</v>
      </c>
      <c r="AO163" s="332">
        <f t="shared" si="248"/>
        <v>0</v>
      </c>
      <c r="AP163" s="332">
        <f t="shared" si="249"/>
        <v>0</v>
      </c>
      <c r="AQ163" s="334">
        <f t="shared" si="250"/>
        <v>0</v>
      </c>
      <c r="AR163" s="633">
        <f t="shared" si="256"/>
        <v>0</v>
      </c>
      <c r="AS163" s="633">
        <f t="shared" si="257"/>
        <v>0</v>
      </c>
      <c r="AT163" s="633">
        <f t="shared" si="258"/>
        <v>0</v>
      </c>
      <c r="AU163" s="633">
        <f t="shared" si="259"/>
        <v>0</v>
      </c>
      <c r="AV163" s="633">
        <f t="shared" si="260"/>
        <v>0</v>
      </c>
      <c r="AW163" s="633">
        <f t="shared" si="261"/>
        <v>0</v>
      </c>
      <c r="AX163" s="633">
        <f t="shared" si="262"/>
        <v>0</v>
      </c>
      <c r="AY163" s="633">
        <f t="shared" si="263"/>
        <v>0</v>
      </c>
      <c r="AZ163" s="633">
        <f t="shared" si="264"/>
        <v>0</v>
      </c>
      <c r="BA163" s="633">
        <f t="shared" si="265"/>
        <v>0</v>
      </c>
      <c r="BB163" s="633">
        <f t="shared" si="266"/>
        <v>0</v>
      </c>
      <c r="BC163" s="633">
        <f t="shared" si="267"/>
        <v>0</v>
      </c>
      <c r="BD163" s="407">
        <f t="shared" si="252"/>
        <v>0</v>
      </c>
      <c r="BE163" s="334">
        <f t="shared" si="223"/>
        <v>0</v>
      </c>
      <c r="BF163" s="134"/>
      <c r="BG163" s="336">
        <f t="shared" si="224"/>
        <v>0</v>
      </c>
      <c r="BH163" s="336">
        <f t="shared" si="225"/>
        <v>0</v>
      </c>
      <c r="BI163" s="336">
        <f t="shared" si="226"/>
        <v>0</v>
      </c>
      <c r="BJ163" s="336">
        <f t="shared" si="227"/>
        <v>0</v>
      </c>
      <c r="BK163" s="335">
        <f t="shared" si="251"/>
        <v>0</v>
      </c>
      <c r="BL163" s="135"/>
      <c r="BM163" s="135"/>
      <c r="BN163" s="337">
        <f t="shared" si="228"/>
        <v>0</v>
      </c>
      <c r="BO163" s="136"/>
      <c r="BP163" s="336">
        <f t="shared" si="229"/>
        <v>0</v>
      </c>
      <c r="BQ163" s="136"/>
      <c r="BR163" s="136"/>
      <c r="BS163" s="161"/>
      <c r="BT163" s="338">
        <f t="shared" si="210"/>
        <v>0</v>
      </c>
      <c r="BU163" s="338">
        <f t="shared" si="211"/>
        <v>0</v>
      </c>
      <c r="BV163" s="338">
        <f t="shared" si="212"/>
        <v>0</v>
      </c>
      <c r="BW163" s="338">
        <f t="shared" si="213"/>
        <v>0</v>
      </c>
      <c r="BX163" s="338">
        <f t="shared" si="214"/>
        <v>0</v>
      </c>
      <c r="BY163" s="338">
        <f t="shared" si="215"/>
        <v>0</v>
      </c>
      <c r="BZ163" s="338">
        <f t="shared" si="216"/>
        <v>0</v>
      </c>
      <c r="CA163" s="338">
        <f t="shared" si="217"/>
        <v>0</v>
      </c>
      <c r="CB163" s="338">
        <f t="shared" si="218"/>
        <v>0</v>
      </c>
      <c r="CC163" s="338">
        <f t="shared" si="219"/>
        <v>0</v>
      </c>
      <c r="CD163" s="338">
        <f t="shared" si="220"/>
        <v>0</v>
      </c>
      <c r="CE163" s="339">
        <f t="shared" si="221"/>
        <v>0</v>
      </c>
    </row>
    <row r="164" spans="1:83" ht="18" thickBot="1" x14ac:dyDescent="0.35">
      <c r="A164" s="21">
        <v>156</v>
      </c>
      <c r="B164" s="137"/>
      <c r="C164" s="138"/>
      <c r="D164" s="139"/>
      <c r="E164" s="140"/>
      <c r="F164" s="299" t="s">
        <v>573</v>
      </c>
      <c r="G164" s="142"/>
      <c r="H164" s="138"/>
      <c r="I164" s="138"/>
      <c r="J164" s="53"/>
      <c r="K164" s="53"/>
      <c r="L164" s="300">
        <f t="shared" si="254"/>
        <v>0</v>
      </c>
      <c r="M164" s="213">
        <v>0</v>
      </c>
      <c r="N164" s="141">
        <v>0</v>
      </c>
      <c r="O164" s="141">
        <v>0</v>
      </c>
      <c r="P164" s="141">
        <v>0</v>
      </c>
      <c r="Q164" s="301">
        <f t="shared" si="230"/>
        <v>0</v>
      </c>
      <c r="R164" s="302">
        <f t="shared" si="231"/>
        <v>0</v>
      </c>
      <c r="S164" s="302">
        <f t="shared" si="232"/>
        <v>0</v>
      </c>
      <c r="T164" s="302">
        <f t="shared" si="233"/>
        <v>0</v>
      </c>
      <c r="U164" s="302">
        <f t="shared" si="234"/>
        <v>0</v>
      </c>
      <c r="V164" s="302">
        <f t="shared" si="235"/>
        <v>0</v>
      </c>
      <c r="W164" s="141">
        <v>0</v>
      </c>
      <c r="X164" s="302">
        <f t="shared" si="236"/>
        <v>0</v>
      </c>
      <c r="Y164" s="141">
        <v>0</v>
      </c>
      <c r="Z164" s="329">
        <f t="shared" si="237"/>
        <v>0</v>
      </c>
      <c r="AA164" s="142"/>
      <c r="AB164" s="561" t="str">
        <f t="shared" si="255"/>
        <v/>
      </c>
      <c r="AC164" s="330" t="str">
        <f t="shared" si="238"/>
        <v/>
      </c>
      <c r="AD164" s="143">
        <v>0</v>
      </c>
      <c r="AE164" s="331" t="str">
        <f t="shared" si="253"/>
        <v/>
      </c>
      <c r="AF164" s="332">
        <f t="shared" si="239"/>
        <v>0</v>
      </c>
      <c r="AG164" s="332">
        <f t="shared" si="240"/>
        <v>0</v>
      </c>
      <c r="AH164" s="332">
        <f t="shared" si="241"/>
        <v>0</v>
      </c>
      <c r="AI164" s="332">
        <f t="shared" si="242"/>
        <v>0</v>
      </c>
      <c r="AJ164" s="332">
        <f t="shared" si="243"/>
        <v>0</v>
      </c>
      <c r="AK164" s="333">
        <f t="shared" si="244"/>
        <v>0</v>
      </c>
      <c r="AL164" s="332">
        <f t="shared" si="245"/>
        <v>0</v>
      </c>
      <c r="AM164" s="332">
        <f t="shared" si="246"/>
        <v>0</v>
      </c>
      <c r="AN164" s="332">
        <f t="shared" si="247"/>
        <v>0</v>
      </c>
      <c r="AO164" s="332">
        <f t="shared" si="248"/>
        <v>0</v>
      </c>
      <c r="AP164" s="332">
        <f t="shared" si="249"/>
        <v>0</v>
      </c>
      <c r="AQ164" s="334">
        <f t="shared" si="250"/>
        <v>0</v>
      </c>
      <c r="AR164" s="633">
        <f t="shared" si="256"/>
        <v>0</v>
      </c>
      <c r="AS164" s="633">
        <f t="shared" si="257"/>
        <v>0</v>
      </c>
      <c r="AT164" s="633">
        <f t="shared" si="258"/>
        <v>0</v>
      </c>
      <c r="AU164" s="633">
        <f t="shared" si="259"/>
        <v>0</v>
      </c>
      <c r="AV164" s="633">
        <f t="shared" si="260"/>
        <v>0</v>
      </c>
      <c r="AW164" s="633">
        <f t="shared" si="261"/>
        <v>0</v>
      </c>
      <c r="AX164" s="633">
        <f t="shared" si="262"/>
        <v>0</v>
      </c>
      <c r="AY164" s="633">
        <f t="shared" si="263"/>
        <v>0</v>
      </c>
      <c r="AZ164" s="633">
        <f t="shared" si="264"/>
        <v>0</v>
      </c>
      <c r="BA164" s="633">
        <f t="shared" si="265"/>
        <v>0</v>
      </c>
      <c r="BB164" s="633">
        <f t="shared" si="266"/>
        <v>0</v>
      </c>
      <c r="BC164" s="633">
        <f t="shared" si="267"/>
        <v>0</v>
      </c>
      <c r="BD164" s="407">
        <f t="shared" si="252"/>
        <v>0</v>
      </c>
      <c r="BE164" s="334">
        <f t="shared" si="223"/>
        <v>0</v>
      </c>
      <c r="BF164" s="134"/>
      <c r="BG164" s="336">
        <f t="shared" si="224"/>
        <v>0</v>
      </c>
      <c r="BH164" s="336">
        <f t="shared" si="225"/>
        <v>0</v>
      </c>
      <c r="BI164" s="336">
        <f t="shared" si="226"/>
        <v>0</v>
      </c>
      <c r="BJ164" s="336">
        <f t="shared" si="227"/>
        <v>0</v>
      </c>
      <c r="BK164" s="335">
        <f t="shared" si="251"/>
        <v>0</v>
      </c>
      <c r="BL164" s="135"/>
      <c r="BM164" s="135"/>
      <c r="BN164" s="337">
        <f t="shared" si="228"/>
        <v>0</v>
      </c>
      <c r="BO164" s="136"/>
      <c r="BP164" s="336">
        <f t="shared" si="229"/>
        <v>0</v>
      </c>
      <c r="BQ164" s="136"/>
      <c r="BR164" s="136"/>
      <c r="BS164" s="161"/>
      <c r="BT164" s="338">
        <f t="shared" si="210"/>
        <v>0</v>
      </c>
      <c r="BU164" s="338">
        <f t="shared" si="211"/>
        <v>0</v>
      </c>
      <c r="BV164" s="338">
        <f t="shared" si="212"/>
        <v>0</v>
      </c>
      <c r="BW164" s="338">
        <f t="shared" si="213"/>
        <v>0</v>
      </c>
      <c r="BX164" s="338">
        <f t="shared" si="214"/>
        <v>0</v>
      </c>
      <c r="BY164" s="338">
        <f t="shared" si="215"/>
        <v>0</v>
      </c>
      <c r="BZ164" s="338">
        <f t="shared" si="216"/>
        <v>0</v>
      </c>
      <c r="CA164" s="338">
        <f t="shared" si="217"/>
        <v>0</v>
      </c>
      <c r="CB164" s="338">
        <f t="shared" si="218"/>
        <v>0</v>
      </c>
      <c r="CC164" s="338">
        <f t="shared" si="219"/>
        <v>0</v>
      </c>
      <c r="CD164" s="338">
        <f t="shared" si="220"/>
        <v>0</v>
      </c>
      <c r="CE164" s="339">
        <f t="shared" si="221"/>
        <v>0</v>
      </c>
    </row>
    <row r="165" spans="1:83" ht="18" thickBot="1" x14ac:dyDescent="0.35">
      <c r="A165" s="21">
        <v>157</v>
      </c>
      <c r="B165" s="137"/>
      <c r="C165" s="138"/>
      <c r="D165" s="139"/>
      <c r="E165" s="140"/>
      <c r="F165" s="299" t="s">
        <v>574</v>
      </c>
      <c r="G165" s="142"/>
      <c r="H165" s="138"/>
      <c r="I165" s="138"/>
      <c r="J165" s="53"/>
      <c r="K165" s="53"/>
      <c r="L165" s="300">
        <f t="shared" si="254"/>
        <v>0</v>
      </c>
      <c r="M165" s="213">
        <v>0</v>
      </c>
      <c r="N165" s="141">
        <v>0</v>
      </c>
      <c r="O165" s="141">
        <v>0</v>
      </c>
      <c r="P165" s="141">
        <v>0</v>
      </c>
      <c r="Q165" s="301">
        <f t="shared" si="230"/>
        <v>0</v>
      </c>
      <c r="R165" s="302">
        <f t="shared" si="231"/>
        <v>0</v>
      </c>
      <c r="S165" s="302">
        <f t="shared" si="232"/>
        <v>0</v>
      </c>
      <c r="T165" s="302">
        <f t="shared" si="233"/>
        <v>0</v>
      </c>
      <c r="U165" s="302">
        <f t="shared" si="234"/>
        <v>0</v>
      </c>
      <c r="V165" s="302">
        <f t="shared" si="235"/>
        <v>0</v>
      </c>
      <c r="W165" s="141">
        <v>0</v>
      </c>
      <c r="X165" s="302">
        <f t="shared" si="236"/>
        <v>0</v>
      </c>
      <c r="Y165" s="141">
        <v>0</v>
      </c>
      <c r="Z165" s="329">
        <f t="shared" si="237"/>
        <v>0</v>
      </c>
      <c r="AA165" s="142"/>
      <c r="AB165" s="561" t="str">
        <f t="shared" si="255"/>
        <v/>
      </c>
      <c r="AC165" s="330" t="str">
        <f t="shared" si="238"/>
        <v/>
      </c>
      <c r="AD165" s="143">
        <v>0</v>
      </c>
      <c r="AE165" s="331" t="str">
        <f t="shared" si="253"/>
        <v/>
      </c>
      <c r="AF165" s="332">
        <f t="shared" ref="AF165:AF200" si="268">IF(U165=0,0,IF(DB165=100,0,IF(I165="O",IF(MONTH(G165)=1,(H165*L165)*ts,0),0)))</f>
        <v>0</v>
      </c>
      <c r="AG165" s="332">
        <f t="shared" ref="AG165:AG200" si="269">IF(U165=0,0,IF(DB165=100,0,IF(I165="O",IF(MONTH(G165)=2,(H165*L165)*ts,0),0)))</f>
        <v>0</v>
      </c>
      <c r="AH165" s="332">
        <f t="shared" ref="AH165:AH200" si="270">IF(U165=0,0,IF(DB165=100,0,IF(I165="O",IF(MONTH(G165)=3,(H165*L165)*ts,0),0)))</f>
        <v>0</v>
      </c>
      <c r="AI165" s="332">
        <f t="shared" ref="AI165:AI200" si="271">IF(U165=0,0,IF(DB165=100,0,IF(I165="O",IF(MONTH(G165)=4,(H165*L165)*ts,0),0)))</f>
        <v>0</v>
      </c>
      <c r="AJ165" s="332">
        <f t="shared" ref="AJ165:AJ200" si="272">IF(U165=0,0,IF(DB165=100,0,IF(I165="O",IF(MONTH(G165)=5,(H165*L165)*ts,0),0)))</f>
        <v>0</v>
      </c>
      <c r="AK165" s="333">
        <f t="shared" ref="AK165:AK200" si="273">IF(U165=0,0,IF(DB165=100,0,IF(I165="O",IF(MONTH(G165)=6,(H165*L165)*ts,0),0)))</f>
        <v>0</v>
      </c>
      <c r="AL165" s="332">
        <f t="shared" ref="AL165:AL200" si="274">IF(U165=0,0,IF(DB165=100,0,IF(I165="O",IF(MONTH(G165)=7,(H165*L165)*ts,0),0)))</f>
        <v>0</v>
      </c>
      <c r="AM165" s="332">
        <f t="shared" ref="AM165:AM200" si="275">IF(U165=0,0,IF(DB165=100,0,IF(I165="O",IF(MONTH(G165)=8,(H165*L165)*ts,0),0)))</f>
        <v>0</v>
      </c>
      <c r="AN165" s="332">
        <f t="shared" ref="AN165:AN200" si="276">IF(U165=0,0,IF(DB165=100,0,IF(I165="O",IF(MONTH(G165)=9,(H164*L165)*ts,0),0)))</f>
        <v>0</v>
      </c>
      <c r="AO165" s="332">
        <f t="shared" ref="AO165:AO200" si="277">IF(U165=0,0,IF(DB165=100,0,IF(I165="O",IF(MONTH(G165)=10,(H164*L165)*ts,0),0)))</f>
        <v>0</v>
      </c>
      <c r="AP165" s="332">
        <f t="shared" ref="AP165:AP200" si="278">IF(U165=0,0,IF(DB165=100,0,IF(I165="O",IF(MONTH(G165)=11,(H164*L165)*ts,0),0)))</f>
        <v>0</v>
      </c>
      <c r="AQ165" s="334">
        <f t="shared" ref="AQ165:AQ200" si="279">IF(U165=0,0,IF(DB165=100,0,IF(I165="O",IF(MONTH(G165)=12,(H164*L165)*ts,0),0)))</f>
        <v>0</v>
      </c>
      <c r="AR165" s="633">
        <f t="shared" si="256"/>
        <v>0</v>
      </c>
      <c r="AS165" s="633">
        <f t="shared" si="257"/>
        <v>0</v>
      </c>
      <c r="AT165" s="633">
        <f t="shared" si="258"/>
        <v>0</v>
      </c>
      <c r="AU165" s="633">
        <f t="shared" si="259"/>
        <v>0</v>
      </c>
      <c r="AV165" s="633">
        <f t="shared" si="260"/>
        <v>0</v>
      </c>
      <c r="AW165" s="633">
        <f t="shared" si="261"/>
        <v>0</v>
      </c>
      <c r="AX165" s="633">
        <f t="shared" si="262"/>
        <v>0</v>
      </c>
      <c r="AY165" s="633">
        <f t="shared" si="263"/>
        <v>0</v>
      </c>
      <c r="AZ165" s="633">
        <f t="shared" si="264"/>
        <v>0</v>
      </c>
      <c r="BA165" s="633">
        <f t="shared" si="265"/>
        <v>0</v>
      </c>
      <c r="BB165" s="633">
        <f t="shared" si="266"/>
        <v>0</v>
      </c>
      <c r="BC165" s="633">
        <f t="shared" si="267"/>
        <v>0</v>
      </c>
      <c r="BD165" s="407">
        <f t="shared" si="252"/>
        <v>0</v>
      </c>
      <c r="BE165" s="334">
        <f t="shared" si="223"/>
        <v>0</v>
      </c>
      <c r="BF165" s="134"/>
      <c r="BG165" s="336">
        <f t="shared" si="224"/>
        <v>0</v>
      </c>
      <c r="BH165" s="336">
        <f t="shared" si="225"/>
        <v>0</v>
      </c>
      <c r="BI165" s="336">
        <f t="shared" si="226"/>
        <v>0</v>
      </c>
      <c r="BJ165" s="336">
        <f t="shared" si="227"/>
        <v>0</v>
      </c>
      <c r="BK165" s="335">
        <f t="shared" si="251"/>
        <v>0</v>
      </c>
      <c r="BL165" s="135"/>
      <c r="BM165" s="135"/>
      <c r="BN165" s="337">
        <f t="shared" si="228"/>
        <v>0</v>
      </c>
      <c r="BO165" s="136"/>
      <c r="BP165" s="336">
        <f t="shared" si="229"/>
        <v>0</v>
      </c>
      <c r="BQ165" s="136"/>
      <c r="BR165" s="136"/>
      <c r="BS165" s="161"/>
      <c r="BT165" s="338">
        <f t="shared" si="210"/>
        <v>0</v>
      </c>
      <c r="BU165" s="338">
        <f t="shared" si="211"/>
        <v>0</v>
      </c>
      <c r="BV165" s="338">
        <f t="shared" si="212"/>
        <v>0</v>
      </c>
      <c r="BW165" s="338">
        <f t="shared" si="213"/>
        <v>0</v>
      </c>
      <c r="BX165" s="338">
        <f t="shared" si="214"/>
        <v>0</v>
      </c>
      <c r="BY165" s="338">
        <f t="shared" si="215"/>
        <v>0</v>
      </c>
      <c r="BZ165" s="338">
        <f t="shared" si="216"/>
        <v>0</v>
      </c>
      <c r="CA165" s="338">
        <f t="shared" si="217"/>
        <v>0</v>
      </c>
      <c r="CB165" s="338">
        <f t="shared" si="218"/>
        <v>0</v>
      </c>
      <c r="CC165" s="338">
        <f t="shared" si="219"/>
        <v>0</v>
      </c>
      <c r="CD165" s="338">
        <f t="shared" si="220"/>
        <v>0</v>
      </c>
      <c r="CE165" s="339">
        <f t="shared" si="221"/>
        <v>0</v>
      </c>
    </row>
    <row r="166" spans="1:83" ht="18" thickBot="1" x14ac:dyDescent="0.35">
      <c r="A166" s="21">
        <v>158</v>
      </c>
      <c r="B166" s="137"/>
      <c r="C166" s="138"/>
      <c r="D166" s="139"/>
      <c r="E166" s="140"/>
      <c r="F166" s="299" t="s">
        <v>575</v>
      </c>
      <c r="G166" s="142"/>
      <c r="H166" s="138"/>
      <c r="I166" s="138"/>
      <c r="J166" s="53"/>
      <c r="K166" s="53"/>
      <c r="L166" s="300">
        <f t="shared" si="254"/>
        <v>0</v>
      </c>
      <c r="M166" s="213">
        <v>0</v>
      </c>
      <c r="N166" s="141">
        <v>0</v>
      </c>
      <c r="O166" s="141">
        <v>0</v>
      </c>
      <c r="P166" s="141">
        <v>0</v>
      </c>
      <c r="Q166" s="301">
        <f t="shared" si="230"/>
        <v>0</v>
      </c>
      <c r="R166" s="302">
        <f t="shared" si="231"/>
        <v>0</v>
      </c>
      <c r="S166" s="302">
        <f t="shared" si="232"/>
        <v>0</v>
      </c>
      <c r="T166" s="302">
        <f t="shared" si="233"/>
        <v>0</v>
      </c>
      <c r="U166" s="302">
        <f t="shared" si="234"/>
        <v>0</v>
      </c>
      <c r="V166" s="302">
        <f t="shared" si="235"/>
        <v>0</v>
      </c>
      <c r="W166" s="141">
        <v>0</v>
      </c>
      <c r="X166" s="302">
        <f t="shared" si="236"/>
        <v>0</v>
      </c>
      <c r="Y166" s="141">
        <v>0</v>
      </c>
      <c r="Z166" s="329">
        <f t="shared" si="237"/>
        <v>0</v>
      </c>
      <c r="AA166" s="142"/>
      <c r="AB166" s="561" t="str">
        <f t="shared" si="255"/>
        <v/>
      </c>
      <c r="AC166" s="330" t="str">
        <f t="shared" si="238"/>
        <v/>
      </c>
      <c r="AD166" s="143">
        <v>0</v>
      </c>
      <c r="AE166" s="331" t="str">
        <f t="shared" si="253"/>
        <v/>
      </c>
      <c r="AF166" s="332">
        <f t="shared" si="268"/>
        <v>0</v>
      </c>
      <c r="AG166" s="332">
        <f t="shared" si="269"/>
        <v>0</v>
      </c>
      <c r="AH166" s="332">
        <f t="shared" si="270"/>
        <v>0</v>
      </c>
      <c r="AI166" s="332">
        <f t="shared" si="271"/>
        <v>0</v>
      </c>
      <c r="AJ166" s="332">
        <f t="shared" si="272"/>
        <v>0</v>
      </c>
      <c r="AK166" s="333">
        <f t="shared" si="273"/>
        <v>0</v>
      </c>
      <c r="AL166" s="332">
        <f t="shared" si="274"/>
        <v>0</v>
      </c>
      <c r="AM166" s="332">
        <f t="shared" si="275"/>
        <v>0</v>
      </c>
      <c r="AN166" s="332">
        <f t="shared" si="276"/>
        <v>0</v>
      </c>
      <c r="AO166" s="332">
        <f t="shared" si="277"/>
        <v>0</v>
      </c>
      <c r="AP166" s="332">
        <f t="shared" si="278"/>
        <v>0</v>
      </c>
      <c r="AQ166" s="334">
        <f t="shared" si="279"/>
        <v>0</v>
      </c>
      <c r="AR166" s="633">
        <f t="shared" si="256"/>
        <v>0</v>
      </c>
      <c r="AS166" s="633">
        <f t="shared" si="257"/>
        <v>0</v>
      </c>
      <c r="AT166" s="633">
        <f t="shared" si="258"/>
        <v>0</v>
      </c>
      <c r="AU166" s="633">
        <f t="shared" si="259"/>
        <v>0</v>
      </c>
      <c r="AV166" s="633">
        <f t="shared" si="260"/>
        <v>0</v>
      </c>
      <c r="AW166" s="633">
        <f t="shared" si="261"/>
        <v>0</v>
      </c>
      <c r="AX166" s="633">
        <f t="shared" si="262"/>
        <v>0</v>
      </c>
      <c r="AY166" s="633">
        <f t="shared" si="263"/>
        <v>0</v>
      </c>
      <c r="AZ166" s="633">
        <f t="shared" si="264"/>
        <v>0</v>
      </c>
      <c r="BA166" s="633">
        <f t="shared" si="265"/>
        <v>0</v>
      </c>
      <c r="BB166" s="633">
        <f t="shared" si="266"/>
        <v>0</v>
      </c>
      <c r="BC166" s="633">
        <f t="shared" si="267"/>
        <v>0</v>
      </c>
      <c r="BD166" s="407">
        <f t="shared" si="252"/>
        <v>0</v>
      </c>
      <c r="BE166" s="334">
        <f t="shared" si="223"/>
        <v>0</v>
      </c>
      <c r="BF166" s="134"/>
      <c r="BG166" s="336">
        <f t="shared" si="224"/>
        <v>0</v>
      </c>
      <c r="BH166" s="336">
        <f t="shared" si="225"/>
        <v>0</v>
      </c>
      <c r="BI166" s="336">
        <f t="shared" si="226"/>
        <v>0</v>
      </c>
      <c r="BJ166" s="336">
        <f t="shared" si="227"/>
        <v>0</v>
      </c>
      <c r="BK166" s="335">
        <f t="shared" si="251"/>
        <v>0</v>
      </c>
      <c r="BL166" s="135"/>
      <c r="BM166" s="135"/>
      <c r="BN166" s="337">
        <f t="shared" si="228"/>
        <v>0</v>
      </c>
      <c r="BO166" s="136"/>
      <c r="BP166" s="336">
        <f t="shared" si="229"/>
        <v>0</v>
      </c>
      <c r="BQ166" s="136"/>
      <c r="BR166" s="136"/>
      <c r="BS166" s="161"/>
      <c r="BT166" s="338">
        <f t="shared" si="210"/>
        <v>0</v>
      </c>
      <c r="BU166" s="338">
        <f t="shared" si="211"/>
        <v>0</v>
      </c>
      <c r="BV166" s="338">
        <f t="shared" si="212"/>
        <v>0</v>
      </c>
      <c r="BW166" s="338">
        <f t="shared" si="213"/>
        <v>0</v>
      </c>
      <c r="BX166" s="338">
        <f t="shared" si="214"/>
        <v>0</v>
      </c>
      <c r="BY166" s="338">
        <f t="shared" si="215"/>
        <v>0</v>
      </c>
      <c r="BZ166" s="338">
        <f t="shared" si="216"/>
        <v>0</v>
      </c>
      <c r="CA166" s="338">
        <f t="shared" si="217"/>
        <v>0</v>
      </c>
      <c r="CB166" s="338">
        <f t="shared" si="218"/>
        <v>0</v>
      </c>
      <c r="CC166" s="338">
        <f t="shared" si="219"/>
        <v>0</v>
      </c>
      <c r="CD166" s="338">
        <f t="shared" si="220"/>
        <v>0</v>
      </c>
      <c r="CE166" s="339">
        <f t="shared" si="221"/>
        <v>0</v>
      </c>
    </row>
    <row r="167" spans="1:83" ht="18" thickBot="1" x14ac:dyDescent="0.35">
      <c r="A167" s="21">
        <v>159</v>
      </c>
      <c r="B167" s="137"/>
      <c r="C167" s="138"/>
      <c r="D167" s="139"/>
      <c r="E167" s="140"/>
      <c r="F167" s="299" t="s">
        <v>576</v>
      </c>
      <c r="G167" s="142"/>
      <c r="H167" s="138"/>
      <c r="I167" s="138"/>
      <c r="J167" s="53"/>
      <c r="K167" s="53"/>
      <c r="L167" s="300">
        <f t="shared" si="254"/>
        <v>0</v>
      </c>
      <c r="M167" s="213">
        <v>0</v>
      </c>
      <c r="N167" s="141">
        <v>0</v>
      </c>
      <c r="O167" s="141">
        <v>0</v>
      </c>
      <c r="P167" s="141">
        <v>0</v>
      </c>
      <c r="Q167" s="301">
        <f t="shared" si="230"/>
        <v>0</v>
      </c>
      <c r="R167" s="302">
        <f t="shared" si="231"/>
        <v>0</v>
      </c>
      <c r="S167" s="302">
        <f t="shared" si="232"/>
        <v>0</v>
      </c>
      <c r="T167" s="302">
        <f t="shared" si="233"/>
        <v>0</v>
      </c>
      <c r="U167" s="302">
        <f t="shared" si="234"/>
        <v>0</v>
      </c>
      <c r="V167" s="302">
        <f t="shared" si="235"/>
        <v>0</v>
      </c>
      <c r="W167" s="141">
        <v>0</v>
      </c>
      <c r="X167" s="302">
        <f t="shared" si="236"/>
        <v>0</v>
      </c>
      <c r="Y167" s="141">
        <v>0</v>
      </c>
      <c r="Z167" s="329">
        <f t="shared" si="237"/>
        <v>0</v>
      </c>
      <c r="AA167" s="142"/>
      <c r="AB167" s="561" t="str">
        <f t="shared" si="255"/>
        <v/>
      </c>
      <c r="AC167" s="330" t="str">
        <f t="shared" si="238"/>
        <v/>
      </c>
      <c r="AD167" s="143">
        <v>0</v>
      </c>
      <c r="AE167" s="331" t="str">
        <f t="shared" si="253"/>
        <v/>
      </c>
      <c r="AF167" s="332">
        <f t="shared" si="268"/>
        <v>0</v>
      </c>
      <c r="AG167" s="332">
        <f t="shared" si="269"/>
        <v>0</v>
      </c>
      <c r="AH167" s="332">
        <f t="shared" si="270"/>
        <v>0</v>
      </c>
      <c r="AI167" s="332">
        <f t="shared" si="271"/>
        <v>0</v>
      </c>
      <c r="AJ167" s="332">
        <f t="shared" si="272"/>
        <v>0</v>
      </c>
      <c r="AK167" s="333">
        <f t="shared" si="273"/>
        <v>0</v>
      </c>
      <c r="AL167" s="332">
        <f t="shared" si="274"/>
        <v>0</v>
      </c>
      <c r="AM167" s="332">
        <f t="shared" si="275"/>
        <v>0</v>
      </c>
      <c r="AN167" s="332">
        <f t="shared" si="276"/>
        <v>0</v>
      </c>
      <c r="AO167" s="332">
        <f t="shared" si="277"/>
        <v>0</v>
      </c>
      <c r="AP167" s="332">
        <f t="shared" si="278"/>
        <v>0</v>
      </c>
      <c r="AQ167" s="334">
        <f t="shared" si="279"/>
        <v>0</v>
      </c>
      <c r="AR167" s="633">
        <f t="shared" si="256"/>
        <v>0</v>
      </c>
      <c r="AS167" s="633">
        <f t="shared" si="257"/>
        <v>0</v>
      </c>
      <c r="AT167" s="633">
        <f t="shared" si="258"/>
        <v>0</v>
      </c>
      <c r="AU167" s="633">
        <f t="shared" si="259"/>
        <v>0</v>
      </c>
      <c r="AV167" s="633">
        <f t="shared" si="260"/>
        <v>0</v>
      </c>
      <c r="AW167" s="633">
        <f t="shared" si="261"/>
        <v>0</v>
      </c>
      <c r="AX167" s="633">
        <f t="shared" si="262"/>
        <v>0</v>
      </c>
      <c r="AY167" s="633">
        <f t="shared" si="263"/>
        <v>0</v>
      </c>
      <c r="AZ167" s="633">
        <f t="shared" si="264"/>
        <v>0</v>
      </c>
      <c r="BA167" s="633">
        <f t="shared" si="265"/>
        <v>0</v>
      </c>
      <c r="BB167" s="633">
        <f t="shared" si="266"/>
        <v>0</v>
      </c>
      <c r="BC167" s="633">
        <f t="shared" si="267"/>
        <v>0</v>
      </c>
      <c r="BD167" s="407">
        <f t="shared" si="252"/>
        <v>0</v>
      </c>
      <c r="BE167" s="334">
        <f t="shared" si="223"/>
        <v>0</v>
      </c>
      <c r="BF167" s="134"/>
      <c r="BG167" s="336">
        <f t="shared" si="224"/>
        <v>0</v>
      </c>
      <c r="BH167" s="336">
        <f t="shared" si="225"/>
        <v>0</v>
      </c>
      <c r="BI167" s="336">
        <f t="shared" si="226"/>
        <v>0</v>
      </c>
      <c r="BJ167" s="336">
        <f t="shared" si="227"/>
        <v>0</v>
      </c>
      <c r="BK167" s="335">
        <f t="shared" si="251"/>
        <v>0</v>
      </c>
      <c r="BL167" s="135"/>
      <c r="BM167" s="135"/>
      <c r="BN167" s="337">
        <f t="shared" si="228"/>
        <v>0</v>
      </c>
      <c r="BO167" s="136"/>
      <c r="BP167" s="336">
        <f t="shared" si="229"/>
        <v>0</v>
      </c>
      <c r="BQ167" s="136"/>
      <c r="BR167" s="136"/>
      <c r="BS167" s="161"/>
      <c r="BT167" s="338">
        <f t="shared" si="210"/>
        <v>0</v>
      </c>
      <c r="BU167" s="338">
        <f t="shared" si="211"/>
        <v>0</v>
      </c>
      <c r="BV167" s="338">
        <f t="shared" si="212"/>
        <v>0</v>
      </c>
      <c r="BW167" s="338">
        <f t="shared" si="213"/>
        <v>0</v>
      </c>
      <c r="BX167" s="338">
        <f t="shared" si="214"/>
        <v>0</v>
      </c>
      <c r="BY167" s="338">
        <f t="shared" si="215"/>
        <v>0</v>
      </c>
      <c r="BZ167" s="338">
        <f t="shared" si="216"/>
        <v>0</v>
      </c>
      <c r="CA167" s="338">
        <f t="shared" si="217"/>
        <v>0</v>
      </c>
      <c r="CB167" s="338">
        <f t="shared" si="218"/>
        <v>0</v>
      </c>
      <c r="CC167" s="338">
        <f t="shared" si="219"/>
        <v>0</v>
      </c>
      <c r="CD167" s="338">
        <f t="shared" si="220"/>
        <v>0</v>
      </c>
      <c r="CE167" s="339">
        <f t="shared" si="221"/>
        <v>0</v>
      </c>
    </row>
    <row r="168" spans="1:83" ht="18" thickBot="1" x14ac:dyDescent="0.35">
      <c r="A168" s="21">
        <v>160</v>
      </c>
      <c r="B168" s="137"/>
      <c r="C168" s="138"/>
      <c r="D168" s="139"/>
      <c r="E168" s="140"/>
      <c r="F168" s="299" t="s">
        <v>577</v>
      </c>
      <c r="G168" s="142"/>
      <c r="H168" s="138"/>
      <c r="I168" s="138"/>
      <c r="J168" s="53"/>
      <c r="K168" s="53"/>
      <c r="L168" s="300">
        <f t="shared" si="254"/>
        <v>0</v>
      </c>
      <c r="M168" s="213">
        <v>0</v>
      </c>
      <c r="N168" s="141">
        <v>0</v>
      </c>
      <c r="O168" s="141">
        <v>0</v>
      </c>
      <c r="P168" s="141">
        <v>0</v>
      </c>
      <c r="Q168" s="301">
        <f t="shared" si="230"/>
        <v>0</v>
      </c>
      <c r="R168" s="302">
        <f t="shared" si="231"/>
        <v>0</v>
      </c>
      <c r="S168" s="302">
        <f t="shared" si="232"/>
        <v>0</v>
      </c>
      <c r="T168" s="302">
        <f t="shared" si="233"/>
        <v>0</v>
      </c>
      <c r="U168" s="302">
        <f t="shared" si="234"/>
        <v>0</v>
      </c>
      <c r="V168" s="302">
        <f t="shared" si="235"/>
        <v>0</v>
      </c>
      <c r="W168" s="141">
        <v>0</v>
      </c>
      <c r="X168" s="302">
        <f t="shared" si="236"/>
        <v>0</v>
      </c>
      <c r="Y168" s="141">
        <v>0</v>
      </c>
      <c r="Z168" s="329">
        <f t="shared" si="237"/>
        <v>0</v>
      </c>
      <c r="AA168" s="142"/>
      <c r="AB168" s="561" t="str">
        <f t="shared" si="255"/>
        <v/>
      </c>
      <c r="AC168" s="330" t="str">
        <f t="shared" si="238"/>
        <v/>
      </c>
      <c r="AD168" s="143">
        <v>0</v>
      </c>
      <c r="AE168" s="331" t="str">
        <f t="shared" si="253"/>
        <v/>
      </c>
      <c r="AF168" s="332">
        <f t="shared" si="268"/>
        <v>0</v>
      </c>
      <c r="AG168" s="332">
        <f t="shared" si="269"/>
        <v>0</v>
      </c>
      <c r="AH168" s="332">
        <f t="shared" si="270"/>
        <v>0</v>
      </c>
      <c r="AI168" s="332">
        <f t="shared" si="271"/>
        <v>0</v>
      </c>
      <c r="AJ168" s="332">
        <f t="shared" si="272"/>
        <v>0</v>
      </c>
      <c r="AK168" s="333">
        <f t="shared" si="273"/>
        <v>0</v>
      </c>
      <c r="AL168" s="332">
        <f t="shared" si="274"/>
        <v>0</v>
      </c>
      <c r="AM168" s="332">
        <f t="shared" si="275"/>
        <v>0</v>
      </c>
      <c r="AN168" s="332">
        <f t="shared" si="276"/>
        <v>0</v>
      </c>
      <c r="AO168" s="332">
        <f t="shared" si="277"/>
        <v>0</v>
      </c>
      <c r="AP168" s="332">
        <f t="shared" si="278"/>
        <v>0</v>
      </c>
      <c r="AQ168" s="334">
        <f t="shared" si="279"/>
        <v>0</v>
      </c>
      <c r="AR168" s="633">
        <f t="shared" si="256"/>
        <v>0</v>
      </c>
      <c r="AS168" s="633">
        <f t="shared" si="257"/>
        <v>0</v>
      </c>
      <c r="AT168" s="633">
        <f t="shared" si="258"/>
        <v>0</v>
      </c>
      <c r="AU168" s="633">
        <f t="shared" si="259"/>
        <v>0</v>
      </c>
      <c r="AV168" s="633">
        <f t="shared" si="260"/>
        <v>0</v>
      </c>
      <c r="AW168" s="633">
        <f t="shared" si="261"/>
        <v>0</v>
      </c>
      <c r="AX168" s="633">
        <f t="shared" si="262"/>
        <v>0</v>
      </c>
      <c r="AY168" s="633">
        <f t="shared" si="263"/>
        <v>0</v>
      </c>
      <c r="AZ168" s="633">
        <f t="shared" si="264"/>
        <v>0</v>
      </c>
      <c r="BA168" s="633">
        <f t="shared" si="265"/>
        <v>0</v>
      </c>
      <c r="BB168" s="633">
        <f t="shared" si="266"/>
        <v>0</v>
      </c>
      <c r="BC168" s="633">
        <f t="shared" si="267"/>
        <v>0</v>
      </c>
      <c r="BD168" s="407">
        <f t="shared" si="252"/>
        <v>0</v>
      </c>
      <c r="BE168" s="334">
        <f t="shared" si="223"/>
        <v>0</v>
      </c>
      <c r="BF168" s="134"/>
      <c r="BG168" s="336">
        <f t="shared" si="224"/>
        <v>0</v>
      </c>
      <c r="BH168" s="336">
        <f t="shared" si="225"/>
        <v>0</v>
      </c>
      <c r="BI168" s="336">
        <f t="shared" si="226"/>
        <v>0</v>
      </c>
      <c r="BJ168" s="336">
        <f t="shared" si="227"/>
        <v>0</v>
      </c>
      <c r="BK168" s="335">
        <f t="shared" si="251"/>
        <v>0</v>
      </c>
      <c r="BL168" s="135"/>
      <c r="BM168" s="135"/>
      <c r="BN168" s="337">
        <f t="shared" si="228"/>
        <v>0</v>
      </c>
      <c r="BO168" s="136"/>
      <c r="BP168" s="336">
        <f t="shared" si="229"/>
        <v>0</v>
      </c>
      <c r="BQ168" s="136"/>
      <c r="BR168" s="136"/>
      <c r="BS168" s="161"/>
      <c r="BT168" s="338">
        <f t="shared" si="210"/>
        <v>0</v>
      </c>
      <c r="BU168" s="338">
        <f t="shared" si="211"/>
        <v>0</v>
      </c>
      <c r="BV168" s="338">
        <f t="shared" si="212"/>
        <v>0</v>
      </c>
      <c r="BW168" s="338">
        <f t="shared" si="213"/>
        <v>0</v>
      </c>
      <c r="BX168" s="338">
        <f t="shared" si="214"/>
        <v>0</v>
      </c>
      <c r="BY168" s="338">
        <f t="shared" si="215"/>
        <v>0</v>
      </c>
      <c r="BZ168" s="338">
        <f t="shared" si="216"/>
        <v>0</v>
      </c>
      <c r="CA168" s="338">
        <f t="shared" si="217"/>
        <v>0</v>
      </c>
      <c r="CB168" s="338">
        <f t="shared" si="218"/>
        <v>0</v>
      </c>
      <c r="CC168" s="338">
        <f t="shared" si="219"/>
        <v>0</v>
      </c>
      <c r="CD168" s="338">
        <f t="shared" si="220"/>
        <v>0</v>
      </c>
      <c r="CE168" s="339">
        <f t="shared" si="221"/>
        <v>0</v>
      </c>
    </row>
    <row r="169" spans="1:83" ht="18" thickBot="1" x14ac:dyDescent="0.35">
      <c r="A169" s="21">
        <v>161</v>
      </c>
      <c r="B169" s="137"/>
      <c r="C169" s="138"/>
      <c r="D169" s="139"/>
      <c r="E169" s="140"/>
      <c r="F169" s="299" t="s">
        <v>578</v>
      </c>
      <c r="G169" s="142"/>
      <c r="H169" s="138"/>
      <c r="I169" s="138"/>
      <c r="J169" s="53"/>
      <c r="K169" s="53"/>
      <c r="L169" s="300">
        <f t="shared" si="254"/>
        <v>0</v>
      </c>
      <c r="M169" s="213">
        <v>0</v>
      </c>
      <c r="N169" s="141">
        <v>0</v>
      </c>
      <c r="O169" s="141">
        <v>0</v>
      </c>
      <c r="P169" s="141">
        <v>0</v>
      </c>
      <c r="Q169" s="301">
        <f t="shared" si="230"/>
        <v>0</v>
      </c>
      <c r="R169" s="302">
        <f t="shared" si="231"/>
        <v>0</v>
      </c>
      <c r="S169" s="302">
        <f t="shared" si="232"/>
        <v>0</v>
      </c>
      <c r="T169" s="302">
        <f t="shared" si="233"/>
        <v>0</v>
      </c>
      <c r="U169" s="302">
        <f t="shared" si="234"/>
        <v>0</v>
      </c>
      <c r="V169" s="302">
        <f t="shared" si="235"/>
        <v>0</v>
      </c>
      <c r="W169" s="141">
        <v>0</v>
      </c>
      <c r="X169" s="302">
        <f t="shared" si="236"/>
        <v>0</v>
      </c>
      <c r="Y169" s="141">
        <v>0</v>
      </c>
      <c r="Z169" s="329">
        <f t="shared" si="237"/>
        <v>0</v>
      </c>
      <c r="AA169" s="142"/>
      <c r="AB169" s="561" t="str">
        <f t="shared" si="255"/>
        <v/>
      </c>
      <c r="AC169" s="330" t="str">
        <f t="shared" si="238"/>
        <v/>
      </c>
      <c r="AD169" s="143">
        <v>0</v>
      </c>
      <c r="AE169" s="331" t="str">
        <f t="shared" si="253"/>
        <v/>
      </c>
      <c r="AF169" s="332">
        <f t="shared" si="268"/>
        <v>0</v>
      </c>
      <c r="AG169" s="332">
        <f t="shared" si="269"/>
        <v>0</v>
      </c>
      <c r="AH169" s="332">
        <f t="shared" si="270"/>
        <v>0</v>
      </c>
      <c r="AI169" s="332">
        <f t="shared" si="271"/>
        <v>0</v>
      </c>
      <c r="AJ169" s="332">
        <f t="shared" si="272"/>
        <v>0</v>
      </c>
      <c r="AK169" s="333">
        <f t="shared" si="273"/>
        <v>0</v>
      </c>
      <c r="AL169" s="332">
        <f t="shared" si="274"/>
        <v>0</v>
      </c>
      <c r="AM169" s="332">
        <f t="shared" si="275"/>
        <v>0</v>
      </c>
      <c r="AN169" s="332">
        <f t="shared" si="276"/>
        <v>0</v>
      </c>
      <c r="AO169" s="332">
        <f t="shared" si="277"/>
        <v>0</v>
      </c>
      <c r="AP169" s="332">
        <f t="shared" si="278"/>
        <v>0</v>
      </c>
      <c r="AQ169" s="334">
        <f t="shared" si="279"/>
        <v>0</v>
      </c>
      <c r="AR169" s="633">
        <f t="shared" si="256"/>
        <v>0</v>
      </c>
      <c r="AS169" s="633">
        <f t="shared" si="257"/>
        <v>0</v>
      </c>
      <c r="AT169" s="633">
        <f t="shared" si="258"/>
        <v>0</v>
      </c>
      <c r="AU169" s="633">
        <f t="shared" si="259"/>
        <v>0</v>
      </c>
      <c r="AV169" s="633">
        <f t="shared" si="260"/>
        <v>0</v>
      </c>
      <c r="AW169" s="633">
        <f t="shared" si="261"/>
        <v>0</v>
      </c>
      <c r="AX169" s="633">
        <f t="shared" si="262"/>
        <v>0</v>
      </c>
      <c r="AY169" s="633">
        <f t="shared" si="263"/>
        <v>0</v>
      </c>
      <c r="AZ169" s="633">
        <f t="shared" si="264"/>
        <v>0</v>
      </c>
      <c r="BA169" s="633">
        <f t="shared" si="265"/>
        <v>0</v>
      </c>
      <c r="BB169" s="633">
        <f t="shared" si="266"/>
        <v>0</v>
      </c>
      <c r="BC169" s="633">
        <f t="shared" si="267"/>
        <v>0</v>
      </c>
      <c r="BD169" s="407">
        <f t="shared" si="252"/>
        <v>0</v>
      </c>
      <c r="BE169" s="334">
        <f t="shared" si="223"/>
        <v>0</v>
      </c>
      <c r="BF169" s="134"/>
      <c r="BG169" s="336">
        <f t="shared" si="224"/>
        <v>0</v>
      </c>
      <c r="BH169" s="336">
        <f t="shared" si="225"/>
        <v>0</v>
      </c>
      <c r="BI169" s="336">
        <f t="shared" si="226"/>
        <v>0</v>
      </c>
      <c r="BJ169" s="336">
        <f t="shared" si="227"/>
        <v>0</v>
      </c>
      <c r="BK169" s="335">
        <f t="shared" si="251"/>
        <v>0</v>
      </c>
      <c r="BL169" s="135"/>
      <c r="BM169" s="135"/>
      <c r="BN169" s="337">
        <f t="shared" si="228"/>
        <v>0</v>
      </c>
      <c r="BO169" s="136"/>
      <c r="BP169" s="336">
        <f t="shared" si="229"/>
        <v>0</v>
      </c>
      <c r="BQ169" s="136"/>
      <c r="BR169" s="136"/>
      <c r="BS169" s="161"/>
      <c r="BT169" s="338">
        <f t="shared" si="210"/>
        <v>0</v>
      </c>
      <c r="BU169" s="338">
        <f t="shared" si="211"/>
        <v>0</v>
      </c>
      <c r="BV169" s="338">
        <f t="shared" si="212"/>
        <v>0</v>
      </c>
      <c r="BW169" s="338">
        <f t="shared" si="213"/>
        <v>0</v>
      </c>
      <c r="BX169" s="338">
        <f t="shared" si="214"/>
        <v>0</v>
      </c>
      <c r="BY169" s="338">
        <f t="shared" si="215"/>
        <v>0</v>
      </c>
      <c r="BZ169" s="338">
        <f t="shared" si="216"/>
        <v>0</v>
      </c>
      <c r="CA169" s="338">
        <f t="shared" si="217"/>
        <v>0</v>
      </c>
      <c r="CB169" s="338">
        <f t="shared" si="218"/>
        <v>0</v>
      </c>
      <c r="CC169" s="338">
        <f t="shared" si="219"/>
        <v>0</v>
      </c>
      <c r="CD169" s="338">
        <f t="shared" si="220"/>
        <v>0</v>
      </c>
      <c r="CE169" s="339">
        <f t="shared" si="221"/>
        <v>0</v>
      </c>
    </row>
    <row r="170" spans="1:83" ht="18" thickBot="1" x14ac:dyDescent="0.35">
      <c r="A170" s="21">
        <v>162</v>
      </c>
      <c r="B170" s="137"/>
      <c r="C170" s="138"/>
      <c r="D170" s="139"/>
      <c r="E170" s="140"/>
      <c r="F170" s="299" t="s">
        <v>579</v>
      </c>
      <c r="G170" s="142"/>
      <c r="H170" s="138"/>
      <c r="I170" s="138"/>
      <c r="J170" s="53"/>
      <c r="K170" s="53"/>
      <c r="L170" s="300">
        <f t="shared" si="254"/>
        <v>0</v>
      </c>
      <c r="M170" s="213">
        <v>0</v>
      </c>
      <c r="N170" s="141">
        <v>0</v>
      </c>
      <c r="O170" s="141">
        <v>0</v>
      </c>
      <c r="P170" s="141">
        <v>0</v>
      </c>
      <c r="Q170" s="301">
        <f t="shared" si="230"/>
        <v>0</v>
      </c>
      <c r="R170" s="302">
        <f t="shared" si="231"/>
        <v>0</v>
      </c>
      <c r="S170" s="302">
        <f t="shared" si="232"/>
        <v>0</v>
      </c>
      <c r="T170" s="302">
        <f t="shared" si="233"/>
        <v>0</v>
      </c>
      <c r="U170" s="302">
        <f t="shared" si="234"/>
        <v>0</v>
      </c>
      <c r="V170" s="302">
        <f t="shared" si="235"/>
        <v>0</v>
      </c>
      <c r="W170" s="141">
        <v>0</v>
      </c>
      <c r="X170" s="302">
        <f t="shared" si="236"/>
        <v>0</v>
      </c>
      <c r="Y170" s="141">
        <v>0</v>
      </c>
      <c r="Z170" s="329">
        <f t="shared" si="237"/>
        <v>0</v>
      </c>
      <c r="AA170" s="142"/>
      <c r="AB170" s="561" t="str">
        <f t="shared" si="255"/>
        <v/>
      </c>
      <c r="AC170" s="330" t="str">
        <f t="shared" si="238"/>
        <v/>
      </c>
      <c r="AD170" s="143">
        <v>0</v>
      </c>
      <c r="AE170" s="331" t="str">
        <f t="shared" si="253"/>
        <v/>
      </c>
      <c r="AF170" s="332">
        <f t="shared" si="268"/>
        <v>0</v>
      </c>
      <c r="AG170" s="332">
        <f t="shared" si="269"/>
        <v>0</v>
      </c>
      <c r="AH170" s="332">
        <f t="shared" si="270"/>
        <v>0</v>
      </c>
      <c r="AI170" s="332">
        <f t="shared" si="271"/>
        <v>0</v>
      </c>
      <c r="AJ170" s="332">
        <f t="shared" si="272"/>
        <v>0</v>
      </c>
      <c r="AK170" s="333">
        <f t="shared" si="273"/>
        <v>0</v>
      </c>
      <c r="AL170" s="332">
        <f t="shared" si="274"/>
        <v>0</v>
      </c>
      <c r="AM170" s="332">
        <f t="shared" si="275"/>
        <v>0</v>
      </c>
      <c r="AN170" s="332">
        <f t="shared" si="276"/>
        <v>0</v>
      </c>
      <c r="AO170" s="332">
        <f t="shared" si="277"/>
        <v>0</v>
      </c>
      <c r="AP170" s="332">
        <f t="shared" si="278"/>
        <v>0</v>
      </c>
      <c r="AQ170" s="334">
        <f t="shared" si="279"/>
        <v>0</v>
      </c>
      <c r="AR170" s="633">
        <f t="shared" si="256"/>
        <v>0</v>
      </c>
      <c r="AS170" s="633">
        <f t="shared" si="257"/>
        <v>0</v>
      </c>
      <c r="AT170" s="633">
        <f t="shared" si="258"/>
        <v>0</v>
      </c>
      <c r="AU170" s="633">
        <f t="shared" si="259"/>
        <v>0</v>
      </c>
      <c r="AV170" s="633">
        <f t="shared" si="260"/>
        <v>0</v>
      </c>
      <c r="AW170" s="633">
        <f t="shared" si="261"/>
        <v>0</v>
      </c>
      <c r="AX170" s="633">
        <f t="shared" si="262"/>
        <v>0</v>
      </c>
      <c r="AY170" s="633">
        <f t="shared" si="263"/>
        <v>0</v>
      </c>
      <c r="AZ170" s="633">
        <f t="shared" si="264"/>
        <v>0</v>
      </c>
      <c r="BA170" s="633">
        <f t="shared" si="265"/>
        <v>0</v>
      </c>
      <c r="BB170" s="633">
        <f t="shared" si="266"/>
        <v>0</v>
      </c>
      <c r="BC170" s="633">
        <f t="shared" si="267"/>
        <v>0</v>
      </c>
      <c r="BD170" s="407">
        <f t="shared" si="252"/>
        <v>0</v>
      </c>
      <c r="BE170" s="334">
        <f t="shared" si="223"/>
        <v>0</v>
      </c>
      <c r="BF170" s="134"/>
      <c r="BG170" s="336">
        <f t="shared" si="224"/>
        <v>0</v>
      </c>
      <c r="BH170" s="336">
        <f t="shared" si="225"/>
        <v>0</v>
      </c>
      <c r="BI170" s="336">
        <f t="shared" si="226"/>
        <v>0</v>
      </c>
      <c r="BJ170" s="336">
        <f t="shared" si="227"/>
        <v>0</v>
      </c>
      <c r="BK170" s="335">
        <f t="shared" si="251"/>
        <v>0</v>
      </c>
      <c r="BL170" s="135"/>
      <c r="BM170" s="135"/>
      <c r="BN170" s="337">
        <f t="shared" si="228"/>
        <v>0</v>
      </c>
      <c r="BO170" s="136"/>
      <c r="BP170" s="336">
        <f t="shared" si="229"/>
        <v>0</v>
      </c>
      <c r="BQ170" s="136"/>
      <c r="BR170" s="136"/>
      <c r="BS170" s="161"/>
      <c r="BT170" s="338">
        <f t="shared" si="210"/>
        <v>0</v>
      </c>
      <c r="BU170" s="338">
        <f t="shared" si="211"/>
        <v>0</v>
      </c>
      <c r="BV170" s="338">
        <f t="shared" si="212"/>
        <v>0</v>
      </c>
      <c r="BW170" s="338">
        <f t="shared" si="213"/>
        <v>0</v>
      </c>
      <c r="BX170" s="338">
        <f t="shared" si="214"/>
        <v>0</v>
      </c>
      <c r="BY170" s="338">
        <f t="shared" si="215"/>
        <v>0</v>
      </c>
      <c r="BZ170" s="338">
        <f t="shared" si="216"/>
        <v>0</v>
      </c>
      <c r="CA170" s="338">
        <f t="shared" si="217"/>
        <v>0</v>
      </c>
      <c r="CB170" s="338">
        <f t="shared" si="218"/>
        <v>0</v>
      </c>
      <c r="CC170" s="338">
        <f t="shared" si="219"/>
        <v>0</v>
      </c>
      <c r="CD170" s="338">
        <f t="shared" si="220"/>
        <v>0</v>
      </c>
      <c r="CE170" s="339">
        <f t="shared" si="221"/>
        <v>0</v>
      </c>
    </row>
    <row r="171" spans="1:83" ht="18" thickBot="1" x14ac:dyDescent="0.35">
      <c r="A171" s="21">
        <v>163</v>
      </c>
      <c r="B171" s="137"/>
      <c r="C171" s="138"/>
      <c r="D171" s="139"/>
      <c r="E171" s="140"/>
      <c r="F171" s="299" t="s">
        <v>580</v>
      </c>
      <c r="G171" s="142"/>
      <c r="H171" s="138"/>
      <c r="I171" s="138"/>
      <c r="J171" s="53"/>
      <c r="K171" s="53"/>
      <c r="L171" s="300">
        <f t="shared" si="254"/>
        <v>0</v>
      </c>
      <c r="M171" s="213">
        <v>0</v>
      </c>
      <c r="N171" s="141">
        <v>0</v>
      </c>
      <c r="O171" s="141">
        <v>0</v>
      </c>
      <c r="P171" s="141">
        <v>0</v>
      </c>
      <c r="Q171" s="301">
        <f t="shared" si="230"/>
        <v>0</v>
      </c>
      <c r="R171" s="302">
        <f t="shared" si="231"/>
        <v>0</v>
      </c>
      <c r="S171" s="302">
        <f t="shared" si="232"/>
        <v>0</v>
      </c>
      <c r="T171" s="302">
        <f t="shared" si="233"/>
        <v>0</v>
      </c>
      <c r="U171" s="302">
        <f t="shared" si="234"/>
        <v>0</v>
      </c>
      <c r="V171" s="302">
        <f t="shared" si="235"/>
        <v>0</v>
      </c>
      <c r="W171" s="141">
        <v>0</v>
      </c>
      <c r="X171" s="302">
        <f t="shared" si="236"/>
        <v>0</v>
      </c>
      <c r="Y171" s="141">
        <v>0</v>
      </c>
      <c r="Z171" s="329">
        <f t="shared" si="237"/>
        <v>0</v>
      </c>
      <c r="AA171" s="142"/>
      <c r="AB171" s="561" t="str">
        <f t="shared" si="255"/>
        <v/>
      </c>
      <c r="AC171" s="330" t="str">
        <f t="shared" si="238"/>
        <v/>
      </c>
      <c r="AD171" s="143">
        <v>0</v>
      </c>
      <c r="AE171" s="331" t="str">
        <f t="shared" si="253"/>
        <v/>
      </c>
      <c r="AF171" s="332">
        <f t="shared" si="268"/>
        <v>0</v>
      </c>
      <c r="AG171" s="332">
        <f t="shared" si="269"/>
        <v>0</v>
      </c>
      <c r="AH171" s="332">
        <f t="shared" si="270"/>
        <v>0</v>
      </c>
      <c r="AI171" s="332">
        <f t="shared" si="271"/>
        <v>0</v>
      </c>
      <c r="AJ171" s="332">
        <f t="shared" si="272"/>
        <v>0</v>
      </c>
      <c r="AK171" s="333">
        <f t="shared" si="273"/>
        <v>0</v>
      </c>
      <c r="AL171" s="332">
        <f t="shared" si="274"/>
        <v>0</v>
      </c>
      <c r="AM171" s="332">
        <f t="shared" si="275"/>
        <v>0</v>
      </c>
      <c r="AN171" s="332">
        <f t="shared" si="276"/>
        <v>0</v>
      </c>
      <c r="AO171" s="332">
        <f t="shared" si="277"/>
        <v>0</v>
      </c>
      <c r="AP171" s="332">
        <f t="shared" si="278"/>
        <v>0</v>
      </c>
      <c r="AQ171" s="334">
        <f t="shared" si="279"/>
        <v>0</v>
      </c>
      <c r="AR171" s="633">
        <f t="shared" si="256"/>
        <v>0</v>
      </c>
      <c r="AS171" s="633">
        <f t="shared" si="257"/>
        <v>0</v>
      </c>
      <c r="AT171" s="633">
        <f t="shared" si="258"/>
        <v>0</v>
      </c>
      <c r="AU171" s="633">
        <f t="shared" si="259"/>
        <v>0</v>
      </c>
      <c r="AV171" s="633">
        <f t="shared" si="260"/>
        <v>0</v>
      </c>
      <c r="AW171" s="633">
        <f t="shared" si="261"/>
        <v>0</v>
      </c>
      <c r="AX171" s="633">
        <f t="shared" si="262"/>
        <v>0</v>
      </c>
      <c r="AY171" s="633">
        <f t="shared" si="263"/>
        <v>0</v>
      </c>
      <c r="AZ171" s="633">
        <f t="shared" si="264"/>
        <v>0</v>
      </c>
      <c r="BA171" s="633">
        <f t="shared" si="265"/>
        <v>0</v>
      </c>
      <c r="BB171" s="633">
        <f t="shared" si="266"/>
        <v>0</v>
      </c>
      <c r="BC171" s="633">
        <f t="shared" si="267"/>
        <v>0</v>
      </c>
      <c r="BD171" s="407">
        <f t="shared" si="252"/>
        <v>0</v>
      </c>
      <c r="BE171" s="334">
        <f t="shared" si="223"/>
        <v>0</v>
      </c>
      <c r="BF171" s="134"/>
      <c r="BG171" s="336">
        <f t="shared" si="224"/>
        <v>0</v>
      </c>
      <c r="BH171" s="336">
        <f t="shared" si="225"/>
        <v>0</v>
      </c>
      <c r="BI171" s="336">
        <f t="shared" si="226"/>
        <v>0</v>
      </c>
      <c r="BJ171" s="336">
        <f t="shared" si="227"/>
        <v>0</v>
      </c>
      <c r="BK171" s="335">
        <f t="shared" si="251"/>
        <v>0</v>
      </c>
      <c r="BL171" s="135"/>
      <c r="BM171" s="135"/>
      <c r="BN171" s="337">
        <f t="shared" si="228"/>
        <v>0</v>
      </c>
      <c r="BO171" s="136"/>
      <c r="BP171" s="336">
        <f t="shared" si="229"/>
        <v>0</v>
      </c>
      <c r="BQ171" s="136"/>
      <c r="BR171" s="136"/>
      <c r="BS171" s="161"/>
      <c r="BT171" s="338">
        <f t="shared" si="210"/>
        <v>0</v>
      </c>
      <c r="BU171" s="338">
        <f t="shared" si="211"/>
        <v>0</v>
      </c>
      <c r="BV171" s="338">
        <f t="shared" si="212"/>
        <v>0</v>
      </c>
      <c r="BW171" s="338">
        <f t="shared" si="213"/>
        <v>0</v>
      </c>
      <c r="BX171" s="338">
        <f t="shared" si="214"/>
        <v>0</v>
      </c>
      <c r="BY171" s="338">
        <f t="shared" si="215"/>
        <v>0</v>
      </c>
      <c r="BZ171" s="338">
        <f t="shared" si="216"/>
        <v>0</v>
      </c>
      <c r="CA171" s="338">
        <f t="shared" si="217"/>
        <v>0</v>
      </c>
      <c r="CB171" s="338">
        <f t="shared" si="218"/>
        <v>0</v>
      </c>
      <c r="CC171" s="338">
        <f t="shared" si="219"/>
        <v>0</v>
      </c>
      <c r="CD171" s="338">
        <f t="shared" si="220"/>
        <v>0</v>
      </c>
      <c r="CE171" s="339">
        <f t="shared" si="221"/>
        <v>0</v>
      </c>
    </row>
    <row r="172" spans="1:83" ht="18" thickBot="1" x14ac:dyDescent="0.35">
      <c r="A172" s="21">
        <v>164</v>
      </c>
      <c r="B172" s="137"/>
      <c r="C172" s="138"/>
      <c r="D172" s="139"/>
      <c r="E172" s="140"/>
      <c r="F172" s="299" t="s">
        <v>581</v>
      </c>
      <c r="G172" s="142"/>
      <c r="H172" s="138"/>
      <c r="I172" s="138"/>
      <c r="J172" s="53"/>
      <c r="K172" s="53"/>
      <c r="L172" s="300">
        <f t="shared" si="254"/>
        <v>0</v>
      </c>
      <c r="M172" s="213">
        <v>0</v>
      </c>
      <c r="N172" s="141">
        <v>0</v>
      </c>
      <c r="O172" s="141">
        <v>0</v>
      </c>
      <c r="P172" s="141">
        <v>0</v>
      </c>
      <c r="Q172" s="301">
        <f t="shared" si="230"/>
        <v>0</v>
      </c>
      <c r="R172" s="302">
        <f t="shared" si="231"/>
        <v>0</v>
      </c>
      <c r="S172" s="302">
        <f t="shared" si="232"/>
        <v>0</v>
      </c>
      <c r="T172" s="302">
        <f t="shared" si="233"/>
        <v>0</v>
      </c>
      <c r="U172" s="302">
        <f t="shared" si="234"/>
        <v>0</v>
      </c>
      <c r="V172" s="302">
        <f t="shared" si="235"/>
        <v>0</v>
      </c>
      <c r="W172" s="141">
        <v>0</v>
      </c>
      <c r="X172" s="302">
        <f t="shared" si="236"/>
        <v>0</v>
      </c>
      <c r="Y172" s="141">
        <v>0</v>
      </c>
      <c r="Z172" s="329">
        <f t="shared" si="237"/>
        <v>0</v>
      </c>
      <c r="AA172" s="142"/>
      <c r="AB172" s="561" t="str">
        <f t="shared" si="255"/>
        <v/>
      </c>
      <c r="AC172" s="330" t="str">
        <f t="shared" si="238"/>
        <v/>
      </c>
      <c r="AD172" s="143">
        <v>0</v>
      </c>
      <c r="AE172" s="331" t="str">
        <f t="shared" si="253"/>
        <v/>
      </c>
      <c r="AF172" s="332">
        <f t="shared" si="268"/>
        <v>0</v>
      </c>
      <c r="AG172" s="332">
        <f t="shared" si="269"/>
        <v>0</v>
      </c>
      <c r="AH172" s="332">
        <f t="shared" si="270"/>
        <v>0</v>
      </c>
      <c r="AI172" s="332">
        <f t="shared" si="271"/>
        <v>0</v>
      </c>
      <c r="AJ172" s="332">
        <f t="shared" si="272"/>
        <v>0</v>
      </c>
      <c r="AK172" s="333">
        <f t="shared" si="273"/>
        <v>0</v>
      </c>
      <c r="AL172" s="332">
        <f t="shared" si="274"/>
        <v>0</v>
      </c>
      <c r="AM172" s="332">
        <f t="shared" si="275"/>
        <v>0</v>
      </c>
      <c r="AN172" s="332">
        <f t="shared" si="276"/>
        <v>0</v>
      </c>
      <c r="AO172" s="332">
        <f t="shared" si="277"/>
        <v>0</v>
      </c>
      <c r="AP172" s="332">
        <f t="shared" si="278"/>
        <v>0</v>
      </c>
      <c r="AQ172" s="334">
        <f t="shared" si="279"/>
        <v>0</v>
      </c>
      <c r="AR172" s="633">
        <f t="shared" si="256"/>
        <v>0</v>
      </c>
      <c r="AS172" s="633">
        <f t="shared" si="257"/>
        <v>0</v>
      </c>
      <c r="AT172" s="633">
        <f t="shared" si="258"/>
        <v>0</v>
      </c>
      <c r="AU172" s="633">
        <f t="shared" si="259"/>
        <v>0</v>
      </c>
      <c r="AV172" s="633">
        <f t="shared" si="260"/>
        <v>0</v>
      </c>
      <c r="AW172" s="633">
        <f t="shared" si="261"/>
        <v>0</v>
      </c>
      <c r="AX172" s="633">
        <f t="shared" si="262"/>
        <v>0</v>
      </c>
      <c r="AY172" s="633">
        <f t="shared" si="263"/>
        <v>0</v>
      </c>
      <c r="AZ172" s="633">
        <f t="shared" si="264"/>
        <v>0</v>
      </c>
      <c r="BA172" s="633">
        <f t="shared" si="265"/>
        <v>0</v>
      </c>
      <c r="BB172" s="633">
        <f t="shared" si="266"/>
        <v>0</v>
      </c>
      <c r="BC172" s="633">
        <f t="shared" si="267"/>
        <v>0</v>
      </c>
      <c r="BD172" s="407">
        <f t="shared" si="252"/>
        <v>0</v>
      </c>
      <c r="BE172" s="334">
        <f t="shared" si="223"/>
        <v>0</v>
      </c>
      <c r="BF172" s="134"/>
      <c r="BG172" s="336">
        <f t="shared" si="224"/>
        <v>0</v>
      </c>
      <c r="BH172" s="336">
        <f t="shared" si="225"/>
        <v>0</v>
      </c>
      <c r="BI172" s="336">
        <f t="shared" si="226"/>
        <v>0</v>
      </c>
      <c r="BJ172" s="336">
        <f t="shared" si="227"/>
        <v>0</v>
      </c>
      <c r="BK172" s="335">
        <f t="shared" si="251"/>
        <v>0</v>
      </c>
      <c r="BL172" s="135"/>
      <c r="BM172" s="135"/>
      <c r="BN172" s="337">
        <f t="shared" si="228"/>
        <v>0</v>
      </c>
      <c r="BO172" s="136"/>
      <c r="BP172" s="336">
        <f t="shared" si="229"/>
        <v>0</v>
      </c>
      <c r="BQ172" s="136"/>
      <c r="BR172" s="136"/>
      <c r="BS172" s="161"/>
      <c r="BT172" s="338">
        <f t="shared" si="210"/>
        <v>0</v>
      </c>
      <c r="BU172" s="338">
        <f t="shared" si="211"/>
        <v>0</v>
      </c>
      <c r="BV172" s="338">
        <f t="shared" si="212"/>
        <v>0</v>
      </c>
      <c r="BW172" s="338">
        <f t="shared" si="213"/>
        <v>0</v>
      </c>
      <c r="BX172" s="338">
        <f t="shared" si="214"/>
        <v>0</v>
      </c>
      <c r="BY172" s="338">
        <f t="shared" si="215"/>
        <v>0</v>
      </c>
      <c r="BZ172" s="338">
        <f t="shared" si="216"/>
        <v>0</v>
      </c>
      <c r="CA172" s="338">
        <f t="shared" si="217"/>
        <v>0</v>
      </c>
      <c r="CB172" s="338">
        <f t="shared" si="218"/>
        <v>0</v>
      </c>
      <c r="CC172" s="338">
        <f t="shared" si="219"/>
        <v>0</v>
      </c>
      <c r="CD172" s="338">
        <f t="shared" si="220"/>
        <v>0</v>
      </c>
      <c r="CE172" s="339">
        <f t="shared" si="221"/>
        <v>0</v>
      </c>
    </row>
    <row r="173" spans="1:83" ht="18" thickBot="1" x14ac:dyDescent="0.35">
      <c r="A173" s="21">
        <v>165</v>
      </c>
      <c r="B173" s="137"/>
      <c r="C173" s="138"/>
      <c r="D173" s="139"/>
      <c r="E173" s="140"/>
      <c r="F173" s="299" t="s">
        <v>582</v>
      </c>
      <c r="G173" s="142"/>
      <c r="H173" s="138"/>
      <c r="I173" s="138"/>
      <c r="J173" s="53"/>
      <c r="K173" s="53"/>
      <c r="L173" s="300">
        <f t="shared" si="254"/>
        <v>0</v>
      </c>
      <c r="M173" s="213">
        <v>0</v>
      </c>
      <c r="N173" s="141">
        <v>0</v>
      </c>
      <c r="O173" s="141">
        <v>0</v>
      </c>
      <c r="P173" s="141">
        <v>0</v>
      </c>
      <c r="Q173" s="301">
        <f t="shared" si="230"/>
        <v>0</v>
      </c>
      <c r="R173" s="302">
        <f t="shared" si="231"/>
        <v>0</v>
      </c>
      <c r="S173" s="302">
        <f t="shared" si="232"/>
        <v>0</v>
      </c>
      <c r="T173" s="302">
        <f t="shared" si="233"/>
        <v>0</v>
      </c>
      <c r="U173" s="302">
        <f t="shared" si="234"/>
        <v>0</v>
      </c>
      <c r="V173" s="302">
        <f t="shared" si="235"/>
        <v>0</v>
      </c>
      <c r="W173" s="141">
        <v>0</v>
      </c>
      <c r="X173" s="302">
        <f t="shared" si="236"/>
        <v>0</v>
      </c>
      <c r="Y173" s="141">
        <v>0</v>
      </c>
      <c r="Z173" s="329">
        <f t="shared" si="237"/>
        <v>0</v>
      </c>
      <c r="AA173" s="142"/>
      <c r="AB173" s="561" t="str">
        <f t="shared" si="255"/>
        <v/>
      </c>
      <c r="AC173" s="330" t="str">
        <f t="shared" si="238"/>
        <v/>
      </c>
      <c r="AD173" s="143">
        <v>0</v>
      </c>
      <c r="AE173" s="331" t="str">
        <f t="shared" si="253"/>
        <v/>
      </c>
      <c r="AF173" s="332">
        <f t="shared" si="268"/>
        <v>0</v>
      </c>
      <c r="AG173" s="332">
        <f t="shared" si="269"/>
        <v>0</v>
      </c>
      <c r="AH173" s="332">
        <f t="shared" si="270"/>
        <v>0</v>
      </c>
      <c r="AI173" s="332">
        <f t="shared" si="271"/>
        <v>0</v>
      </c>
      <c r="AJ173" s="332">
        <f t="shared" si="272"/>
        <v>0</v>
      </c>
      <c r="AK173" s="333">
        <f t="shared" si="273"/>
        <v>0</v>
      </c>
      <c r="AL173" s="332">
        <f t="shared" si="274"/>
        <v>0</v>
      </c>
      <c r="AM173" s="332">
        <f t="shared" si="275"/>
        <v>0</v>
      </c>
      <c r="AN173" s="332">
        <f t="shared" si="276"/>
        <v>0</v>
      </c>
      <c r="AO173" s="332">
        <f t="shared" si="277"/>
        <v>0</v>
      </c>
      <c r="AP173" s="332">
        <f t="shared" si="278"/>
        <v>0</v>
      </c>
      <c r="AQ173" s="334">
        <f t="shared" si="279"/>
        <v>0</v>
      </c>
      <c r="AR173" s="633">
        <f t="shared" si="256"/>
        <v>0</v>
      </c>
      <c r="AS173" s="633">
        <f t="shared" si="257"/>
        <v>0</v>
      </c>
      <c r="AT173" s="633">
        <f t="shared" si="258"/>
        <v>0</v>
      </c>
      <c r="AU173" s="633">
        <f t="shared" si="259"/>
        <v>0</v>
      </c>
      <c r="AV173" s="633">
        <f t="shared" si="260"/>
        <v>0</v>
      </c>
      <c r="AW173" s="633">
        <f t="shared" si="261"/>
        <v>0</v>
      </c>
      <c r="AX173" s="633">
        <f t="shared" si="262"/>
        <v>0</v>
      </c>
      <c r="AY173" s="633">
        <f t="shared" si="263"/>
        <v>0</v>
      </c>
      <c r="AZ173" s="633">
        <f t="shared" si="264"/>
        <v>0</v>
      </c>
      <c r="BA173" s="633">
        <f t="shared" si="265"/>
        <v>0</v>
      </c>
      <c r="BB173" s="633">
        <f t="shared" si="266"/>
        <v>0</v>
      </c>
      <c r="BC173" s="633">
        <f t="shared" si="267"/>
        <v>0</v>
      </c>
      <c r="BD173" s="407">
        <f t="shared" si="252"/>
        <v>0</v>
      </c>
      <c r="BE173" s="334">
        <f t="shared" si="223"/>
        <v>0</v>
      </c>
      <c r="BF173" s="134"/>
      <c r="BG173" s="336">
        <f t="shared" si="224"/>
        <v>0</v>
      </c>
      <c r="BH173" s="336">
        <f t="shared" si="225"/>
        <v>0</v>
      </c>
      <c r="BI173" s="336">
        <f t="shared" si="226"/>
        <v>0</v>
      </c>
      <c r="BJ173" s="336">
        <f t="shared" si="227"/>
        <v>0</v>
      </c>
      <c r="BK173" s="335">
        <f t="shared" si="251"/>
        <v>0</v>
      </c>
      <c r="BL173" s="135"/>
      <c r="BM173" s="135"/>
      <c r="BN173" s="337">
        <f t="shared" si="228"/>
        <v>0</v>
      </c>
      <c r="BO173" s="136"/>
      <c r="BP173" s="336">
        <f t="shared" si="229"/>
        <v>0</v>
      </c>
      <c r="BQ173" s="136"/>
      <c r="BR173" s="136"/>
      <c r="BS173" s="161"/>
      <c r="BT173" s="338">
        <f t="shared" si="210"/>
        <v>0</v>
      </c>
      <c r="BU173" s="338">
        <f t="shared" si="211"/>
        <v>0</v>
      </c>
      <c r="BV173" s="338">
        <f t="shared" si="212"/>
        <v>0</v>
      </c>
      <c r="BW173" s="338">
        <f t="shared" si="213"/>
        <v>0</v>
      </c>
      <c r="BX173" s="338">
        <f t="shared" si="214"/>
        <v>0</v>
      </c>
      <c r="BY173" s="338">
        <f t="shared" si="215"/>
        <v>0</v>
      </c>
      <c r="BZ173" s="338">
        <f t="shared" si="216"/>
        <v>0</v>
      </c>
      <c r="CA173" s="338">
        <f t="shared" si="217"/>
        <v>0</v>
      </c>
      <c r="CB173" s="338">
        <f t="shared" si="218"/>
        <v>0</v>
      </c>
      <c r="CC173" s="338">
        <f t="shared" si="219"/>
        <v>0</v>
      </c>
      <c r="CD173" s="338">
        <f t="shared" si="220"/>
        <v>0</v>
      </c>
      <c r="CE173" s="339">
        <f t="shared" si="221"/>
        <v>0</v>
      </c>
    </row>
    <row r="174" spans="1:83" ht="18" thickBot="1" x14ac:dyDescent="0.35">
      <c r="A174" s="21">
        <v>166</v>
      </c>
      <c r="B174" s="137"/>
      <c r="C174" s="138"/>
      <c r="D174" s="139"/>
      <c r="E174" s="140"/>
      <c r="F174" s="299" t="s">
        <v>583</v>
      </c>
      <c r="G174" s="142"/>
      <c r="H174" s="138"/>
      <c r="I174" s="138"/>
      <c r="J174" s="53"/>
      <c r="K174" s="53"/>
      <c r="L174" s="300">
        <f t="shared" si="254"/>
        <v>0</v>
      </c>
      <c r="M174" s="213">
        <v>0</v>
      </c>
      <c r="N174" s="141">
        <v>0</v>
      </c>
      <c r="O174" s="141">
        <v>0</v>
      </c>
      <c r="P174" s="141">
        <v>0</v>
      </c>
      <c r="Q174" s="301">
        <f t="shared" si="230"/>
        <v>0</v>
      </c>
      <c r="R174" s="302">
        <f t="shared" si="231"/>
        <v>0</v>
      </c>
      <c r="S174" s="302">
        <f t="shared" si="232"/>
        <v>0</v>
      </c>
      <c r="T174" s="302">
        <f t="shared" si="233"/>
        <v>0</v>
      </c>
      <c r="U174" s="302">
        <f t="shared" si="234"/>
        <v>0</v>
      </c>
      <c r="V174" s="302">
        <f t="shared" si="235"/>
        <v>0</v>
      </c>
      <c r="W174" s="141">
        <v>0</v>
      </c>
      <c r="X174" s="302">
        <f t="shared" si="236"/>
        <v>0</v>
      </c>
      <c r="Y174" s="141">
        <v>0</v>
      </c>
      <c r="Z174" s="329">
        <f t="shared" si="237"/>
        <v>0</v>
      </c>
      <c r="AA174" s="142"/>
      <c r="AB174" s="561" t="str">
        <f t="shared" si="255"/>
        <v/>
      </c>
      <c r="AC174" s="330" t="str">
        <f t="shared" si="238"/>
        <v/>
      </c>
      <c r="AD174" s="143">
        <v>0</v>
      </c>
      <c r="AE174" s="331" t="str">
        <f t="shared" si="253"/>
        <v/>
      </c>
      <c r="AF174" s="332">
        <f t="shared" si="268"/>
        <v>0</v>
      </c>
      <c r="AG174" s="332">
        <f t="shared" si="269"/>
        <v>0</v>
      </c>
      <c r="AH174" s="332">
        <f t="shared" si="270"/>
        <v>0</v>
      </c>
      <c r="AI174" s="332">
        <f t="shared" si="271"/>
        <v>0</v>
      </c>
      <c r="AJ174" s="332">
        <f t="shared" si="272"/>
        <v>0</v>
      </c>
      <c r="AK174" s="333">
        <f t="shared" si="273"/>
        <v>0</v>
      </c>
      <c r="AL174" s="332">
        <f t="shared" si="274"/>
        <v>0</v>
      </c>
      <c r="AM174" s="332">
        <f t="shared" si="275"/>
        <v>0</v>
      </c>
      <c r="AN174" s="332">
        <f t="shared" si="276"/>
        <v>0</v>
      </c>
      <c r="AO174" s="332">
        <f t="shared" si="277"/>
        <v>0</v>
      </c>
      <c r="AP174" s="332">
        <f t="shared" si="278"/>
        <v>0</v>
      </c>
      <c r="AQ174" s="334">
        <f t="shared" si="279"/>
        <v>0</v>
      </c>
      <c r="AR174" s="633">
        <f t="shared" si="256"/>
        <v>0</v>
      </c>
      <c r="AS174" s="633">
        <f t="shared" si="257"/>
        <v>0</v>
      </c>
      <c r="AT174" s="633">
        <f t="shared" si="258"/>
        <v>0</v>
      </c>
      <c r="AU174" s="633">
        <f t="shared" si="259"/>
        <v>0</v>
      </c>
      <c r="AV174" s="633">
        <f t="shared" si="260"/>
        <v>0</v>
      </c>
      <c r="AW174" s="633">
        <f t="shared" si="261"/>
        <v>0</v>
      </c>
      <c r="AX174" s="633">
        <f t="shared" si="262"/>
        <v>0</v>
      </c>
      <c r="AY174" s="633">
        <f t="shared" si="263"/>
        <v>0</v>
      </c>
      <c r="AZ174" s="633">
        <f t="shared" si="264"/>
        <v>0</v>
      </c>
      <c r="BA174" s="633">
        <f t="shared" si="265"/>
        <v>0</v>
      </c>
      <c r="BB174" s="633">
        <f t="shared" si="266"/>
        <v>0</v>
      </c>
      <c r="BC174" s="633">
        <f t="shared" si="267"/>
        <v>0</v>
      </c>
      <c r="BD174" s="407">
        <f t="shared" si="252"/>
        <v>0</v>
      </c>
      <c r="BE174" s="334">
        <f t="shared" si="223"/>
        <v>0</v>
      </c>
      <c r="BF174" s="134"/>
      <c r="BG174" s="336">
        <f t="shared" si="224"/>
        <v>0</v>
      </c>
      <c r="BH174" s="336">
        <f t="shared" si="225"/>
        <v>0</v>
      </c>
      <c r="BI174" s="336">
        <f t="shared" si="226"/>
        <v>0</v>
      </c>
      <c r="BJ174" s="336">
        <f t="shared" si="227"/>
        <v>0</v>
      </c>
      <c r="BK174" s="335">
        <f t="shared" si="251"/>
        <v>0</v>
      </c>
      <c r="BL174" s="135"/>
      <c r="BM174" s="135"/>
      <c r="BN174" s="337">
        <f t="shared" si="228"/>
        <v>0</v>
      </c>
      <c r="BO174" s="136"/>
      <c r="BP174" s="336">
        <f t="shared" si="229"/>
        <v>0</v>
      </c>
      <c r="BQ174" s="136"/>
      <c r="BR174" s="136"/>
      <c r="BS174" s="161"/>
      <c r="BT174" s="338">
        <f t="shared" si="210"/>
        <v>0</v>
      </c>
      <c r="BU174" s="338">
        <f t="shared" si="211"/>
        <v>0</v>
      </c>
      <c r="BV174" s="338">
        <f t="shared" si="212"/>
        <v>0</v>
      </c>
      <c r="BW174" s="338">
        <f t="shared" si="213"/>
        <v>0</v>
      </c>
      <c r="BX174" s="338">
        <f t="shared" si="214"/>
        <v>0</v>
      </c>
      <c r="BY174" s="338">
        <f t="shared" si="215"/>
        <v>0</v>
      </c>
      <c r="BZ174" s="338">
        <f t="shared" si="216"/>
        <v>0</v>
      </c>
      <c r="CA174" s="338">
        <f t="shared" si="217"/>
        <v>0</v>
      </c>
      <c r="CB174" s="338">
        <f t="shared" si="218"/>
        <v>0</v>
      </c>
      <c r="CC174" s="338">
        <f t="shared" si="219"/>
        <v>0</v>
      </c>
      <c r="CD174" s="338">
        <f t="shared" si="220"/>
        <v>0</v>
      </c>
      <c r="CE174" s="339">
        <f t="shared" si="221"/>
        <v>0</v>
      </c>
    </row>
    <row r="175" spans="1:83" ht="18" thickBot="1" x14ac:dyDescent="0.35">
      <c r="A175" s="21">
        <v>167</v>
      </c>
      <c r="B175" s="137"/>
      <c r="C175" s="138"/>
      <c r="D175" s="139"/>
      <c r="E175" s="140"/>
      <c r="F175" s="299" t="s">
        <v>584</v>
      </c>
      <c r="G175" s="142"/>
      <c r="H175" s="138"/>
      <c r="I175" s="138"/>
      <c r="J175" s="53"/>
      <c r="K175" s="53"/>
      <c r="L175" s="300">
        <f t="shared" si="254"/>
        <v>0</v>
      </c>
      <c r="M175" s="213">
        <v>0</v>
      </c>
      <c r="N175" s="141">
        <v>0</v>
      </c>
      <c r="O175" s="141">
        <v>0</v>
      </c>
      <c r="P175" s="141">
        <v>0</v>
      </c>
      <c r="Q175" s="301">
        <f t="shared" si="230"/>
        <v>0</v>
      </c>
      <c r="R175" s="302">
        <f t="shared" si="231"/>
        <v>0</v>
      </c>
      <c r="S175" s="302">
        <f t="shared" si="232"/>
        <v>0</v>
      </c>
      <c r="T175" s="302">
        <f t="shared" si="233"/>
        <v>0</v>
      </c>
      <c r="U175" s="302">
        <f t="shared" si="234"/>
        <v>0</v>
      </c>
      <c r="V175" s="302">
        <f t="shared" si="235"/>
        <v>0</v>
      </c>
      <c r="W175" s="141">
        <v>0</v>
      </c>
      <c r="X175" s="302">
        <f t="shared" si="236"/>
        <v>0</v>
      </c>
      <c r="Y175" s="141">
        <v>0</v>
      </c>
      <c r="Z175" s="329">
        <f t="shared" si="237"/>
        <v>0</v>
      </c>
      <c r="AA175" s="142"/>
      <c r="AB175" s="561" t="str">
        <f t="shared" si="255"/>
        <v/>
      </c>
      <c r="AC175" s="330" t="str">
        <f t="shared" si="238"/>
        <v/>
      </c>
      <c r="AD175" s="143">
        <v>0</v>
      </c>
      <c r="AE175" s="331" t="str">
        <f t="shared" si="253"/>
        <v/>
      </c>
      <c r="AF175" s="332">
        <f t="shared" si="268"/>
        <v>0</v>
      </c>
      <c r="AG175" s="332">
        <f t="shared" si="269"/>
        <v>0</v>
      </c>
      <c r="AH175" s="332">
        <f t="shared" si="270"/>
        <v>0</v>
      </c>
      <c r="AI175" s="332">
        <f t="shared" si="271"/>
        <v>0</v>
      </c>
      <c r="AJ175" s="332">
        <f t="shared" si="272"/>
        <v>0</v>
      </c>
      <c r="AK175" s="333">
        <f t="shared" si="273"/>
        <v>0</v>
      </c>
      <c r="AL175" s="332">
        <f t="shared" si="274"/>
        <v>0</v>
      </c>
      <c r="AM175" s="332">
        <f t="shared" si="275"/>
        <v>0</v>
      </c>
      <c r="AN175" s="332">
        <f t="shared" si="276"/>
        <v>0</v>
      </c>
      <c r="AO175" s="332">
        <f t="shared" si="277"/>
        <v>0</v>
      </c>
      <c r="AP175" s="332">
        <f t="shared" si="278"/>
        <v>0</v>
      </c>
      <c r="AQ175" s="334">
        <f t="shared" si="279"/>
        <v>0</v>
      </c>
      <c r="AR175" s="633">
        <f t="shared" si="256"/>
        <v>0</v>
      </c>
      <c r="AS175" s="633">
        <f t="shared" si="257"/>
        <v>0</v>
      </c>
      <c r="AT175" s="633">
        <f t="shared" si="258"/>
        <v>0</v>
      </c>
      <c r="AU175" s="633">
        <f t="shared" si="259"/>
        <v>0</v>
      </c>
      <c r="AV175" s="633">
        <f t="shared" si="260"/>
        <v>0</v>
      </c>
      <c r="AW175" s="633">
        <f t="shared" si="261"/>
        <v>0</v>
      </c>
      <c r="AX175" s="633">
        <f t="shared" si="262"/>
        <v>0</v>
      </c>
      <c r="AY175" s="633">
        <f t="shared" si="263"/>
        <v>0</v>
      </c>
      <c r="AZ175" s="633">
        <f t="shared" si="264"/>
        <v>0</v>
      </c>
      <c r="BA175" s="633">
        <f t="shared" si="265"/>
        <v>0</v>
      </c>
      <c r="BB175" s="633">
        <f t="shared" si="266"/>
        <v>0</v>
      </c>
      <c r="BC175" s="633">
        <f t="shared" si="267"/>
        <v>0</v>
      </c>
      <c r="BD175" s="407">
        <f t="shared" si="252"/>
        <v>0</v>
      </c>
      <c r="BE175" s="334">
        <f t="shared" si="223"/>
        <v>0</v>
      </c>
      <c r="BF175" s="134"/>
      <c r="BG175" s="336">
        <f t="shared" si="224"/>
        <v>0</v>
      </c>
      <c r="BH175" s="336">
        <f t="shared" si="225"/>
        <v>0</v>
      </c>
      <c r="BI175" s="336">
        <f t="shared" si="226"/>
        <v>0</v>
      </c>
      <c r="BJ175" s="336">
        <f t="shared" si="227"/>
        <v>0</v>
      </c>
      <c r="BK175" s="335">
        <f t="shared" si="251"/>
        <v>0</v>
      </c>
      <c r="BL175" s="135"/>
      <c r="BM175" s="135"/>
      <c r="BN175" s="337">
        <f t="shared" si="228"/>
        <v>0</v>
      </c>
      <c r="BO175" s="136"/>
      <c r="BP175" s="336">
        <f t="shared" si="229"/>
        <v>0</v>
      </c>
      <c r="BQ175" s="136"/>
      <c r="BR175" s="136"/>
      <c r="BS175" s="161"/>
      <c r="BT175" s="338">
        <f t="shared" si="210"/>
        <v>0</v>
      </c>
      <c r="BU175" s="338">
        <f t="shared" si="211"/>
        <v>0</v>
      </c>
      <c r="BV175" s="338">
        <f t="shared" si="212"/>
        <v>0</v>
      </c>
      <c r="BW175" s="338">
        <f t="shared" si="213"/>
        <v>0</v>
      </c>
      <c r="BX175" s="338">
        <f t="shared" si="214"/>
        <v>0</v>
      </c>
      <c r="BY175" s="338">
        <f t="shared" si="215"/>
        <v>0</v>
      </c>
      <c r="BZ175" s="338">
        <f t="shared" si="216"/>
        <v>0</v>
      </c>
      <c r="CA175" s="338">
        <f t="shared" si="217"/>
        <v>0</v>
      </c>
      <c r="CB175" s="338">
        <f t="shared" si="218"/>
        <v>0</v>
      </c>
      <c r="CC175" s="338">
        <f t="shared" si="219"/>
        <v>0</v>
      </c>
      <c r="CD175" s="338">
        <f t="shared" si="220"/>
        <v>0</v>
      </c>
      <c r="CE175" s="339">
        <f t="shared" si="221"/>
        <v>0</v>
      </c>
    </row>
    <row r="176" spans="1:83" ht="18" thickBot="1" x14ac:dyDescent="0.35">
      <c r="A176" s="21">
        <v>168</v>
      </c>
      <c r="B176" s="137"/>
      <c r="C176" s="138"/>
      <c r="D176" s="139"/>
      <c r="E176" s="140"/>
      <c r="F176" s="299" t="s">
        <v>585</v>
      </c>
      <c r="G176" s="142"/>
      <c r="H176" s="138"/>
      <c r="I176" s="138"/>
      <c r="J176" s="53"/>
      <c r="K176" s="53"/>
      <c r="L176" s="300">
        <f t="shared" si="254"/>
        <v>0</v>
      </c>
      <c r="M176" s="213">
        <v>0</v>
      </c>
      <c r="N176" s="141">
        <v>0</v>
      </c>
      <c r="O176" s="141">
        <v>0</v>
      </c>
      <c r="P176" s="141">
        <v>0</v>
      </c>
      <c r="Q176" s="301">
        <f t="shared" si="230"/>
        <v>0</v>
      </c>
      <c r="R176" s="302">
        <f t="shared" si="231"/>
        <v>0</v>
      </c>
      <c r="S176" s="302">
        <f t="shared" si="232"/>
        <v>0</v>
      </c>
      <c r="T176" s="302">
        <f t="shared" si="233"/>
        <v>0</v>
      </c>
      <c r="U176" s="302">
        <f t="shared" si="234"/>
        <v>0</v>
      </c>
      <c r="V176" s="302">
        <f t="shared" si="235"/>
        <v>0</v>
      </c>
      <c r="W176" s="141">
        <v>0</v>
      </c>
      <c r="X176" s="302">
        <f t="shared" si="236"/>
        <v>0</v>
      </c>
      <c r="Y176" s="141">
        <v>0</v>
      </c>
      <c r="Z176" s="329">
        <f t="shared" si="237"/>
        <v>0</v>
      </c>
      <c r="AA176" s="142"/>
      <c r="AB176" s="561" t="str">
        <f t="shared" si="255"/>
        <v/>
      </c>
      <c r="AC176" s="330" t="str">
        <f t="shared" si="238"/>
        <v/>
      </c>
      <c r="AD176" s="143">
        <v>0</v>
      </c>
      <c r="AE176" s="331" t="str">
        <f t="shared" si="253"/>
        <v/>
      </c>
      <c r="AF176" s="332">
        <f t="shared" si="268"/>
        <v>0</v>
      </c>
      <c r="AG176" s="332">
        <f t="shared" si="269"/>
        <v>0</v>
      </c>
      <c r="AH176" s="332">
        <f t="shared" si="270"/>
        <v>0</v>
      </c>
      <c r="AI176" s="332">
        <f t="shared" si="271"/>
        <v>0</v>
      </c>
      <c r="AJ176" s="332">
        <f t="shared" si="272"/>
        <v>0</v>
      </c>
      <c r="AK176" s="333">
        <f t="shared" si="273"/>
        <v>0</v>
      </c>
      <c r="AL176" s="332">
        <f t="shared" si="274"/>
        <v>0</v>
      </c>
      <c r="AM176" s="332">
        <f t="shared" si="275"/>
        <v>0</v>
      </c>
      <c r="AN176" s="332">
        <f t="shared" si="276"/>
        <v>0</v>
      </c>
      <c r="AO176" s="332">
        <f t="shared" si="277"/>
        <v>0</v>
      </c>
      <c r="AP176" s="332">
        <f t="shared" si="278"/>
        <v>0</v>
      </c>
      <c r="AQ176" s="334">
        <f t="shared" si="279"/>
        <v>0</v>
      </c>
      <c r="AR176" s="633">
        <f t="shared" si="256"/>
        <v>0</v>
      </c>
      <c r="AS176" s="633">
        <f t="shared" si="257"/>
        <v>0</v>
      </c>
      <c r="AT176" s="633">
        <f t="shared" si="258"/>
        <v>0</v>
      </c>
      <c r="AU176" s="633">
        <f t="shared" si="259"/>
        <v>0</v>
      </c>
      <c r="AV176" s="633">
        <f t="shared" si="260"/>
        <v>0</v>
      </c>
      <c r="AW176" s="633">
        <f t="shared" si="261"/>
        <v>0</v>
      </c>
      <c r="AX176" s="633">
        <f t="shared" si="262"/>
        <v>0</v>
      </c>
      <c r="AY176" s="633">
        <f t="shared" si="263"/>
        <v>0</v>
      </c>
      <c r="AZ176" s="633">
        <f t="shared" si="264"/>
        <v>0</v>
      </c>
      <c r="BA176" s="633">
        <f t="shared" si="265"/>
        <v>0</v>
      </c>
      <c r="BB176" s="633">
        <f t="shared" si="266"/>
        <v>0</v>
      </c>
      <c r="BC176" s="633">
        <f t="shared" si="267"/>
        <v>0</v>
      </c>
      <c r="BD176" s="407">
        <f t="shared" si="252"/>
        <v>0</v>
      </c>
      <c r="BE176" s="334">
        <f t="shared" si="223"/>
        <v>0</v>
      </c>
      <c r="BF176" s="134"/>
      <c r="BG176" s="336">
        <f t="shared" si="224"/>
        <v>0</v>
      </c>
      <c r="BH176" s="336">
        <f t="shared" si="225"/>
        <v>0</v>
      </c>
      <c r="BI176" s="336">
        <f t="shared" si="226"/>
        <v>0</v>
      </c>
      <c r="BJ176" s="336">
        <f t="shared" si="227"/>
        <v>0</v>
      </c>
      <c r="BK176" s="335">
        <f t="shared" si="251"/>
        <v>0</v>
      </c>
      <c r="BL176" s="135"/>
      <c r="BM176" s="135"/>
      <c r="BN176" s="337">
        <f t="shared" si="228"/>
        <v>0</v>
      </c>
      <c r="BO176" s="136"/>
      <c r="BP176" s="336">
        <f t="shared" si="229"/>
        <v>0</v>
      </c>
      <c r="BQ176" s="136"/>
      <c r="BR176" s="136"/>
      <c r="BS176" s="161"/>
      <c r="BT176" s="338">
        <f t="shared" si="210"/>
        <v>0</v>
      </c>
      <c r="BU176" s="338">
        <f t="shared" si="211"/>
        <v>0</v>
      </c>
      <c r="BV176" s="338">
        <f t="shared" si="212"/>
        <v>0</v>
      </c>
      <c r="BW176" s="338">
        <f t="shared" si="213"/>
        <v>0</v>
      </c>
      <c r="BX176" s="338">
        <f t="shared" si="214"/>
        <v>0</v>
      </c>
      <c r="BY176" s="338">
        <f t="shared" si="215"/>
        <v>0</v>
      </c>
      <c r="BZ176" s="338">
        <f t="shared" si="216"/>
        <v>0</v>
      </c>
      <c r="CA176" s="338">
        <f t="shared" si="217"/>
        <v>0</v>
      </c>
      <c r="CB176" s="338">
        <f t="shared" si="218"/>
        <v>0</v>
      </c>
      <c r="CC176" s="338">
        <f t="shared" si="219"/>
        <v>0</v>
      </c>
      <c r="CD176" s="338">
        <f t="shared" si="220"/>
        <v>0</v>
      </c>
      <c r="CE176" s="339">
        <f t="shared" si="221"/>
        <v>0</v>
      </c>
    </row>
    <row r="177" spans="1:83" ht="18" thickBot="1" x14ac:dyDescent="0.35">
      <c r="A177" s="21">
        <v>169</v>
      </c>
      <c r="B177" s="137"/>
      <c r="C177" s="138"/>
      <c r="D177" s="139"/>
      <c r="E177" s="140"/>
      <c r="F177" s="299" t="s">
        <v>586</v>
      </c>
      <c r="G177" s="142"/>
      <c r="H177" s="138"/>
      <c r="I177" s="138"/>
      <c r="J177" s="53"/>
      <c r="K177" s="53"/>
      <c r="L177" s="300">
        <f t="shared" si="254"/>
        <v>0</v>
      </c>
      <c r="M177" s="213">
        <v>0</v>
      </c>
      <c r="N177" s="141">
        <v>0</v>
      </c>
      <c r="O177" s="141">
        <v>0</v>
      </c>
      <c r="P177" s="141">
        <v>0</v>
      </c>
      <c r="Q177" s="301">
        <f t="shared" si="230"/>
        <v>0</v>
      </c>
      <c r="R177" s="302">
        <f t="shared" si="231"/>
        <v>0</v>
      </c>
      <c r="S177" s="302">
        <f t="shared" si="232"/>
        <v>0</v>
      </c>
      <c r="T177" s="302">
        <f t="shared" si="233"/>
        <v>0</v>
      </c>
      <c r="U177" s="302">
        <f t="shared" si="234"/>
        <v>0</v>
      </c>
      <c r="V177" s="302">
        <f t="shared" si="235"/>
        <v>0</v>
      </c>
      <c r="W177" s="141">
        <v>0</v>
      </c>
      <c r="X177" s="302">
        <f t="shared" si="236"/>
        <v>0</v>
      </c>
      <c r="Y177" s="141">
        <v>0</v>
      </c>
      <c r="Z177" s="329">
        <f t="shared" si="237"/>
        <v>0</v>
      </c>
      <c r="AA177" s="142"/>
      <c r="AB177" s="561" t="str">
        <f t="shared" si="255"/>
        <v/>
      </c>
      <c r="AC177" s="330" t="str">
        <f t="shared" si="238"/>
        <v/>
      </c>
      <c r="AD177" s="143">
        <v>0</v>
      </c>
      <c r="AE177" s="331" t="str">
        <f t="shared" si="253"/>
        <v/>
      </c>
      <c r="AF177" s="332">
        <f t="shared" si="268"/>
        <v>0</v>
      </c>
      <c r="AG177" s="332">
        <f t="shared" si="269"/>
        <v>0</v>
      </c>
      <c r="AH177" s="332">
        <f t="shared" si="270"/>
        <v>0</v>
      </c>
      <c r="AI177" s="332">
        <f t="shared" si="271"/>
        <v>0</v>
      </c>
      <c r="AJ177" s="332">
        <f t="shared" si="272"/>
        <v>0</v>
      </c>
      <c r="AK177" s="333">
        <f t="shared" si="273"/>
        <v>0</v>
      </c>
      <c r="AL177" s="332">
        <f t="shared" si="274"/>
        <v>0</v>
      </c>
      <c r="AM177" s="332">
        <f t="shared" si="275"/>
        <v>0</v>
      </c>
      <c r="AN177" s="332">
        <f t="shared" si="276"/>
        <v>0</v>
      </c>
      <c r="AO177" s="332">
        <f t="shared" si="277"/>
        <v>0</v>
      </c>
      <c r="AP177" s="332">
        <f t="shared" si="278"/>
        <v>0</v>
      </c>
      <c r="AQ177" s="334">
        <f t="shared" si="279"/>
        <v>0</v>
      </c>
      <c r="AR177" s="633">
        <f t="shared" si="256"/>
        <v>0</v>
      </c>
      <c r="AS177" s="633">
        <f t="shared" si="257"/>
        <v>0</v>
      </c>
      <c r="AT177" s="633">
        <f t="shared" si="258"/>
        <v>0</v>
      </c>
      <c r="AU177" s="633">
        <f t="shared" si="259"/>
        <v>0</v>
      </c>
      <c r="AV177" s="633">
        <f t="shared" si="260"/>
        <v>0</v>
      </c>
      <c r="AW177" s="633">
        <f t="shared" si="261"/>
        <v>0</v>
      </c>
      <c r="AX177" s="633">
        <f t="shared" si="262"/>
        <v>0</v>
      </c>
      <c r="AY177" s="633">
        <f t="shared" si="263"/>
        <v>0</v>
      </c>
      <c r="AZ177" s="633">
        <f t="shared" si="264"/>
        <v>0</v>
      </c>
      <c r="BA177" s="633">
        <f t="shared" si="265"/>
        <v>0</v>
      </c>
      <c r="BB177" s="633">
        <f t="shared" si="266"/>
        <v>0</v>
      </c>
      <c r="BC177" s="633">
        <f t="shared" si="267"/>
        <v>0</v>
      </c>
      <c r="BD177" s="407">
        <f t="shared" si="252"/>
        <v>0</v>
      </c>
      <c r="BE177" s="334">
        <f t="shared" si="223"/>
        <v>0</v>
      </c>
      <c r="BF177" s="134"/>
      <c r="BG177" s="336">
        <f t="shared" si="224"/>
        <v>0</v>
      </c>
      <c r="BH177" s="336">
        <f t="shared" si="225"/>
        <v>0</v>
      </c>
      <c r="BI177" s="336">
        <f t="shared" si="226"/>
        <v>0</v>
      </c>
      <c r="BJ177" s="336">
        <f t="shared" si="227"/>
        <v>0</v>
      </c>
      <c r="BK177" s="335">
        <f t="shared" si="251"/>
        <v>0</v>
      </c>
      <c r="BL177" s="135"/>
      <c r="BM177" s="135"/>
      <c r="BN177" s="337">
        <f t="shared" si="228"/>
        <v>0</v>
      </c>
      <c r="BO177" s="136"/>
      <c r="BP177" s="336">
        <f t="shared" si="229"/>
        <v>0</v>
      </c>
      <c r="BQ177" s="136"/>
      <c r="BR177" s="136"/>
      <c r="BS177" s="161"/>
      <c r="BT177" s="338">
        <f t="shared" si="210"/>
        <v>0</v>
      </c>
      <c r="BU177" s="338">
        <f t="shared" si="211"/>
        <v>0</v>
      </c>
      <c r="BV177" s="338">
        <f t="shared" si="212"/>
        <v>0</v>
      </c>
      <c r="BW177" s="338">
        <f t="shared" si="213"/>
        <v>0</v>
      </c>
      <c r="BX177" s="338">
        <f t="shared" si="214"/>
        <v>0</v>
      </c>
      <c r="BY177" s="338">
        <f t="shared" si="215"/>
        <v>0</v>
      </c>
      <c r="BZ177" s="338">
        <f t="shared" si="216"/>
        <v>0</v>
      </c>
      <c r="CA177" s="338">
        <f t="shared" si="217"/>
        <v>0</v>
      </c>
      <c r="CB177" s="338">
        <f t="shared" si="218"/>
        <v>0</v>
      </c>
      <c r="CC177" s="338">
        <f t="shared" si="219"/>
        <v>0</v>
      </c>
      <c r="CD177" s="338">
        <f t="shared" si="220"/>
        <v>0</v>
      </c>
      <c r="CE177" s="339">
        <f t="shared" si="221"/>
        <v>0</v>
      </c>
    </row>
    <row r="178" spans="1:83" ht="18" thickBot="1" x14ac:dyDescent="0.35">
      <c r="A178" s="21">
        <v>170</v>
      </c>
      <c r="B178" s="137"/>
      <c r="C178" s="138"/>
      <c r="D178" s="139"/>
      <c r="E178" s="140"/>
      <c r="F178" s="299" t="s">
        <v>587</v>
      </c>
      <c r="G178" s="142"/>
      <c r="H178" s="138"/>
      <c r="I178" s="138"/>
      <c r="J178" s="53"/>
      <c r="K178" s="53"/>
      <c r="L178" s="300">
        <f t="shared" si="254"/>
        <v>0</v>
      </c>
      <c r="M178" s="213">
        <v>0</v>
      </c>
      <c r="N178" s="141">
        <v>0</v>
      </c>
      <c r="O178" s="141">
        <v>0</v>
      </c>
      <c r="P178" s="141">
        <v>0</v>
      </c>
      <c r="Q178" s="301">
        <f t="shared" si="230"/>
        <v>0</v>
      </c>
      <c r="R178" s="302">
        <f t="shared" si="231"/>
        <v>0</v>
      </c>
      <c r="S178" s="302">
        <f t="shared" si="232"/>
        <v>0</v>
      </c>
      <c r="T178" s="302">
        <f t="shared" si="233"/>
        <v>0</v>
      </c>
      <c r="U178" s="302">
        <f t="shared" si="234"/>
        <v>0</v>
      </c>
      <c r="V178" s="302">
        <f t="shared" si="235"/>
        <v>0</v>
      </c>
      <c r="W178" s="141">
        <v>0</v>
      </c>
      <c r="X178" s="302">
        <f t="shared" si="236"/>
        <v>0</v>
      </c>
      <c r="Y178" s="141">
        <v>0</v>
      </c>
      <c r="Z178" s="329">
        <f t="shared" si="237"/>
        <v>0</v>
      </c>
      <c r="AA178" s="142"/>
      <c r="AB178" s="561" t="str">
        <f t="shared" si="255"/>
        <v/>
      </c>
      <c r="AC178" s="330" t="str">
        <f t="shared" si="238"/>
        <v/>
      </c>
      <c r="AD178" s="143">
        <v>0</v>
      </c>
      <c r="AE178" s="331" t="str">
        <f t="shared" si="253"/>
        <v/>
      </c>
      <c r="AF178" s="332">
        <f t="shared" si="268"/>
        <v>0</v>
      </c>
      <c r="AG178" s="332">
        <f t="shared" si="269"/>
        <v>0</v>
      </c>
      <c r="AH178" s="332">
        <f t="shared" si="270"/>
        <v>0</v>
      </c>
      <c r="AI178" s="332">
        <f t="shared" si="271"/>
        <v>0</v>
      </c>
      <c r="AJ178" s="332">
        <f t="shared" si="272"/>
        <v>0</v>
      </c>
      <c r="AK178" s="333">
        <f t="shared" si="273"/>
        <v>0</v>
      </c>
      <c r="AL178" s="332">
        <f t="shared" si="274"/>
        <v>0</v>
      </c>
      <c r="AM178" s="332">
        <f t="shared" si="275"/>
        <v>0</v>
      </c>
      <c r="AN178" s="332">
        <f t="shared" si="276"/>
        <v>0</v>
      </c>
      <c r="AO178" s="332">
        <f t="shared" si="277"/>
        <v>0</v>
      </c>
      <c r="AP178" s="332">
        <f t="shared" si="278"/>
        <v>0</v>
      </c>
      <c r="AQ178" s="334">
        <f t="shared" si="279"/>
        <v>0</v>
      </c>
      <c r="AR178" s="633">
        <f t="shared" si="256"/>
        <v>0</v>
      </c>
      <c r="AS178" s="633">
        <f t="shared" si="257"/>
        <v>0</v>
      </c>
      <c r="AT178" s="633">
        <f t="shared" si="258"/>
        <v>0</v>
      </c>
      <c r="AU178" s="633">
        <f t="shared" si="259"/>
        <v>0</v>
      </c>
      <c r="AV178" s="633">
        <f t="shared" si="260"/>
        <v>0</v>
      </c>
      <c r="AW178" s="633">
        <f t="shared" si="261"/>
        <v>0</v>
      </c>
      <c r="AX178" s="633">
        <f t="shared" si="262"/>
        <v>0</v>
      </c>
      <c r="AY178" s="633">
        <f t="shared" si="263"/>
        <v>0</v>
      </c>
      <c r="AZ178" s="633">
        <f t="shared" si="264"/>
        <v>0</v>
      </c>
      <c r="BA178" s="633">
        <f t="shared" si="265"/>
        <v>0</v>
      </c>
      <c r="BB178" s="633">
        <f t="shared" si="266"/>
        <v>0</v>
      </c>
      <c r="BC178" s="633">
        <f t="shared" si="267"/>
        <v>0</v>
      </c>
      <c r="BD178" s="407">
        <f t="shared" si="252"/>
        <v>0</v>
      </c>
      <c r="BE178" s="334">
        <f t="shared" si="223"/>
        <v>0</v>
      </c>
      <c r="BF178" s="134"/>
      <c r="BG178" s="336">
        <f t="shared" si="224"/>
        <v>0</v>
      </c>
      <c r="BH178" s="336">
        <f t="shared" si="225"/>
        <v>0</v>
      </c>
      <c r="BI178" s="336">
        <f t="shared" si="226"/>
        <v>0</v>
      </c>
      <c r="BJ178" s="336">
        <f t="shared" si="227"/>
        <v>0</v>
      </c>
      <c r="BK178" s="335">
        <f t="shared" si="251"/>
        <v>0</v>
      </c>
      <c r="BL178" s="135"/>
      <c r="BM178" s="135"/>
      <c r="BN178" s="337">
        <f t="shared" si="228"/>
        <v>0</v>
      </c>
      <c r="BO178" s="136"/>
      <c r="BP178" s="336">
        <f t="shared" si="229"/>
        <v>0</v>
      </c>
      <c r="BQ178" s="136"/>
      <c r="BR178" s="136"/>
      <c r="BS178" s="161"/>
      <c r="BT178" s="338">
        <f t="shared" si="210"/>
        <v>0</v>
      </c>
      <c r="BU178" s="338">
        <f t="shared" si="211"/>
        <v>0</v>
      </c>
      <c r="BV178" s="338">
        <f t="shared" si="212"/>
        <v>0</v>
      </c>
      <c r="BW178" s="338">
        <f t="shared" si="213"/>
        <v>0</v>
      </c>
      <c r="BX178" s="338">
        <f t="shared" si="214"/>
        <v>0</v>
      </c>
      <c r="BY178" s="338">
        <f t="shared" si="215"/>
        <v>0</v>
      </c>
      <c r="BZ178" s="338">
        <f t="shared" si="216"/>
        <v>0</v>
      </c>
      <c r="CA178" s="338">
        <f t="shared" si="217"/>
        <v>0</v>
      </c>
      <c r="CB178" s="338">
        <f t="shared" si="218"/>
        <v>0</v>
      </c>
      <c r="CC178" s="338">
        <f t="shared" si="219"/>
        <v>0</v>
      </c>
      <c r="CD178" s="338">
        <f t="shared" si="220"/>
        <v>0</v>
      </c>
      <c r="CE178" s="339">
        <f t="shared" si="221"/>
        <v>0</v>
      </c>
    </row>
    <row r="179" spans="1:83" ht="18" thickBot="1" x14ac:dyDescent="0.35">
      <c r="A179" s="21">
        <v>171</v>
      </c>
      <c r="B179" s="137"/>
      <c r="C179" s="138"/>
      <c r="D179" s="139"/>
      <c r="E179" s="140"/>
      <c r="F179" s="299" t="s">
        <v>588</v>
      </c>
      <c r="G179" s="142"/>
      <c r="H179" s="138"/>
      <c r="I179" s="138"/>
      <c r="J179" s="53"/>
      <c r="K179" s="53"/>
      <c r="L179" s="300">
        <f t="shared" si="254"/>
        <v>0</v>
      </c>
      <c r="M179" s="213">
        <v>0</v>
      </c>
      <c r="N179" s="141">
        <v>0</v>
      </c>
      <c r="O179" s="141">
        <v>0</v>
      </c>
      <c r="P179" s="141">
        <v>0</v>
      </c>
      <c r="Q179" s="301">
        <f t="shared" si="230"/>
        <v>0</v>
      </c>
      <c r="R179" s="302">
        <f t="shared" si="231"/>
        <v>0</v>
      </c>
      <c r="S179" s="302">
        <f t="shared" si="232"/>
        <v>0</v>
      </c>
      <c r="T179" s="302">
        <f t="shared" si="233"/>
        <v>0</v>
      </c>
      <c r="U179" s="302">
        <f t="shared" si="234"/>
        <v>0</v>
      </c>
      <c r="V179" s="302">
        <f t="shared" si="235"/>
        <v>0</v>
      </c>
      <c r="W179" s="141">
        <v>0</v>
      </c>
      <c r="X179" s="302">
        <f t="shared" si="236"/>
        <v>0</v>
      </c>
      <c r="Y179" s="141">
        <v>0</v>
      </c>
      <c r="Z179" s="329">
        <f t="shared" si="237"/>
        <v>0</v>
      </c>
      <c r="AA179" s="142"/>
      <c r="AB179" s="561" t="str">
        <f t="shared" si="255"/>
        <v/>
      </c>
      <c r="AC179" s="330" t="str">
        <f t="shared" si="238"/>
        <v/>
      </c>
      <c r="AD179" s="143">
        <v>0</v>
      </c>
      <c r="AE179" s="331" t="str">
        <f t="shared" si="253"/>
        <v/>
      </c>
      <c r="AF179" s="332">
        <f t="shared" si="268"/>
        <v>0</v>
      </c>
      <c r="AG179" s="332">
        <f t="shared" si="269"/>
        <v>0</v>
      </c>
      <c r="AH179" s="332">
        <f t="shared" si="270"/>
        <v>0</v>
      </c>
      <c r="AI179" s="332">
        <f t="shared" si="271"/>
        <v>0</v>
      </c>
      <c r="AJ179" s="332">
        <f t="shared" si="272"/>
        <v>0</v>
      </c>
      <c r="AK179" s="333">
        <f t="shared" si="273"/>
        <v>0</v>
      </c>
      <c r="AL179" s="332">
        <f t="shared" si="274"/>
        <v>0</v>
      </c>
      <c r="AM179" s="332">
        <f t="shared" si="275"/>
        <v>0</v>
      </c>
      <c r="AN179" s="332">
        <f t="shared" si="276"/>
        <v>0</v>
      </c>
      <c r="AO179" s="332">
        <f t="shared" si="277"/>
        <v>0</v>
      </c>
      <c r="AP179" s="332">
        <f t="shared" si="278"/>
        <v>0</v>
      </c>
      <c r="AQ179" s="334">
        <f t="shared" si="279"/>
        <v>0</v>
      </c>
      <c r="AR179" s="633">
        <f t="shared" si="256"/>
        <v>0</v>
      </c>
      <c r="AS179" s="633">
        <f t="shared" si="257"/>
        <v>0</v>
      </c>
      <c r="AT179" s="633">
        <f t="shared" si="258"/>
        <v>0</v>
      </c>
      <c r="AU179" s="633">
        <f t="shared" si="259"/>
        <v>0</v>
      </c>
      <c r="AV179" s="633">
        <f t="shared" si="260"/>
        <v>0</v>
      </c>
      <c r="AW179" s="633">
        <f t="shared" si="261"/>
        <v>0</v>
      </c>
      <c r="AX179" s="633">
        <f t="shared" si="262"/>
        <v>0</v>
      </c>
      <c r="AY179" s="633">
        <f t="shared" si="263"/>
        <v>0</v>
      </c>
      <c r="AZ179" s="633">
        <f t="shared" si="264"/>
        <v>0</v>
      </c>
      <c r="BA179" s="633">
        <f t="shared" si="265"/>
        <v>0</v>
      </c>
      <c r="BB179" s="633">
        <f t="shared" si="266"/>
        <v>0</v>
      </c>
      <c r="BC179" s="633">
        <f t="shared" si="267"/>
        <v>0</v>
      </c>
      <c r="BD179" s="407">
        <f t="shared" si="252"/>
        <v>0</v>
      </c>
      <c r="BE179" s="334">
        <f t="shared" si="223"/>
        <v>0</v>
      </c>
      <c r="BF179" s="134"/>
      <c r="BG179" s="336">
        <f t="shared" si="224"/>
        <v>0</v>
      </c>
      <c r="BH179" s="336">
        <f t="shared" si="225"/>
        <v>0</v>
      </c>
      <c r="BI179" s="336">
        <f t="shared" si="226"/>
        <v>0</v>
      </c>
      <c r="BJ179" s="336">
        <f t="shared" si="227"/>
        <v>0</v>
      </c>
      <c r="BK179" s="335">
        <f t="shared" si="251"/>
        <v>0</v>
      </c>
      <c r="BL179" s="135"/>
      <c r="BM179" s="135"/>
      <c r="BN179" s="337">
        <f t="shared" si="228"/>
        <v>0</v>
      </c>
      <c r="BO179" s="136"/>
      <c r="BP179" s="336">
        <f t="shared" si="229"/>
        <v>0</v>
      </c>
      <c r="BQ179" s="136"/>
      <c r="BR179" s="136"/>
      <c r="BS179" s="161"/>
      <c r="BT179" s="338">
        <f t="shared" si="210"/>
        <v>0</v>
      </c>
      <c r="BU179" s="338">
        <f t="shared" si="211"/>
        <v>0</v>
      </c>
      <c r="BV179" s="338">
        <f t="shared" si="212"/>
        <v>0</v>
      </c>
      <c r="BW179" s="338">
        <f t="shared" si="213"/>
        <v>0</v>
      </c>
      <c r="BX179" s="338">
        <f t="shared" si="214"/>
        <v>0</v>
      </c>
      <c r="BY179" s="338">
        <f t="shared" si="215"/>
        <v>0</v>
      </c>
      <c r="BZ179" s="338">
        <f t="shared" si="216"/>
        <v>0</v>
      </c>
      <c r="CA179" s="338">
        <f t="shared" si="217"/>
        <v>0</v>
      </c>
      <c r="CB179" s="338">
        <f t="shared" si="218"/>
        <v>0</v>
      </c>
      <c r="CC179" s="338">
        <f t="shared" si="219"/>
        <v>0</v>
      </c>
      <c r="CD179" s="338">
        <f t="shared" si="220"/>
        <v>0</v>
      </c>
      <c r="CE179" s="339">
        <f t="shared" si="221"/>
        <v>0</v>
      </c>
    </row>
    <row r="180" spans="1:83" ht="18" thickBot="1" x14ac:dyDescent="0.35">
      <c r="A180" s="21">
        <v>172</v>
      </c>
      <c r="B180" s="137"/>
      <c r="C180" s="138"/>
      <c r="D180" s="139"/>
      <c r="E180" s="140"/>
      <c r="F180" s="299" t="s">
        <v>589</v>
      </c>
      <c r="G180" s="142"/>
      <c r="H180" s="138"/>
      <c r="I180" s="138"/>
      <c r="J180" s="53"/>
      <c r="K180" s="53"/>
      <c r="L180" s="300">
        <f t="shared" si="254"/>
        <v>0</v>
      </c>
      <c r="M180" s="213">
        <v>0</v>
      </c>
      <c r="N180" s="141">
        <v>0</v>
      </c>
      <c r="O180" s="141">
        <v>0</v>
      </c>
      <c r="P180" s="141">
        <v>0</v>
      </c>
      <c r="Q180" s="301">
        <f t="shared" si="230"/>
        <v>0</v>
      </c>
      <c r="R180" s="302">
        <f t="shared" si="231"/>
        <v>0</v>
      </c>
      <c r="S180" s="302">
        <f t="shared" si="232"/>
        <v>0</v>
      </c>
      <c r="T180" s="302">
        <f t="shared" si="233"/>
        <v>0</v>
      </c>
      <c r="U180" s="302">
        <f t="shared" si="234"/>
        <v>0</v>
      </c>
      <c r="V180" s="302">
        <f t="shared" si="235"/>
        <v>0</v>
      </c>
      <c r="W180" s="141">
        <v>0</v>
      </c>
      <c r="X180" s="302">
        <f t="shared" si="236"/>
        <v>0</v>
      </c>
      <c r="Y180" s="141">
        <v>0</v>
      </c>
      <c r="Z180" s="329">
        <f t="shared" si="237"/>
        <v>0</v>
      </c>
      <c r="AA180" s="142"/>
      <c r="AB180" s="561" t="str">
        <f t="shared" si="255"/>
        <v/>
      </c>
      <c r="AC180" s="330" t="str">
        <f t="shared" si="238"/>
        <v/>
      </c>
      <c r="AD180" s="143">
        <v>0</v>
      </c>
      <c r="AE180" s="331" t="str">
        <f t="shared" si="253"/>
        <v/>
      </c>
      <c r="AF180" s="332">
        <f t="shared" si="268"/>
        <v>0</v>
      </c>
      <c r="AG180" s="332">
        <f t="shared" si="269"/>
        <v>0</v>
      </c>
      <c r="AH180" s="332">
        <f t="shared" si="270"/>
        <v>0</v>
      </c>
      <c r="AI180" s="332">
        <f t="shared" si="271"/>
        <v>0</v>
      </c>
      <c r="AJ180" s="332">
        <f t="shared" si="272"/>
        <v>0</v>
      </c>
      <c r="AK180" s="333">
        <f t="shared" si="273"/>
        <v>0</v>
      </c>
      <c r="AL180" s="332">
        <f t="shared" si="274"/>
        <v>0</v>
      </c>
      <c r="AM180" s="332">
        <f t="shared" si="275"/>
        <v>0</v>
      </c>
      <c r="AN180" s="332">
        <f t="shared" si="276"/>
        <v>0</v>
      </c>
      <c r="AO180" s="332">
        <f t="shared" si="277"/>
        <v>0</v>
      </c>
      <c r="AP180" s="332">
        <f t="shared" si="278"/>
        <v>0</v>
      </c>
      <c r="AQ180" s="334">
        <f t="shared" si="279"/>
        <v>0</v>
      </c>
      <c r="AR180" s="633">
        <f t="shared" si="256"/>
        <v>0</v>
      </c>
      <c r="AS180" s="633">
        <f t="shared" si="257"/>
        <v>0</v>
      </c>
      <c r="AT180" s="633">
        <f t="shared" si="258"/>
        <v>0</v>
      </c>
      <c r="AU180" s="633">
        <f t="shared" si="259"/>
        <v>0</v>
      </c>
      <c r="AV180" s="633">
        <f t="shared" si="260"/>
        <v>0</v>
      </c>
      <c r="AW180" s="633">
        <f t="shared" si="261"/>
        <v>0</v>
      </c>
      <c r="AX180" s="633">
        <f t="shared" si="262"/>
        <v>0</v>
      </c>
      <c r="AY180" s="633">
        <f t="shared" si="263"/>
        <v>0</v>
      </c>
      <c r="AZ180" s="633">
        <f t="shared" si="264"/>
        <v>0</v>
      </c>
      <c r="BA180" s="633">
        <f t="shared" si="265"/>
        <v>0</v>
      </c>
      <c r="BB180" s="633">
        <f t="shared" si="266"/>
        <v>0</v>
      </c>
      <c r="BC180" s="633">
        <f t="shared" si="267"/>
        <v>0</v>
      </c>
      <c r="BD180" s="407">
        <f t="shared" ref="BD180:BD200" si="280">$BD$51</f>
        <v>0</v>
      </c>
      <c r="BE180" s="334">
        <f t="shared" si="223"/>
        <v>0</v>
      </c>
      <c r="BF180" s="134"/>
      <c r="BG180" s="336">
        <f t="shared" si="224"/>
        <v>0</v>
      </c>
      <c r="BH180" s="336">
        <f t="shared" si="225"/>
        <v>0</v>
      </c>
      <c r="BI180" s="336">
        <f t="shared" si="226"/>
        <v>0</v>
      </c>
      <c r="BJ180" s="336">
        <f t="shared" si="227"/>
        <v>0</v>
      </c>
      <c r="BK180" s="335">
        <f t="shared" si="251"/>
        <v>0</v>
      </c>
      <c r="BL180" s="135"/>
      <c r="BM180" s="135"/>
      <c r="BN180" s="337">
        <f t="shared" si="228"/>
        <v>0</v>
      </c>
      <c r="BO180" s="136"/>
      <c r="BP180" s="336">
        <f t="shared" si="229"/>
        <v>0</v>
      </c>
      <c r="BQ180" s="136"/>
      <c r="BR180" s="136"/>
      <c r="BS180" s="161"/>
      <c r="BT180" s="338">
        <f t="shared" ref="BT180:BT200" si="281">IF(MONTH(J180)=1,AD180*15*75%,0)</f>
        <v>0</v>
      </c>
      <c r="BU180" s="338">
        <f t="shared" ref="BU180:BU200" si="282">IF(MONTH(J180)=2,AD180*15*75%,0)</f>
        <v>0</v>
      </c>
      <c r="BV180" s="338">
        <f t="shared" ref="BV180:BV200" si="283">IF(MONTH(J180)=3,AD180*15*75%,0)</f>
        <v>0</v>
      </c>
      <c r="BW180" s="338">
        <f t="shared" ref="BW180:BW200" si="284">IF(MONTH(J180)=4,AD180*15*75%,0)</f>
        <v>0</v>
      </c>
      <c r="BX180" s="338">
        <f t="shared" ref="BX180:BX200" si="285">IF(MONTH(J180)=5,AD180*75%,0)</f>
        <v>0</v>
      </c>
      <c r="BY180" s="338">
        <f t="shared" ref="BY180:BY200" si="286">IF(MONTH(J180)=6,AD180*15*75%,0)</f>
        <v>0</v>
      </c>
      <c r="BZ180" s="338">
        <f t="shared" ref="BZ180:BZ200" si="287">IF(MONTH(J180)=7,AD180*15*75%,0)</f>
        <v>0</v>
      </c>
      <c r="CA180" s="338">
        <f t="shared" ref="CA180:CA200" si="288">IF(MONTH(J180)=8,AD180*15*785%,0)</f>
        <v>0</v>
      </c>
      <c r="CB180" s="338">
        <f t="shared" ref="CB180:CB200" si="289">IF(MONTH(J180)=9,AD180*15*785%,0)</f>
        <v>0</v>
      </c>
      <c r="CC180" s="338">
        <f t="shared" ref="CC180:CC200" si="290">IF(MONTH(J180)=10,AD180*15*75%,0)</f>
        <v>0</v>
      </c>
      <c r="CD180" s="338">
        <f t="shared" ref="CD180:CD200" si="291">IF(MONTH(J180)=11,AD180*15*75%,0)</f>
        <v>0</v>
      </c>
      <c r="CE180" s="339">
        <f t="shared" ref="CE180:CE200" si="292">IF(MONTH(J180)=12,AD180*15*75%,0)</f>
        <v>0</v>
      </c>
    </row>
    <row r="181" spans="1:83" ht="18" thickBot="1" x14ac:dyDescent="0.35">
      <c r="A181" s="21">
        <v>173</v>
      </c>
      <c r="B181" s="137"/>
      <c r="C181" s="138"/>
      <c r="D181" s="139"/>
      <c r="E181" s="140"/>
      <c r="F181" s="299" t="s">
        <v>590</v>
      </c>
      <c r="G181" s="142"/>
      <c r="H181" s="138"/>
      <c r="I181" s="138"/>
      <c r="J181" s="53"/>
      <c r="K181" s="53"/>
      <c r="L181" s="300">
        <f t="shared" si="254"/>
        <v>0</v>
      </c>
      <c r="M181" s="213">
        <v>0</v>
      </c>
      <c r="N181" s="141">
        <v>0</v>
      </c>
      <c r="O181" s="141">
        <v>0</v>
      </c>
      <c r="P181" s="141">
        <v>0</v>
      </c>
      <c r="Q181" s="301">
        <f t="shared" si="230"/>
        <v>0</v>
      </c>
      <c r="R181" s="302">
        <f t="shared" si="231"/>
        <v>0</v>
      </c>
      <c r="S181" s="302">
        <f t="shared" si="232"/>
        <v>0</v>
      </c>
      <c r="T181" s="302">
        <f t="shared" si="233"/>
        <v>0</v>
      </c>
      <c r="U181" s="302">
        <f t="shared" si="234"/>
        <v>0</v>
      </c>
      <c r="V181" s="302">
        <f t="shared" si="235"/>
        <v>0</v>
      </c>
      <c r="W181" s="141">
        <v>0</v>
      </c>
      <c r="X181" s="302">
        <f t="shared" si="236"/>
        <v>0</v>
      </c>
      <c r="Y181" s="141">
        <v>0</v>
      </c>
      <c r="Z181" s="329">
        <f t="shared" si="237"/>
        <v>0</v>
      </c>
      <c r="AA181" s="142"/>
      <c r="AB181" s="561" t="str">
        <f t="shared" si="255"/>
        <v/>
      </c>
      <c r="AC181" s="330" t="str">
        <f t="shared" si="238"/>
        <v/>
      </c>
      <c r="AD181" s="143">
        <v>0</v>
      </c>
      <c r="AE181" s="331" t="str">
        <f t="shared" si="253"/>
        <v/>
      </c>
      <c r="AF181" s="332">
        <f t="shared" si="268"/>
        <v>0</v>
      </c>
      <c r="AG181" s="332">
        <f t="shared" si="269"/>
        <v>0</v>
      </c>
      <c r="AH181" s="332">
        <f t="shared" si="270"/>
        <v>0</v>
      </c>
      <c r="AI181" s="332">
        <f t="shared" si="271"/>
        <v>0</v>
      </c>
      <c r="AJ181" s="332">
        <f t="shared" si="272"/>
        <v>0</v>
      </c>
      <c r="AK181" s="333">
        <f t="shared" si="273"/>
        <v>0</v>
      </c>
      <c r="AL181" s="332">
        <f t="shared" si="274"/>
        <v>0</v>
      </c>
      <c r="AM181" s="332">
        <f t="shared" si="275"/>
        <v>0</v>
      </c>
      <c r="AN181" s="332">
        <f t="shared" si="276"/>
        <v>0</v>
      </c>
      <c r="AO181" s="332">
        <f t="shared" si="277"/>
        <v>0</v>
      </c>
      <c r="AP181" s="332">
        <f t="shared" si="278"/>
        <v>0</v>
      </c>
      <c r="AQ181" s="334">
        <f t="shared" si="279"/>
        <v>0</v>
      </c>
      <c r="AR181" s="633">
        <f t="shared" si="256"/>
        <v>0</v>
      </c>
      <c r="AS181" s="633">
        <f t="shared" si="257"/>
        <v>0</v>
      </c>
      <c r="AT181" s="633">
        <f t="shared" si="258"/>
        <v>0</v>
      </c>
      <c r="AU181" s="633">
        <f t="shared" si="259"/>
        <v>0</v>
      </c>
      <c r="AV181" s="633">
        <f t="shared" si="260"/>
        <v>0</v>
      </c>
      <c r="AW181" s="633">
        <f t="shared" si="261"/>
        <v>0</v>
      </c>
      <c r="AX181" s="633">
        <f t="shared" si="262"/>
        <v>0</v>
      </c>
      <c r="AY181" s="633">
        <f t="shared" si="263"/>
        <v>0</v>
      </c>
      <c r="AZ181" s="633">
        <f t="shared" si="264"/>
        <v>0</v>
      </c>
      <c r="BA181" s="633">
        <f t="shared" si="265"/>
        <v>0</v>
      </c>
      <c r="BB181" s="633">
        <f t="shared" si="266"/>
        <v>0</v>
      </c>
      <c r="BC181" s="633">
        <f t="shared" si="267"/>
        <v>0</v>
      </c>
      <c r="BD181" s="407">
        <f t="shared" si="280"/>
        <v>0</v>
      </c>
      <c r="BE181" s="334">
        <f t="shared" ref="BE181:BE200" si="293">W181+Y181</f>
        <v>0</v>
      </c>
      <c r="BF181" s="134"/>
      <c r="BG181" s="336">
        <f t="shared" ref="BG181:BG200" si="294">IF(I181="O",1,0)</f>
        <v>0</v>
      </c>
      <c r="BH181" s="336">
        <f t="shared" ref="BH181:BH200" si="295">IF(I181="X",1,0)</f>
        <v>0</v>
      </c>
      <c r="BI181" s="336">
        <f t="shared" ref="BI181:BI200" si="296">IF(I181="S",1,0)</f>
        <v>0</v>
      </c>
      <c r="BJ181" s="336">
        <f t="shared" ref="BJ181:BJ200" si="297">IF(OR(I181="S",I181="O"),U181,0)</f>
        <v>0</v>
      </c>
      <c r="BK181" s="335">
        <f t="shared" si="251"/>
        <v>0</v>
      </c>
      <c r="BL181" s="135"/>
      <c r="BM181" s="135"/>
      <c r="BN181" s="337">
        <f t="shared" ref="BN181:BN200" si="298">IF(I181="O",IF(BL181="X",BJ181-(BJ181*1.752%),IF(BM181="X",W181+(X181-(X181*1.752%)),(W181+Y181))),0)</f>
        <v>0</v>
      </c>
      <c r="BO181" s="136"/>
      <c r="BP181" s="336">
        <f t="shared" ref="BP181:BP200" si="299">IF(OR(I181="A",I181="O"),U181,0)</f>
        <v>0</v>
      </c>
      <c r="BQ181" s="136"/>
      <c r="BR181" s="136"/>
      <c r="BS181" s="161"/>
      <c r="BT181" s="338">
        <f t="shared" si="281"/>
        <v>0</v>
      </c>
      <c r="BU181" s="338">
        <f t="shared" si="282"/>
        <v>0</v>
      </c>
      <c r="BV181" s="338">
        <f t="shared" si="283"/>
        <v>0</v>
      </c>
      <c r="BW181" s="338">
        <f t="shared" si="284"/>
        <v>0</v>
      </c>
      <c r="BX181" s="338">
        <f t="shared" si="285"/>
        <v>0</v>
      </c>
      <c r="BY181" s="338">
        <f t="shared" si="286"/>
        <v>0</v>
      </c>
      <c r="BZ181" s="338">
        <f t="shared" si="287"/>
        <v>0</v>
      </c>
      <c r="CA181" s="338">
        <f t="shared" si="288"/>
        <v>0</v>
      </c>
      <c r="CB181" s="338">
        <f t="shared" si="289"/>
        <v>0</v>
      </c>
      <c r="CC181" s="338">
        <f t="shared" si="290"/>
        <v>0</v>
      </c>
      <c r="CD181" s="338">
        <f t="shared" si="291"/>
        <v>0</v>
      </c>
      <c r="CE181" s="339">
        <f t="shared" si="292"/>
        <v>0</v>
      </c>
    </row>
    <row r="182" spans="1:83" ht="18" thickBot="1" x14ac:dyDescent="0.35">
      <c r="A182" s="21">
        <v>174</v>
      </c>
      <c r="B182" s="137"/>
      <c r="C182" s="138"/>
      <c r="D182" s="139"/>
      <c r="E182" s="140"/>
      <c r="F182" s="299" t="s">
        <v>591</v>
      </c>
      <c r="G182" s="142"/>
      <c r="H182" s="138"/>
      <c r="I182" s="138"/>
      <c r="J182" s="53"/>
      <c r="K182" s="53"/>
      <c r="L182" s="300">
        <f t="shared" si="254"/>
        <v>0</v>
      </c>
      <c r="M182" s="213">
        <v>0</v>
      </c>
      <c r="N182" s="141">
        <v>0</v>
      </c>
      <c r="O182" s="141">
        <v>0</v>
      </c>
      <c r="P182" s="141">
        <v>0</v>
      </c>
      <c r="Q182" s="301">
        <f t="shared" ref="Q182:Q200" si="300">M182*L182</f>
        <v>0</v>
      </c>
      <c r="R182" s="302">
        <f t="shared" ref="R182:R200" si="301">O182*L182</f>
        <v>0</v>
      </c>
      <c r="S182" s="302">
        <f t="shared" ref="S182:S200" si="302">N182*L182</f>
        <v>0</v>
      </c>
      <c r="T182" s="302">
        <f t="shared" ref="T182:T200" si="303">P182*L182</f>
        <v>0</v>
      </c>
      <c r="U182" s="302">
        <f t="shared" ref="U182:U200" si="304">(Q182+R182+S182+T182)-(Q182+R182+S182+T182)*BD182/100</f>
        <v>0</v>
      </c>
      <c r="V182" s="302">
        <f t="shared" ref="V182:V200" si="305">U182*30%</f>
        <v>0</v>
      </c>
      <c r="W182" s="141">
        <v>0</v>
      </c>
      <c r="X182" s="302">
        <f t="shared" ref="X182:X200" si="306">IF(W182=0,U182-W182,U182-W182)</f>
        <v>0</v>
      </c>
      <c r="Y182" s="141">
        <v>0</v>
      </c>
      <c r="Z182" s="329">
        <f t="shared" ref="Z182:Z200" si="307">H182*L182</f>
        <v>0</v>
      </c>
      <c r="AA182" s="142"/>
      <c r="AB182" s="561" t="str">
        <f t="shared" si="255"/>
        <v/>
      </c>
      <c r="AC182" s="330" t="str">
        <f t="shared" ref="AC182:AC200" si="308">IF(AA182="","",J182-3)</f>
        <v/>
      </c>
      <c r="AD182" s="143">
        <v>0</v>
      </c>
      <c r="AE182" s="331" t="str">
        <f t="shared" si="253"/>
        <v/>
      </c>
      <c r="AF182" s="332">
        <f t="shared" si="268"/>
        <v>0</v>
      </c>
      <c r="AG182" s="332">
        <f t="shared" si="269"/>
        <v>0</v>
      </c>
      <c r="AH182" s="332">
        <f t="shared" si="270"/>
        <v>0</v>
      </c>
      <c r="AI182" s="332">
        <f t="shared" si="271"/>
        <v>0</v>
      </c>
      <c r="AJ182" s="332">
        <f t="shared" si="272"/>
        <v>0</v>
      </c>
      <c r="AK182" s="333">
        <f t="shared" si="273"/>
        <v>0</v>
      </c>
      <c r="AL182" s="332">
        <f t="shared" si="274"/>
        <v>0</v>
      </c>
      <c r="AM182" s="332">
        <f t="shared" si="275"/>
        <v>0</v>
      </c>
      <c r="AN182" s="332">
        <f t="shared" si="276"/>
        <v>0</v>
      </c>
      <c r="AO182" s="332">
        <f t="shared" si="277"/>
        <v>0</v>
      </c>
      <c r="AP182" s="332">
        <f t="shared" si="278"/>
        <v>0</v>
      </c>
      <c r="AQ182" s="334">
        <f t="shared" si="279"/>
        <v>0</v>
      </c>
      <c r="AR182" s="633">
        <f t="shared" si="256"/>
        <v>0</v>
      </c>
      <c r="AS182" s="633">
        <f t="shared" si="257"/>
        <v>0</v>
      </c>
      <c r="AT182" s="633">
        <f t="shared" si="258"/>
        <v>0</v>
      </c>
      <c r="AU182" s="633">
        <f t="shared" si="259"/>
        <v>0</v>
      </c>
      <c r="AV182" s="633">
        <f t="shared" si="260"/>
        <v>0</v>
      </c>
      <c r="AW182" s="633">
        <f t="shared" si="261"/>
        <v>0</v>
      </c>
      <c r="AX182" s="633">
        <f t="shared" si="262"/>
        <v>0</v>
      </c>
      <c r="AY182" s="633">
        <f t="shared" si="263"/>
        <v>0</v>
      </c>
      <c r="AZ182" s="633">
        <f t="shared" si="264"/>
        <v>0</v>
      </c>
      <c r="BA182" s="633">
        <f t="shared" si="265"/>
        <v>0</v>
      </c>
      <c r="BB182" s="633">
        <f t="shared" si="266"/>
        <v>0</v>
      </c>
      <c r="BC182" s="633">
        <f t="shared" si="267"/>
        <v>0</v>
      </c>
      <c r="BD182" s="407">
        <f t="shared" si="280"/>
        <v>0</v>
      </c>
      <c r="BE182" s="334">
        <f t="shared" si="293"/>
        <v>0</v>
      </c>
      <c r="BF182" s="134"/>
      <c r="BG182" s="336">
        <f t="shared" si="294"/>
        <v>0</v>
      </c>
      <c r="BH182" s="336">
        <f t="shared" si="295"/>
        <v>0</v>
      </c>
      <c r="BI182" s="336">
        <f t="shared" si="296"/>
        <v>0</v>
      </c>
      <c r="BJ182" s="336">
        <f t="shared" si="297"/>
        <v>0</v>
      </c>
      <c r="BK182" s="335">
        <f t="shared" si="251"/>
        <v>0</v>
      </c>
      <c r="BL182" s="135"/>
      <c r="BM182" s="135"/>
      <c r="BN182" s="337">
        <f t="shared" si="298"/>
        <v>0</v>
      </c>
      <c r="BO182" s="136"/>
      <c r="BP182" s="336">
        <f t="shared" si="299"/>
        <v>0</v>
      </c>
      <c r="BQ182" s="136"/>
      <c r="BR182" s="136"/>
      <c r="BS182" s="161"/>
      <c r="BT182" s="338">
        <f t="shared" si="281"/>
        <v>0</v>
      </c>
      <c r="BU182" s="338">
        <f t="shared" si="282"/>
        <v>0</v>
      </c>
      <c r="BV182" s="338">
        <f t="shared" si="283"/>
        <v>0</v>
      </c>
      <c r="BW182" s="338">
        <f t="shared" si="284"/>
        <v>0</v>
      </c>
      <c r="BX182" s="338">
        <f t="shared" si="285"/>
        <v>0</v>
      </c>
      <c r="BY182" s="338">
        <f t="shared" si="286"/>
        <v>0</v>
      </c>
      <c r="BZ182" s="338">
        <f t="shared" si="287"/>
        <v>0</v>
      </c>
      <c r="CA182" s="338">
        <f t="shared" si="288"/>
        <v>0</v>
      </c>
      <c r="CB182" s="338">
        <f t="shared" si="289"/>
        <v>0</v>
      </c>
      <c r="CC182" s="338">
        <f t="shared" si="290"/>
        <v>0</v>
      </c>
      <c r="CD182" s="338">
        <f t="shared" si="291"/>
        <v>0</v>
      </c>
      <c r="CE182" s="339">
        <f t="shared" si="292"/>
        <v>0</v>
      </c>
    </row>
    <row r="183" spans="1:83" ht="18" thickBot="1" x14ac:dyDescent="0.35">
      <c r="A183" s="21">
        <v>175</v>
      </c>
      <c r="B183" s="137"/>
      <c r="C183" s="138"/>
      <c r="D183" s="139"/>
      <c r="E183" s="140"/>
      <c r="F183" s="299" t="s">
        <v>592</v>
      </c>
      <c r="G183" s="142"/>
      <c r="H183" s="138"/>
      <c r="I183" s="138"/>
      <c r="J183" s="53"/>
      <c r="K183" s="53"/>
      <c r="L183" s="300">
        <f t="shared" si="254"/>
        <v>0</v>
      </c>
      <c r="M183" s="213">
        <v>0</v>
      </c>
      <c r="N183" s="141">
        <v>0</v>
      </c>
      <c r="O183" s="141">
        <v>0</v>
      </c>
      <c r="P183" s="141">
        <v>0</v>
      </c>
      <c r="Q183" s="301">
        <f t="shared" si="300"/>
        <v>0</v>
      </c>
      <c r="R183" s="302">
        <f t="shared" si="301"/>
        <v>0</v>
      </c>
      <c r="S183" s="302">
        <f t="shared" si="302"/>
        <v>0</v>
      </c>
      <c r="T183" s="302">
        <f t="shared" si="303"/>
        <v>0</v>
      </c>
      <c r="U183" s="302">
        <f t="shared" si="304"/>
        <v>0</v>
      </c>
      <c r="V183" s="302">
        <f t="shared" si="305"/>
        <v>0</v>
      </c>
      <c r="W183" s="141">
        <v>0</v>
      </c>
      <c r="X183" s="302">
        <f t="shared" si="306"/>
        <v>0</v>
      </c>
      <c r="Y183" s="141">
        <v>0</v>
      </c>
      <c r="Z183" s="329">
        <f t="shared" si="307"/>
        <v>0</v>
      </c>
      <c r="AA183" s="142"/>
      <c r="AB183" s="561" t="str">
        <f t="shared" si="255"/>
        <v/>
      </c>
      <c r="AC183" s="330" t="str">
        <f t="shared" si="308"/>
        <v/>
      </c>
      <c r="AD183" s="143">
        <v>0</v>
      </c>
      <c r="AE183" s="331" t="str">
        <f t="shared" si="253"/>
        <v/>
      </c>
      <c r="AF183" s="332">
        <f t="shared" si="268"/>
        <v>0</v>
      </c>
      <c r="AG183" s="332">
        <f t="shared" si="269"/>
        <v>0</v>
      </c>
      <c r="AH183" s="332">
        <f t="shared" si="270"/>
        <v>0</v>
      </c>
      <c r="AI183" s="332">
        <f t="shared" si="271"/>
        <v>0</v>
      </c>
      <c r="AJ183" s="332">
        <f t="shared" si="272"/>
        <v>0</v>
      </c>
      <c r="AK183" s="333">
        <f t="shared" si="273"/>
        <v>0</v>
      </c>
      <c r="AL183" s="332">
        <f t="shared" si="274"/>
        <v>0</v>
      </c>
      <c r="AM183" s="332">
        <f t="shared" si="275"/>
        <v>0</v>
      </c>
      <c r="AN183" s="332">
        <f t="shared" si="276"/>
        <v>0</v>
      </c>
      <c r="AO183" s="332">
        <f t="shared" si="277"/>
        <v>0</v>
      </c>
      <c r="AP183" s="332">
        <f t="shared" si="278"/>
        <v>0</v>
      </c>
      <c r="AQ183" s="334">
        <f t="shared" si="279"/>
        <v>0</v>
      </c>
      <c r="AR183" s="633">
        <f t="shared" si="256"/>
        <v>0</v>
      </c>
      <c r="AS183" s="633">
        <f t="shared" si="257"/>
        <v>0</v>
      </c>
      <c r="AT183" s="633">
        <f t="shared" si="258"/>
        <v>0</v>
      </c>
      <c r="AU183" s="633">
        <f t="shared" si="259"/>
        <v>0</v>
      </c>
      <c r="AV183" s="633">
        <f t="shared" si="260"/>
        <v>0</v>
      </c>
      <c r="AW183" s="633">
        <f t="shared" si="261"/>
        <v>0</v>
      </c>
      <c r="AX183" s="633">
        <f t="shared" si="262"/>
        <v>0</v>
      </c>
      <c r="AY183" s="633">
        <f t="shared" si="263"/>
        <v>0</v>
      </c>
      <c r="AZ183" s="633">
        <f t="shared" si="264"/>
        <v>0</v>
      </c>
      <c r="BA183" s="633">
        <f t="shared" si="265"/>
        <v>0</v>
      </c>
      <c r="BB183" s="633">
        <f t="shared" si="266"/>
        <v>0</v>
      </c>
      <c r="BC183" s="633">
        <f t="shared" si="267"/>
        <v>0</v>
      </c>
      <c r="BD183" s="407">
        <f t="shared" si="280"/>
        <v>0</v>
      </c>
      <c r="BE183" s="334">
        <f t="shared" si="293"/>
        <v>0</v>
      </c>
      <c r="BF183" s="134"/>
      <c r="BG183" s="336">
        <f t="shared" si="294"/>
        <v>0</v>
      </c>
      <c r="BH183" s="336">
        <f t="shared" si="295"/>
        <v>0</v>
      </c>
      <c r="BI183" s="336">
        <f t="shared" si="296"/>
        <v>0</v>
      </c>
      <c r="BJ183" s="336">
        <f t="shared" si="297"/>
        <v>0</v>
      </c>
      <c r="BK183" s="335">
        <f t="shared" si="251"/>
        <v>0</v>
      </c>
      <c r="BL183" s="135"/>
      <c r="BM183" s="135"/>
      <c r="BN183" s="337">
        <f t="shared" si="298"/>
        <v>0</v>
      </c>
      <c r="BO183" s="136"/>
      <c r="BP183" s="336">
        <f t="shared" si="299"/>
        <v>0</v>
      </c>
      <c r="BQ183" s="136"/>
      <c r="BR183" s="136"/>
      <c r="BS183" s="161"/>
      <c r="BT183" s="338">
        <f t="shared" si="281"/>
        <v>0</v>
      </c>
      <c r="BU183" s="338">
        <f t="shared" si="282"/>
        <v>0</v>
      </c>
      <c r="BV183" s="338">
        <f t="shared" si="283"/>
        <v>0</v>
      </c>
      <c r="BW183" s="338">
        <f t="shared" si="284"/>
        <v>0</v>
      </c>
      <c r="BX183" s="338">
        <f t="shared" si="285"/>
        <v>0</v>
      </c>
      <c r="BY183" s="338">
        <f t="shared" si="286"/>
        <v>0</v>
      </c>
      <c r="BZ183" s="338">
        <f t="shared" si="287"/>
        <v>0</v>
      </c>
      <c r="CA183" s="338">
        <f t="shared" si="288"/>
        <v>0</v>
      </c>
      <c r="CB183" s="338">
        <f t="shared" si="289"/>
        <v>0</v>
      </c>
      <c r="CC183" s="338">
        <f t="shared" si="290"/>
        <v>0</v>
      </c>
      <c r="CD183" s="338">
        <f t="shared" si="291"/>
        <v>0</v>
      </c>
      <c r="CE183" s="339">
        <f t="shared" si="292"/>
        <v>0</v>
      </c>
    </row>
    <row r="184" spans="1:83" ht="18" thickBot="1" x14ac:dyDescent="0.35">
      <c r="A184" s="21">
        <v>176</v>
      </c>
      <c r="B184" s="137"/>
      <c r="C184" s="138"/>
      <c r="D184" s="139"/>
      <c r="E184" s="140"/>
      <c r="F184" s="299" t="s">
        <v>593</v>
      </c>
      <c r="G184" s="142"/>
      <c r="H184" s="138"/>
      <c r="I184" s="138"/>
      <c r="J184" s="53"/>
      <c r="K184" s="53"/>
      <c r="L184" s="300">
        <f t="shared" si="254"/>
        <v>0</v>
      </c>
      <c r="M184" s="213">
        <v>0</v>
      </c>
      <c r="N184" s="141">
        <v>0</v>
      </c>
      <c r="O184" s="141">
        <v>0</v>
      </c>
      <c r="P184" s="141">
        <v>0</v>
      </c>
      <c r="Q184" s="301">
        <f t="shared" si="300"/>
        <v>0</v>
      </c>
      <c r="R184" s="302">
        <f t="shared" si="301"/>
        <v>0</v>
      </c>
      <c r="S184" s="302">
        <f t="shared" si="302"/>
        <v>0</v>
      </c>
      <c r="T184" s="302">
        <f t="shared" si="303"/>
        <v>0</v>
      </c>
      <c r="U184" s="302">
        <f t="shared" si="304"/>
        <v>0</v>
      </c>
      <c r="V184" s="302">
        <f t="shared" si="305"/>
        <v>0</v>
      </c>
      <c r="W184" s="141">
        <v>0</v>
      </c>
      <c r="X184" s="302">
        <f t="shared" si="306"/>
        <v>0</v>
      </c>
      <c r="Y184" s="141">
        <v>0</v>
      </c>
      <c r="Z184" s="329">
        <f t="shared" si="307"/>
        <v>0</v>
      </c>
      <c r="AA184" s="142"/>
      <c r="AB184" s="561" t="str">
        <f t="shared" si="255"/>
        <v/>
      </c>
      <c r="AC184" s="330" t="str">
        <f t="shared" si="308"/>
        <v/>
      </c>
      <c r="AD184" s="143">
        <v>0</v>
      </c>
      <c r="AE184" s="331" t="str">
        <f t="shared" si="253"/>
        <v/>
      </c>
      <c r="AF184" s="332">
        <f t="shared" si="268"/>
        <v>0</v>
      </c>
      <c r="AG184" s="332">
        <f t="shared" si="269"/>
        <v>0</v>
      </c>
      <c r="AH184" s="332">
        <f t="shared" si="270"/>
        <v>0</v>
      </c>
      <c r="AI184" s="332">
        <f t="shared" si="271"/>
        <v>0</v>
      </c>
      <c r="AJ184" s="332">
        <f t="shared" si="272"/>
        <v>0</v>
      </c>
      <c r="AK184" s="333">
        <f t="shared" si="273"/>
        <v>0</v>
      </c>
      <c r="AL184" s="332">
        <f t="shared" si="274"/>
        <v>0</v>
      </c>
      <c r="AM184" s="332">
        <f t="shared" si="275"/>
        <v>0</v>
      </c>
      <c r="AN184" s="332">
        <f t="shared" si="276"/>
        <v>0</v>
      </c>
      <c r="AO184" s="332">
        <f t="shared" si="277"/>
        <v>0</v>
      </c>
      <c r="AP184" s="332">
        <f t="shared" si="278"/>
        <v>0</v>
      </c>
      <c r="AQ184" s="334">
        <f t="shared" si="279"/>
        <v>0</v>
      </c>
      <c r="AR184" s="633">
        <f t="shared" si="256"/>
        <v>0</v>
      </c>
      <c r="AS184" s="633">
        <f t="shared" si="257"/>
        <v>0</v>
      </c>
      <c r="AT184" s="633">
        <f t="shared" si="258"/>
        <v>0</v>
      </c>
      <c r="AU184" s="633">
        <f t="shared" si="259"/>
        <v>0</v>
      </c>
      <c r="AV184" s="633">
        <f t="shared" si="260"/>
        <v>0</v>
      </c>
      <c r="AW184" s="633">
        <f t="shared" si="261"/>
        <v>0</v>
      </c>
      <c r="AX184" s="633">
        <f t="shared" si="262"/>
        <v>0</v>
      </c>
      <c r="AY184" s="633">
        <f t="shared" si="263"/>
        <v>0</v>
      </c>
      <c r="AZ184" s="633">
        <f t="shared" si="264"/>
        <v>0</v>
      </c>
      <c r="BA184" s="633">
        <f t="shared" si="265"/>
        <v>0</v>
      </c>
      <c r="BB184" s="633">
        <f t="shared" si="266"/>
        <v>0</v>
      </c>
      <c r="BC184" s="633">
        <f t="shared" si="267"/>
        <v>0</v>
      </c>
      <c r="BD184" s="407">
        <f t="shared" si="280"/>
        <v>0</v>
      </c>
      <c r="BE184" s="334">
        <f t="shared" si="293"/>
        <v>0</v>
      </c>
      <c r="BF184" s="134"/>
      <c r="BG184" s="336">
        <f t="shared" si="294"/>
        <v>0</v>
      </c>
      <c r="BH184" s="336">
        <f t="shared" si="295"/>
        <v>0</v>
      </c>
      <c r="BI184" s="336">
        <f t="shared" si="296"/>
        <v>0</v>
      </c>
      <c r="BJ184" s="336">
        <f t="shared" si="297"/>
        <v>0</v>
      </c>
      <c r="BK184" s="335">
        <f t="shared" si="251"/>
        <v>0</v>
      </c>
      <c r="BL184" s="135"/>
      <c r="BM184" s="135"/>
      <c r="BN184" s="337">
        <f t="shared" si="298"/>
        <v>0</v>
      </c>
      <c r="BO184" s="136"/>
      <c r="BP184" s="336">
        <f t="shared" si="299"/>
        <v>0</v>
      </c>
      <c r="BQ184" s="136"/>
      <c r="BR184" s="136"/>
      <c r="BS184" s="161"/>
      <c r="BT184" s="338">
        <f t="shared" si="281"/>
        <v>0</v>
      </c>
      <c r="BU184" s="338">
        <f t="shared" si="282"/>
        <v>0</v>
      </c>
      <c r="BV184" s="338">
        <f t="shared" si="283"/>
        <v>0</v>
      </c>
      <c r="BW184" s="338">
        <f t="shared" si="284"/>
        <v>0</v>
      </c>
      <c r="BX184" s="338">
        <f t="shared" si="285"/>
        <v>0</v>
      </c>
      <c r="BY184" s="338">
        <f t="shared" si="286"/>
        <v>0</v>
      </c>
      <c r="BZ184" s="338">
        <f t="shared" si="287"/>
        <v>0</v>
      </c>
      <c r="CA184" s="338">
        <f t="shared" si="288"/>
        <v>0</v>
      </c>
      <c r="CB184" s="338">
        <f t="shared" si="289"/>
        <v>0</v>
      </c>
      <c r="CC184" s="338">
        <f t="shared" si="290"/>
        <v>0</v>
      </c>
      <c r="CD184" s="338">
        <f t="shared" si="291"/>
        <v>0</v>
      </c>
      <c r="CE184" s="339">
        <f t="shared" si="292"/>
        <v>0</v>
      </c>
    </row>
    <row r="185" spans="1:83" ht="18" thickBot="1" x14ac:dyDescent="0.35">
      <c r="A185" s="21">
        <v>177</v>
      </c>
      <c r="B185" s="137"/>
      <c r="C185" s="138"/>
      <c r="D185" s="139"/>
      <c r="E185" s="140"/>
      <c r="F185" s="299" t="s">
        <v>594</v>
      </c>
      <c r="G185" s="142"/>
      <c r="H185" s="138"/>
      <c r="I185" s="138"/>
      <c r="J185" s="53"/>
      <c r="K185" s="53"/>
      <c r="L185" s="300">
        <f t="shared" si="254"/>
        <v>0</v>
      </c>
      <c r="M185" s="213">
        <v>0</v>
      </c>
      <c r="N185" s="141">
        <v>0</v>
      </c>
      <c r="O185" s="141">
        <v>0</v>
      </c>
      <c r="P185" s="141">
        <v>0</v>
      </c>
      <c r="Q185" s="301">
        <f t="shared" si="300"/>
        <v>0</v>
      </c>
      <c r="R185" s="302">
        <f t="shared" si="301"/>
        <v>0</v>
      </c>
      <c r="S185" s="302">
        <f t="shared" si="302"/>
        <v>0</v>
      </c>
      <c r="T185" s="302">
        <f t="shared" si="303"/>
        <v>0</v>
      </c>
      <c r="U185" s="302">
        <f t="shared" si="304"/>
        <v>0</v>
      </c>
      <c r="V185" s="302">
        <f t="shared" si="305"/>
        <v>0</v>
      </c>
      <c r="W185" s="141">
        <v>0</v>
      </c>
      <c r="X185" s="302">
        <f t="shared" si="306"/>
        <v>0</v>
      </c>
      <c r="Y185" s="141">
        <v>0</v>
      </c>
      <c r="Z185" s="329">
        <f t="shared" si="307"/>
        <v>0</v>
      </c>
      <c r="AA185" s="142"/>
      <c r="AB185" s="561" t="str">
        <f t="shared" si="255"/>
        <v/>
      </c>
      <c r="AC185" s="330" t="str">
        <f t="shared" si="308"/>
        <v/>
      </c>
      <c r="AD185" s="143">
        <v>0</v>
      </c>
      <c r="AE185" s="331" t="str">
        <f t="shared" si="253"/>
        <v/>
      </c>
      <c r="AF185" s="332">
        <f t="shared" si="268"/>
        <v>0</v>
      </c>
      <c r="AG185" s="332">
        <f t="shared" si="269"/>
        <v>0</v>
      </c>
      <c r="AH185" s="332">
        <f t="shared" si="270"/>
        <v>0</v>
      </c>
      <c r="AI185" s="332">
        <f t="shared" si="271"/>
        <v>0</v>
      </c>
      <c r="AJ185" s="332">
        <f t="shared" si="272"/>
        <v>0</v>
      </c>
      <c r="AK185" s="333">
        <f t="shared" si="273"/>
        <v>0</v>
      </c>
      <c r="AL185" s="332">
        <f t="shared" si="274"/>
        <v>0</v>
      </c>
      <c r="AM185" s="332">
        <f t="shared" si="275"/>
        <v>0</v>
      </c>
      <c r="AN185" s="332">
        <f t="shared" si="276"/>
        <v>0</v>
      </c>
      <c r="AO185" s="332">
        <f t="shared" si="277"/>
        <v>0</v>
      </c>
      <c r="AP185" s="332">
        <f t="shared" si="278"/>
        <v>0</v>
      </c>
      <c r="AQ185" s="334">
        <f t="shared" si="279"/>
        <v>0</v>
      </c>
      <c r="AR185" s="633">
        <f t="shared" si="256"/>
        <v>0</v>
      </c>
      <c r="AS185" s="633">
        <f t="shared" si="257"/>
        <v>0</v>
      </c>
      <c r="AT185" s="633">
        <f t="shared" si="258"/>
        <v>0</v>
      </c>
      <c r="AU185" s="633">
        <f t="shared" si="259"/>
        <v>0</v>
      </c>
      <c r="AV185" s="633">
        <f t="shared" si="260"/>
        <v>0</v>
      </c>
      <c r="AW185" s="633">
        <f t="shared" si="261"/>
        <v>0</v>
      </c>
      <c r="AX185" s="633">
        <f t="shared" si="262"/>
        <v>0</v>
      </c>
      <c r="AY185" s="633">
        <f t="shared" si="263"/>
        <v>0</v>
      </c>
      <c r="AZ185" s="633">
        <f t="shared" si="264"/>
        <v>0</v>
      </c>
      <c r="BA185" s="633">
        <f t="shared" si="265"/>
        <v>0</v>
      </c>
      <c r="BB185" s="633">
        <f t="shared" si="266"/>
        <v>0</v>
      </c>
      <c r="BC185" s="633">
        <f t="shared" si="267"/>
        <v>0</v>
      </c>
      <c r="BD185" s="407">
        <f t="shared" si="280"/>
        <v>0</v>
      </c>
      <c r="BE185" s="334">
        <f t="shared" si="293"/>
        <v>0</v>
      </c>
      <c r="BF185" s="134"/>
      <c r="BG185" s="336">
        <f t="shared" si="294"/>
        <v>0</v>
      </c>
      <c r="BH185" s="336">
        <f t="shared" si="295"/>
        <v>0</v>
      </c>
      <c r="BI185" s="336">
        <f t="shared" si="296"/>
        <v>0</v>
      </c>
      <c r="BJ185" s="336">
        <f t="shared" si="297"/>
        <v>0</v>
      </c>
      <c r="BK185" s="335">
        <f t="shared" si="251"/>
        <v>0</v>
      </c>
      <c r="BL185" s="135"/>
      <c r="BM185" s="135"/>
      <c r="BN185" s="337">
        <f t="shared" si="298"/>
        <v>0</v>
      </c>
      <c r="BO185" s="136"/>
      <c r="BP185" s="336">
        <f t="shared" si="299"/>
        <v>0</v>
      </c>
      <c r="BQ185" s="136"/>
      <c r="BR185" s="136"/>
      <c r="BS185" s="161"/>
      <c r="BT185" s="338">
        <f t="shared" si="281"/>
        <v>0</v>
      </c>
      <c r="BU185" s="338">
        <f t="shared" si="282"/>
        <v>0</v>
      </c>
      <c r="BV185" s="338">
        <f t="shared" si="283"/>
        <v>0</v>
      </c>
      <c r="BW185" s="338">
        <f t="shared" si="284"/>
        <v>0</v>
      </c>
      <c r="BX185" s="338">
        <f t="shared" si="285"/>
        <v>0</v>
      </c>
      <c r="BY185" s="338">
        <f t="shared" si="286"/>
        <v>0</v>
      </c>
      <c r="BZ185" s="338">
        <f t="shared" si="287"/>
        <v>0</v>
      </c>
      <c r="CA185" s="338">
        <f t="shared" si="288"/>
        <v>0</v>
      </c>
      <c r="CB185" s="338">
        <f t="shared" si="289"/>
        <v>0</v>
      </c>
      <c r="CC185" s="338">
        <f t="shared" si="290"/>
        <v>0</v>
      </c>
      <c r="CD185" s="338">
        <f t="shared" si="291"/>
        <v>0</v>
      </c>
      <c r="CE185" s="339">
        <f t="shared" si="292"/>
        <v>0</v>
      </c>
    </row>
    <row r="186" spans="1:83" ht="18" thickBot="1" x14ac:dyDescent="0.35">
      <c r="A186" s="21">
        <v>178</v>
      </c>
      <c r="B186" s="137"/>
      <c r="C186" s="138"/>
      <c r="D186" s="139"/>
      <c r="E186" s="140"/>
      <c r="F186" s="299" t="s">
        <v>595</v>
      </c>
      <c r="G186" s="142"/>
      <c r="H186" s="138"/>
      <c r="I186" s="138"/>
      <c r="J186" s="53"/>
      <c r="K186" s="53"/>
      <c r="L186" s="300">
        <f t="shared" si="254"/>
        <v>0</v>
      </c>
      <c r="M186" s="213">
        <v>0</v>
      </c>
      <c r="N186" s="141">
        <v>0</v>
      </c>
      <c r="O186" s="141">
        <v>0</v>
      </c>
      <c r="P186" s="141">
        <v>0</v>
      </c>
      <c r="Q186" s="301">
        <f t="shared" si="300"/>
        <v>0</v>
      </c>
      <c r="R186" s="302">
        <f t="shared" si="301"/>
        <v>0</v>
      </c>
      <c r="S186" s="302">
        <f t="shared" si="302"/>
        <v>0</v>
      </c>
      <c r="T186" s="302">
        <f t="shared" si="303"/>
        <v>0</v>
      </c>
      <c r="U186" s="302">
        <f t="shared" si="304"/>
        <v>0</v>
      </c>
      <c r="V186" s="302">
        <f t="shared" si="305"/>
        <v>0</v>
      </c>
      <c r="W186" s="141">
        <v>0</v>
      </c>
      <c r="X186" s="302">
        <f t="shared" si="306"/>
        <v>0</v>
      </c>
      <c r="Y186" s="141">
        <v>0</v>
      </c>
      <c r="Z186" s="329">
        <f t="shared" si="307"/>
        <v>0</v>
      </c>
      <c r="AA186" s="142"/>
      <c r="AB186" s="561" t="str">
        <f t="shared" si="255"/>
        <v/>
      </c>
      <c r="AC186" s="330" t="str">
        <f t="shared" si="308"/>
        <v/>
      </c>
      <c r="AD186" s="143">
        <v>0</v>
      </c>
      <c r="AE186" s="331" t="str">
        <f t="shared" si="253"/>
        <v/>
      </c>
      <c r="AF186" s="332">
        <f t="shared" si="268"/>
        <v>0</v>
      </c>
      <c r="AG186" s="332">
        <f t="shared" si="269"/>
        <v>0</v>
      </c>
      <c r="AH186" s="332">
        <f t="shared" si="270"/>
        <v>0</v>
      </c>
      <c r="AI186" s="332">
        <f t="shared" si="271"/>
        <v>0</v>
      </c>
      <c r="AJ186" s="332">
        <f t="shared" si="272"/>
        <v>0</v>
      </c>
      <c r="AK186" s="333">
        <f t="shared" si="273"/>
        <v>0</v>
      </c>
      <c r="AL186" s="332">
        <f t="shared" si="274"/>
        <v>0</v>
      </c>
      <c r="AM186" s="332">
        <f t="shared" si="275"/>
        <v>0</v>
      </c>
      <c r="AN186" s="332">
        <f t="shared" si="276"/>
        <v>0</v>
      </c>
      <c r="AO186" s="332">
        <f t="shared" si="277"/>
        <v>0</v>
      </c>
      <c r="AP186" s="332">
        <f t="shared" si="278"/>
        <v>0</v>
      </c>
      <c r="AQ186" s="334">
        <f t="shared" si="279"/>
        <v>0</v>
      </c>
      <c r="AR186" s="633">
        <f t="shared" si="256"/>
        <v>0</v>
      </c>
      <c r="AS186" s="633">
        <f t="shared" si="257"/>
        <v>0</v>
      </c>
      <c r="AT186" s="633">
        <f t="shared" si="258"/>
        <v>0</v>
      </c>
      <c r="AU186" s="633">
        <f t="shared" si="259"/>
        <v>0</v>
      </c>
      <c r="AV186" s="633">
        <f t="shared" si="260"/>
        <v>0</v>
      </c>
      <c r="AW186" s="633">
        <f t="shared" si="261"/>
        <v>0</v>
      </c>
      <c r="AX186" s="633">
        <f t="shared" si="262"/>
        <v>0</v>
      </c>
      <c r="AY186" s="633">
        <f t="shared" si="263"/>
        <v>0</v>
      </c>
      <c r="AZ186" s="633">
        <f t="shared" si="264"/>
        <v>0</v>
      </c>
      <c r="BA186" s="633">
        <f t="shared" si="265"/>
        <v>0</v>
      </c>
      <c r="BB186" s="633">
        <f t="shared" si="266"/>
        <v>0</v>
      </c>
      <c r="BC186" s="633">
        <f t="shared" si="267"/>
        <v>0</v>
      </c>
      <c r="BD186" s="407">
        <f t="shared" si="280"/>
        <v>0</v>
      </c>
      <c r="BE186" s="334">
        <f t="shared" si="293"/>
        <v>0</v>
      </c>
      <c r="BF186" s="134"/>
      <c r="BG186" s="336">
        <f t="shared" si="294"/>
        <v>0</v>
      </c>
      <c r="BH186" s="336">
        <f t="shared" si="295"/>
        <v>0</v>
      </c>
      <c r="BI186" s="336">
        <f t="shared" si="296"/>
        <v>0</v>
      </c>
      <c r="BJ186" s="336">
        <f t="shared" si="297"/>
        <v>0</v>
      </c>
      <c r="BK186" s="335">
        <f t="shared" si="251"/>
        <v>0</v>
      </c>
      <c r="BL186" s="135"/>
      <c r="BM186" s="135"/>
      <c r="BN186" s="337">
        <f t="shared" si="298"/>
        <v>0</v>
      </c>
      <c r="BO186" s="136"/>
      <c r="BP186" s="336">
        <f t="shared" si="299"/>
        <v>0</v>
      </c>
      <c r="BQ186" s="136"/>
      <c r="BR186" s="136"/>
      <c r="BS186" s="161"/>
      <c r="BT186" s="338">
        <f t="shared" si="281"/>
        <v>0</v>
      </c>
      <c r="BU186" s="338">
        <f t="shared" si="282"/>
        <v>0</v>
      </c>
      <c r="BV186" s="338">
        <f t="shared" si="283"/>
        <v>0</v>
      </c>
      <c r="BW186" s="338">
        <f t="shared" si="284"/>
        <v>0</v>
      </c>
      <c r="BX186" s="338">
        <f t="shared" si="285"/>
        <v>0</v>
      </c>
      <c r="BY186" s="338">
        <f t="shared" si="286"/>
        <v>0</v>
      </c>
      <c r="BZ186" s="338">
        <f t="shared" si="287"/>
        <v>0</v>
      </c>
      <c r="CA186" s="338">
        <f t="shared" si="288"/>
        <v>0</v>
      </c>
      <c r="CB186" s="338">
        <f t="shared" si="289"/>
        <v>0</v>
      </c>
      <c r="CC186" s="338">
        <f t="shared" si="290"/>
        <v>0</v>
      </c>
      <c r="CD186" s="338">
        <f t="shared" si="291"/>
        <v>0</v>
      </c>
      <c r="CE186" s="339">
        <f t="shared" si="292"/>
        <v>0</v>
      </c>
    </row>
    <row r="187" spans="1:83" ht="18" thickBot="1" x14ac:dyDescent="0.35">
      <c r="A187" s="21">
        <v>179</v>
      </c>
      <c r="B187" s="137"/>
      <c r="C187" s="138"/>
      <c r="D187" s="139"/>
      <c r="E187" s="140"/>
      <c r="F187" s="299" t="s">
        <v>596</v>
      </c>
      <c r="G187" s="142"/>
      <c r="H187" s="138"/>
      <c r="I187" s="138"/>
      <c r="J187" s="53"/>
      <c r="K187" s="53"/>
      <c r="L187" s="300">
        <f t="shared" si="254"/>
        <v>0</v>
      </c>
      <c r="M187" s="213">
        <v>0</v>
      </c>
      <c r="N187" s="141">
        <v>0</v>
      </c>
      <c r="O187" s="141">
        <v>0</v>
      </c>
      <c r="P187" s="141">
        <v>0</v>
      </c>
      <c r="Q187" s="301">
        <f t="shared" si="300"/>
        <v>0</v>
      </c>
      <c r="R187" s="302">
        <f t="shared" si="301"/>
        <v>0</v>
      </c>
      <c r="S187" s="302">
        <f t="shared" si="302"/>
        <v>0</v>
      </c>
      <c r="T187" s="302">
        <f t="shared" si="303"/>
        <v>0</v>
      </c>
      <c r="U187" s="302">
        <f t="shared" si="304"/>
        <v>0</v>
      </c>
      <c r="V187" s="302">
        <f t="shared" si="305"/>
        <v>0</v>
      </c>
      <c r="W187" s="141">
        <v>0</v>
      </c>
      <c r="X187" s="302">
        <f t="shared" si="306"/>
        <v>0</v>
      </c>
      <c r="Y187" s="141">
        <v>0</v>
      </c>
      <c r="Z187" s="329">
        <f t="shared" si="307"/>
        <v>0</v>
      </c>
      <c r="AA187" s="142"/>
      <c r="AB187" s="561" t="str">
        <f t="shared" si="255"/>
        <v/>
      </c>
      <c r="AC187" s="330" t="str">
        <f t="shared" si="308"/>
        <v/>
      </c>
      <c r="AD187" s="143">
        <v>0</v>
      </c>
      <c r="AE187" s="331" t="str">
        <f t="shared" si="253"/>
        <v/>
      </c>
      <c r="AF187" s="332">
        <f t="shared" si="268"/>
        <v>0</v>
      </c>
      <c r="AG187" s="332">
        <f t="shared" si="269"/>
        <v>0</v>
      </c>
      <c r="AH187" s="332">
        <f t="shared" si="270"/>
        <v>0</v>
      </c>
      <c r="AI187" s="332">
        <f t="shared" si="271"/>
        <v>0</v>
      </c>
      <c r="AJ187" s="332">
        <f t="shared" si="272"/>
        <v>0</v>
      </c>
      <c r="AK187" s="333">
        <f t="shared" si="273"/>
        <v>0</v>
      </c>
      <c r="AL187" s="332">
        <f t="shared" si="274"/>
        <v>0</v>
      </c>
      <c r="AM187" s="332">
        <f t="shared" si="275"/>
        <v>0</v>
      </c>
      <c r="AN187" s="332">
        <f t="shared" si="276"/>
        <v>0</v>
      </c>
      <c r="AO187" s="332">
        <f t="shared" si="277"/>
        <v>0</v>
      </c>
      <c r="AP187" s="332">
        <f t="shared" si="278"/>
        <v>0</v>
      </c>
      <c r="AQ187" s="334">
        <f t="shared" si="279"/>
        <v>0</v>
      </c>
      <c r="AR187" s="633">
        <f t="shared" si="256"/>
        <v>0</v>
      </c>
      <c r="AS187" s="633">
        <f t="shared" si="257"/>
        <v>0</v>
      </c>
      <c r="AT187" s="633">
        <f t="shared" si="258"/>
        <v>0</v>
      </c>
      <c r="AU187" s="633">
        <f t="shared" si="259"/>
        <v>0</v>
      </c>
      <c r="AV187" s="633">
        <f t="shared" si="260"/>
        <v>0</v>
      </c>
      <c r="AW187" s="633">
        <f t="shared" si="261"/>
        <v>0</v>
      </c>
      <c r="AX187" s="633">
        <f t="shared" si="262"/>
        <v>0</v>
      </c>
      <c r="AY187" s="633">
        <f t="shared" si="263"/>
        <v>0</v>
      </c>
      <c r="AZ187" s="633">
        <f t="shared" si="264"/>
        <v>0</v>
      </c>
      <c r="BA187" s="633">
        <f t="shared" si="265"/>
        <v>0</v>
      </c>
      <c r="BB187" s="633">
        <f t="shared" si="266"/>
        <v>0</v>
      </c>
      <c r="BC187" s="633">
        <f t="shared" si="267"/>
        <v>0</v>
      </c>
      <c r="BD187" s="407">
        <f t="shared" si="280"/>
        <v>0</v>
      </c>
      <c r="BE187" s="334">
        <f t="shared" si="293"/>
        <v>0</v>
      </c>
      <c r="BF187" s="134"/>
      <c r="BG187" s="336">
        <f t="shared" si="294"/>
        <v>0</v>
      </c>
      <c r="BH187" s="336">
        <f t="shared" si="295"/>
        <v>0</v>
      </c>
      <c r="BI187" s="336">
        <f t="shared" si="296"/>
        <v>0</v>
      </c>
      <c r="BJ187" s="336">
        <f t="shared" si="297"/>
        <v>0</v>
      </c>
      <c r="BK187" s="335">
        <f t="shared" si="251"/>
        <v>0</v>
      </c>
      <c r="BL187" s="135"/>
      <c r="BM187" s="135"/>
      <c r="BN187" s="337">
        <f t="shared" si="298"/>
        <v>0</v>
      </c>
      <c r="BO187" s="136"/>
      <c r="BP187" s="336">
        <f t="shared" si="299"/>
        <v>0</v>
      </c>
      <c r="BQ187" s="136"/>
      <c r="BR187" s="136"/>
      <c r="BS187" s="161"/>
      <c r="BT187" s="338">
        <f t="shared" si="281"/>
        <v>0</v>
      </c>
      <c r="BU187" s="338">
        <f t="shared" si="282"/>
        <v>0</v>
      </c>
      <c r="BV187" s="338">
        <f t="shared" si="283"/>
        <v>0</v>
      </c>
      <c r="BW187" s="338">
        <f t="shared" si="284"/>
        <v>0</v>
      </c>
      <c r="BX187" s="338">
        <f t="shared" si="285"/>
        <v>0</v>
      </c>
      <c r="BY187" s="338">
        <f t="shared" si="286"/>
        <v>0</v>
      </c>
      <c r="BZ187" s="338">
        <f t="shared" si="287"/>
        <v>0</v>
      </c>
      <c r="CA187" s="338">
        <f t="shared" si="288"/>
        <v>0</v>
      </c>
      <c r="CB187" s="338">
        <f t="shared" si="289"/>
        <v>0</v>
      </c>
      <c r="CC187" s="338">
        <f t="shared" si="290"/>
        <v>0</v>
      </c>
      <c r="CD187" s="338">
        <f t="shared" si="291"/>
        <v>0</v>
      </c>
      <c r="CE187" s="339">
        <f t="shared" si="292"/>
        <v>0</v>
      </c>
    </row>
    <row r="188" spans="1:83" ht="18" thickBot="1" x14ac:dyDescent="0.35">
      <c r="A188" s="21">
        <v>180</v>
      </c>
      <c r="B188" s="137"/>
      <c r="C188" s="138"/>
      <c r="D188" s="139"/>
      <c r="E188" s="140"/>
      <c r="F188" s="299" t="s">
        <v>597</v>
      </c>
      <c r="G188" s="142"/>
      <c r="H188" s="138"/>
      <c r="I188" s="138"/>
      <c r="J188" s="53"/>
      <c r="K188" s="53"/>
      <c r="L188" s="300">
        <f t="shared" si="254"/>
        <v>0</v>
      </c>
      <c r="M188" s="213">
        <v>0</v>
      </c>
      <c r="N188" s="141">
        <v>0</v>
      </c>
      <c r="O188" s="141">
        <v>0</v>
      </c>
      <c r="P188" s="141">
        <v>0</v>
      </c>
      <c r="Q188" s="301">
        <f t="shared" si="300"/>
        <v>0</v>
      </c>
      <c r="R188" s="302">
        <f t="shared" si="301"/>
        <v>0</v>
      </c>
      <c r="S188" s="302">
        <f t="shared" si="302"/>
        <v>0</v>
      </c>
      <c r="T188" s="302">
        <f t="shared" si="303"/>
        <v>0</v>
      </c>
      <c r="U188" s="302">
        <f t="shared" si="304"/>
        <v>0</v>
      </c>
      <c r="V188" s="302">
        <f t="shared" si="305"/>
        <v>0</v>
      </c>
      <c r="W188" s="141">
        <v>0</v>
      </c>
      <c r="X188" s="302">
        <f t="shared" si="306"/>
        <v>0</v>
      </c>
      <c r="Y188" s="141">
        <v>0</v>
      </c>
      <c r="Z188" s="329">
        <f t="shared" si="307"/>
        <v>0</v>
      </c>
      <c r="AA188" s="142"/>
      <c r="AB188" s="561" t="str">
        <f t="shared" si="255"/>
        <v/>
      </c>
      <c r="AC188" s="330" t="str">
        <f t="shared" si="308"/>
        <v/>
      </c>
      <c r="AD188" s="143">
        <v>0</v>
      </c>
      <c r="AE188" s="331" t="str">
        <f t="shared" si="253"/>
        <v/>
      </c>
      <c r="AF188" s="332">
        <f t="shared" si="268"/>
        <v>0</v>
      </c>
      <c r="AG188" s="332">
        <f t="shared" si="269"/>
        <v>0</v>
      </c>
      <c r="AH188" s="332">
        <f t="shared" si="270"/>
        <v>0</v>
      </c>
      <c r="AI188" s="332">
        <f t="shared" si="271"/>
        <v>0</v>
      </c>
      <c r="AJ188" s="332">
        <f t="shared" si="272"/>
        <v>0</v>
      </c>
      <c r="AK188" s="333">
        <f t="shared" si="273"/>
        <v>0</v>
      </c>
      <c r="AL188" s="332">
        <f t="shared" si="274"/>
        <v>0</v>
      </c>
      <c r="AM188" s="332">
        <f t="shared" si="275"/>
        <v>0</v>
      </c>
      <c r="AN188" s="332">
        <f t="shared" si="276"/>
        <v>0</v>
      </c>
      <c r="AO188" s="332">
        <f t="shared" si="277"/>
        <v>0</v>
      </c>
      <c r="AP188" s="332">
        <f t="shared" si="278"/>
        <v>0</v>
      </c>
      <c r="AQ188" s="334">
        <f t="shared" si="279"/>
        <v>0</v>
      </c>
      <c r="AR188" s="633">
        <f t="shared" si="256"/>
        <v>0</v>
      </c>
      <c r="AS188" s="633">
        <f t="shared" si="257"/>
        <v>0</v>
      </c>
      <c r="AT188" s="633">
        <f t="shared" si="258"/>
        <v>0</v>
      </c>
      <c r="AU188" s="633">
        <f t="shared" si="259"/>
        <v>0</v>
      </c>
      <c r="AV188" s="633">
        <f t="shared" si="260"/>
        <v>0</v>
      </c>
      <c r="AW188" s="633">
        <f t="shared" si="261"/>
        <v>0</v>
      </c>
      <c r="AX188" s="633">
        <f t="shared" si="262"/>
        <v>0</v>
      </c>
      <c r="AY188" s="633">
        <f t="shared" si="263"/>
        <v>0</v>
      </c>
      <c r="AZ188" s="633">
        <f t="shared" si="264"/>
        <v>0</v>
      </c>
      <c r="BA188" s="633">
        <f t="shared" si="265"/>
        <v>0</v>
      </c>
      <c r="BB188" s="633">
        <f t="shared" si="266"/>
        <v>0</v>
      </c>
      <c r="BC188" s="633">
        <f t="shared" si="267"/>
        <v>0</v>
      </c>
      <c r="BD188" s="407">
        <f t="shared" si="280"/>
        <v>0</v>
      </c>
      <c r="BE188" s="334">
        <f t="shared" si="293"/>
        <v>0</v>
      </c>
      <c r="BF188" s="134"/>
      <c r="BG188" s="336">
        <f t="shared" si="294"/>
        <v>0</v>
      </c>
      <c r="BH188" s="336">
        <f t="shared" si="295"/>
        <v>0</v>
      </c>
      <c r="BI188" s="336">
        <f t="shared" si="296"/>
        <v>0</v>
      </c>
      <c r="BJ188" s="336">
        <f t="shared" si="297"/>
        <v>0</v>
      </c>
      <c r="BK188" s="335">
        <f t="shared" si="251"/>
        <v>0</v>
      </c>
      <c r="BL188" s="135"/>
      <c r="BM188" s="135"/>
      <c r="BN188" s="337">
        <f t="shared" si="298"/>
        <v>0</v>
      </c>
      <c r="BO188" s="136"/>
      <c r="BP188" s="336">
        <f t="shared" si="299"/>
        <v>0</v>
      </c>
      <c r="BQ188" s="136"/>
      <c r="BR188" s="136"/>
      <c r="BS188" s="161"/>
      <c r="BT188" s="338">
        <f t="shared" si="281"/>
        <v>0</v>
      </c>
      <c r="BU188" s="338">
        <f t="shared" si="282"/>
        <v>0</v>
      </c>
      <c r="BV188" s="338">
        <f t="shared" si="283"/>
        <v>0</v>
      </c>
      <c r="BW188" s="338">
        <f t="shared" si="284"/>
        <v>0</v>
      </c>
      <c r="BX188" s="338">
        <f t="shared" si="285"/>
        <v>0</v>
      </c>
      <c r="BY188" s="338">
        <f t="shared" si="286"/>
        <v>0</v>
      </c>
      <c r="BZ188" s="338">
        <f t="shared" si="287"/>
        <v>0</v>
      </c>
      <c r="CA188" s="338">
        <f t="shared" si="288"/>
        <v>0</v>
      </c>
      <c r="CB188" s="338">
        <f t="shared" si="289"/>
        <v>0</v>
      </c>
      <c r="CC188" s="338">
        <f t="shared" si="290"/>
        <v>0</v>
      </c>
      <c r="CD188" s="338">
        <f t="shared" si="291"/>
        <v>0</v>
      </c>
      <c r="CE188" s="339">
        <f t="shared" si="292"/>
        <v>0</v>
      </c>
    </row>
    <row r="189" spans="1:83" ht="18" thickBot="1" x14ac:dyDescent="0.35">
      <c r="A189" s="21">
        <v>181</v>
      </c>
      <c r="B189" s="137"/>
      <c r="C189" s="138"/>
      <c r="D189" s="139"/>
      <c r="E189" s="140"/>
      <c r="F189" s="299" t="s">
        <v>598</v>
      </c>
      <c r="G189" s="142"/>
      <c r="H189" s="138"/>
      <c r="I189" s="138"/>
      <c r="J189" s="53"/>
      <c r="K189" s="53"/>
      <c r="L189" s="300">
        <f t="shared" si="254"/>
        <v>0</v>
      </c>
      <c r="M189" s="213">
        <v>0</v>
      </c>
      <c r="N189" s="141">
        <v>0</v>
      </c>
      <c r="O189" s="141">
        <v>0</v>
      </c>
      <c r="P189" s="141">
        <v>0</v>
      </c>
      <c r="Q189" s="301">
        <f t="shared" si="300"/>
        <v>0</v>
      </c>
      <c r="R189" s="302">
        <f t="shared" si="301"/>
        <v>0</v>
      </c>
      <c r="S189" s="302">
        <f t="shared" si="302"/>
        <v>0</v>
      </c>
      <c r="T189" s="302">
        <f t="shared" si="303"/>
        <v>0</v>
      </c>
      <c r="U189" s="302">
        <f t="shared" si="304"/>
        <v>0</v>
      </c>
      <c r="V189" s="302">
        <f t="shared" si="305"/>
        <v>0</v>
      </c>
      <c r="W189" s="141">
        <v>0</v>
      </c>
      <c r="X189" s="302">
        <f t="shared" si="306"/>
        <v>0</v>
      </c>
      <c r="Y189" s="141">
        <v>0</v>
      </c>
      <c r="Z189" s="329">
        <f t="shared" si="307"/>
        <v>0</v>
      </c>
      <c r="AA189" s="142"/>
      <c r="AB189" s="561" t="str">
        <f t="shared" si="255"/>
        <v/>
      </c>
      <c r="AC189" s="330" t="str">
        <f t="shared" si="308"/>
        <v/>
      </c>
      <c r="AD189" s="143">
        <v>0</v>
      </c>
      <c r="AE189" s="331" t="str">
        <f t="shared" si="253"/>
        <v/>
      </c>
      <c r="AF189" s="332">
        <f t="shared" si="268"/>
        <v>0</v>
      </c>
      <c r="AG189" s="332">
        <f t="shared" si="269"/>
        <v>0</v>
      </c>
      <c r="AH189" s="332">
        <f t="shared" si="270"/>
        <v>0</v>
      </c>
      <c r="AI189" s="332">
        <f t="shared" si="271"/>
        <v>0</v>
      </c>
      <c r="AJ189" s="332">
        <f t="shared" si="272"/>
        <v>0</v>
      </c>
      <c r="AK189" s="333">
        <f t="shared" si="273"/>
        <v>0</v>
      </c>
      <c r="AL189" s="332">
        <f t="shared" si="274"/>
        <v>0</v>
      </c>
      <c r="AM189" s="332">
        <f t="shared" si="275"/>
        <v>0</v>
      </c>
      <c r="AN189" s="332">
        <f t="shared" si="276"/>
        <v>0</v>
      </c>
      <c r="AO189" s="332">
        <f t="shared" si="277"/>
        <v>0</v>
      </c>
      <c r="AP189" s="332">
        <f t="shared" si="278"/>
        <v>0</v>
      </c>
      <c r="AQ189" s="334">
        <f t="shared" si="279"/>
        <v>0</v>
      </c>
      <c r="AR189" s="633">
        <f t="shared" si="256"/>
        <v>0</v>
      </c>
      <c r="AS189" s="633">
        <f t="shared" si="257"/>
        <v>0</v>
      </c>
      <c r="AT189" s="633">
        <f t="shared" si="258"/>
        <v>0</v>
      </c>
      <c r="AU189" s="633">
        <f t="shared" si="259"/>
        <v>0</v>
      </c>
      <c r="AV189" s="633">
        <f t="shared" si="260"/>
        <v>0</v>
      </c>
      <c r="AW189" s="633">
        <f t="shared" si="261"/>
        <v>0</v>
      </c>
      <c r="AX189" s="633">
        <f t="shared" si="262"/>
        <v>0</v>
      </c>
      <c r="AY189" s="633">
        <f t="shared" si="263"/>
        <v>0</v>
      </c>
      <c r="AZ189" s="633">
        <f t="shared" si="264"/>
        <v>0</v>
      </c>
      <c r="BA189" s="633">
        <f t="shared" si="265"/>
        <v>0</v>
      </c>
      <c r="BB189" s="633">
        <f t="shared" si="266"/>
        <v>0</v>
      </c>
      <c r="BC189" s="633">
        <f t="shared" si="267"/>
        <v>0</v>
      </c>
      <c r="BD189" s="407">
        <f t="shared" si="280"/>
        <v>0</v>
      </c>
      <c r="BE189" s="334">
        <f t="shared" si="293"/>
        <v>0</v>
      </c>
      <c r="BF189" s="134"/>
      <c r="BG189" s="336">
        <f t="shared" si="294"/>
        <v>0</v>
      </c>
      <c r="BH189" s="336">
        <f t="shared" si="295"/>
        <v>0</v>
      </c>
      <c r="BI189" s="336">
        <f t="shared" si="296"/>
        <v>0</v>
      </c>
      <c r="BJ189" s="336">
        <f t="shared" si="297"/>
        <v>0</v>
      </c>
      <c r="BK189" s="335">
        <f t="shared" si="251"/>
        <v>0</v>
      </c>
      <c r="BL189" s="135"/>
      <c r="BM189" s="135"/>
      <c r="BN189" s="337">
        <f t="shared" si="298"/>
        <v>0</v>
      </c>
      <c r="BO189" s="136"/>
      <c r="BP189" s="336">
        <f t="shared" si="299"/>
        <v>0</v>
      </c>
      <c r="BQ189" s="136"/>
      <c r="BR189" s="136"/>
      <c r="BS189" s="161"/>
      <c r="BT189" s="338">
        <f t="shared" si="281"/>
        <v>0</v>
      </c>
      <c r="BU189" s="338">
        <f t="shared" si="282"/>
        <v>0</v>
      </c>
      <c r="BV189" s="338">
        <f t="shared" si="283"/>
        <v>0</v>
      </c>
      <c r="BW189" s="338">
        <f t="shared" si="284"/>
        <v>0</v>
      </c>
      <c r="BX189" s="338">
        <f t="shared" si="285"/>
        <v>0</v>
      </c>
      <c r="BY189" s="338">
        <f t="shared" si="286"/>
        <v>0</v>
      </c>
      <c r="BZ189" s="338">
        <f t="shared" si="287"/>
        <v>0</v>
      </c>
      <c r="CA189" s="338">
        <f t="shared" si="288"/>
        <v>0</v>
      </c>
      <c r="CB189" s="338">
        <f t="shared" si="289"/>
        <v>0</v>
      </c>
      <c r="CC189" s="338">
        <f t="shared" si="290"/>
        <v>0</v>
      </c>
      <c r="CD189" s="338">
        <f t="shared" si="291"/>
        <v>0</v>
      </c>
      <c r="CE189" s="339">
        <f t="shared" si="292"/>
        <v>0</v>
      </c>
    </row>
    <row r="190" spans="1:83" ht="18" thickBot="1" x14ac:dyDescent="0.35">
      <c r="A190" s="21">
        <v>182</v>
      </c>
      <c r="B190" s="137"/>
      <c r="C190" s="138"/>
      <c r="D190" s="139"/>
      <c r="E190" s="140"/>
      <c r="F190" s="299" t="s">
        <v>599</v>
      </c>
      <c r="G190" s="142"/>
      <c r="H190" s="138"/>
      <c r="I190" s="138"/>
      <c r="J190" s="53"/>
      <c r="K190" s="53"/>
      <c r="L190" s="300">
        <f t="shared" si="254"/>
        <v>0</v>
      </c>
      <c r="M190" s="213">
        <v>0</v>
      </c>
      <c r="N190" s="141">
        <v>0</v>
      </c>
      <c r="O190" s="141">
        <v>0</v>
      </c>
      <c r="P190" s="141">
        <v>0</v>
      </c>
      <c r="Q190" s="301">
        <f t="shared" si="300"/>
        <v>0</v>
      </c>
      <c r="R190" s="302">
        <f t="shared" si="301"/>
        <v>0</v>
      </c>
      <c r="S190" s="302">
        <f t="shared" si="302"/>
        <v>0</v>
      </c>
      <c r="T190" s="302">
        <f t="shared" si="303"/>
        <v>0</v>
      </c>
      <c r="U190" s="302">
        <f t="shared" si="304"/>
        <v>0</v>
      </c>
      <c r="V190" s="302">
        <f t="shared" si="305"/>
        <v>0</v>
      </c>
      <c r="W190" s="141">
        <v>0</v>
      </c>
      <c r="X190" s="302">
        <f t="shared" si="306"/>
        <v>0</v>
      </c>
      <c r="Y190" s="141">
        <v>0</v>
      </c>
      <c r="Z190" s="329">
        <f t="shared" si="307"/>
        <v>0</v>
      </c>
      <c r="AA190" s="142"/>
      <c r="AB190" s="561" t="str">
        <f t="shared" si="255"/>
        <v/>
      </c>
      <c r="AC190" s="330" t="str">
        <f t="shared" si="308"/>
        <v/>
      </c>
      <c r="AD190" s="143">
        <v>0</v>
      </c>
      <c r="AE190" s="331" t="str">
        <f t="shared" si="253"/>
        <v/>
      </c>
      <c r="AF190" s="332">
        <f t="shared" si="268"/>
        <v>0</v>
      </c>
      <c r="AG190" s="332">
        <f t="shared" si="269"/>
        <v>0</v>
      </c>
      <c r="AH190" s="332">
        <f t="shared" si="270"/>
        <v>0</v>
      </c>
      <c r="AI190" s="332">
        <f t="shared" si="271"/>
        <v>0</v>
      </c>
      <c r="AJ190" s="332">
        <f t="shared" si="272"/>
        <v>0</v>
      </c>
      <c r="AK190" s="333">
        <f t="shared" si="273"/>
        <v>0</v>
      </c>
      <c r="AL190" s="332">
        <f t="shared" si="274"/>
        <v>0</v>
      </c>
      <c r="AM190" s="332">
        <f t="shared" si="275"/>
        <v>0</v>
      </c>
      <c r="AN190" s="332">
        <f t="shared" si="276"/>
        <v>0</v>
      </c>
      <c r="AO190" s="332">
        <f t="shared" si="277"/>
        <v>0</v>
      </c>
      <c r="AP190" s="332">
        <f t="shared" si="278"/>
        <v>0</v>
      </c>
      <c r="AQ190" s="334">
        <f t="shared" si="279"/>
        <v>0</v>
      </c>
      <c r="AR190" s="633">
        <f t="shared" si="256"/>
        <v>0</v>
      </c>
      <c r="AS190" s="633">
        <f t="shared" si="257"/>
        <v>0</v>
      </c>
      <c r="AT190" s="633">
        <f t="shared" si="258"/>
        <v>0</v>
      </c>
      <c r="AU190" s="633">
        <f t="shared" si="259"/>
        <v>0</v>
      </c>
      <c r="AV190" s="633">
        <f t="shared" si="260"/>
        <v>0</v>
      </c>
      <c r="AW190" s="633">
        <f t="shared" si="261"/>
        <v>0</v>
      </c>
      <c r="AX190" s="633">
        <f t="shared" si="262"/>
        <v>0</v>
      </c>
      <c r="AY190" s="633">
        <f t="shared" si="263"/>
        <v>0</v>
      </c>
      <c r="AZ190" s="633">
        <f t="shared" si="264"/>
        <v>0</v>
      </c>
      <c r="BA190" s="633">
        <f t="shared" si="265"/>
        <v>0</v>
      </c>
      <c r="BB190" s="633">
        <f t="shared" si="266"/>
        <v>0</v>
      </c>
      <c r="BC190" s="633">
        <f t="shared" si="267"/>
        <v>0</v>
      </c>
      <c r="BD190" s="407">
        <f t="shared" si="280"/>
        <v>0</v>
      </c>
      <c r="BE190" s="334">
        <f t="shared" si="293"/>
        <v>0</v>
      </c>
      <c r="BF190" s="134"/>
      <c r="BG190" s="336">
        <f t="shared" si="294"/>
        <v>0</v>
      </c>
      <c r="BH190" s="336">
        <f t="shared" si="295"/>
        <v>0</v>
      </c>
      <c r="BI190" s="336">
        <f t="shared" si="296"/>
        <v>0</v>
      </c>
      <c r="BJ190" s="336">
        <f t="shared" si="297"/>
        <v>0</v>
      </c>
      <c r="BK190" s="335">
        <f t="shared" si="251"/>
        <v>0</v>
      </c>
      <c r="BL190" s="135"/>
      <c r="BM190" s="135"/>
      <c r="BN190" s="337">
        <f t="shared" si="298"/>
        <v>0</v>
      </c>
      <c r="BO190" s="136"/>
      <c r="BP190" s="336">
        <f t="shared" si="299"/>
        <v>0</v>
      </c>
      <c r="BQ190" s="136"/>
      <c r="BR190" s="136"/>
      <c r="BS190" s="161"/>
      <c r="BT190" s="338">
        <f t="shared" si="281"/>
        <v>0</v>
      </c>
      <c r="BU190" s="338">
        <f t="shared" si="282"/>
        <v>0</v>
      </c>
      <c r="BV190" s="338">
        <f t="shared" si="283"/>
        <v>0</v>
      </c>
      <c r="BW190" s="338">
        <f t="shared" si="284"/>
        <v>0</v>
      </c>
      <c r="BX190" s="338">
        <f t="shared" si="285"/>
        <v>0</v>
      </c>
      <c r="BY190" s="338">
        <f t="shared" si="286"/>
        <v>0</v>
      </c>
      <c r="BZ190" s="338">
        <f t="shared" si="287"/>
        <v>0</v>
      </c>
      <c r="CA190" s="338">
        <f t="shared" si="288"/>
        <v>0</v>
      </c>
      <c r="CB190" s="338">
        <f t="shared" si="289"/>
        <v>0</v>
      </c>
      <c r="CC190" s="338">
        <f t="shared" si="290"/>
        <v>0</v>
      </c>
      <c r="CD190" s="338">
        <f t="shared" si="291"/>
        <v>0</v>
      </c>
      <c r="CE190" s="339">
        <f t="shared" si="292"/>
        <v>0</v>
      </c>
    </row>
    <row r="191" spans="1:83" ht="18" thickBot="1" x14ac:dyDescent="0.35">
      <c r="A191" s="21">
        <v>183</v>
      </c>
      <c r="B191" s="137"/>
      <c r="C191" s="138"/>
      <c r="D191" s="139"/>
      <c r="E191" s="140"/>
      <c r="F191" s="299" t="s">
        <v>600</v>
      </c>
      <c r="G191" s="142"/>
      <c r="H191" s="138"/>
      <c r="I191" s="138"/>
      <c r="J191" s="53"/>
      <c r="K191" s="53"/>
      <c r="L191" s="300">
        <f t="shared" si="254"/>
        <v>0</v>
      </c>
      <c r="M191" s="213">
        <v>0</v>
      </c>
      <c r="N191" s="141">
        <v>0</v>
      </c>
      <c r="O191" s="141">
        <v>0</v>
      </c>
      <c r="P191" s="141">
        <v>0</v>
      </c>
      <c r="Q191" s="301">
        <f t="shared" si="300"/>
        <v>0</v>
      </c>
      <c r="R191" s="302">
        <f t="shared" si="301"/>
        <v>0</v>
      </c>
      <c r="S191" s="302">
        <f t="shared" si="302"/>
        <v>0</v>
      </c>
      <c r="T191" s="302">
        <f t="shared" si="303"/>
        <v>0</v>
      </c>
      <c r="U191" s="302">
        <f t="shared" si="304"/>
        <v>0</v>
      </c>
      <c r="V191" s="302">
        <f t="shared" si="305"/>
        <v>0</v>
      </c>
      <c r="W191" s="141">
        <v>0</v>
      </c>
      <c r="X191" s="302">
        <f t="shared" si="306"/>
        <v>0</v>
      </c>
      <c r="Y191" s="141">
        <v>0</v>
      </c>
      <c r="Z191" s="329">
        <f t="shared" si="307"/>
        <v>0</v>
      </c>
      <c r="AA191" s="142"/>
      <c r="AB191" s="561" t="str">
        <f t="shared" si="255"/>
        <v/>
      </c>
      <c r="AC191" s="330" t="str">
        <f t="shared" si="308"/>
        <v/>
      </c>
      <c r="AD191" s="143">
        <v>0</v>
      </c>
      <c r="AE191" s="331" t="str">
        <f t="shared" si="253"/>
        <v/>
      </c>
      <c r="AF191" s="332">
        <f t="shared" si="268"/>
        <v>0</v>
      </c>
      <c r="AG191" s="332">
        <f t="shared" si="269"/>
        <v>0</v>
      </c>
      <c r="AH191" s="332">
        <f t="shared" si="270"/>
        <v>0</v>
      </c>
      <c r="AI191" s="332">
        <f t="shared" si="271"/>
        <v>0</v>
      </c>
      <c r="AJ191" s="332">
        <f t="shared" si="272"/>
        <v>0</v>
      </c>
      <c r="AK191" s="333">
        <f t="shared" si="273"/>
        <v>0</v>
      </c>
      <c r="AL191" s="332">
        <f t="shared" si="274"/>
        <v>0</v>
      </c>
      <c r="AM191" s="332">
        <f t="shared" si="275"/>
        <v>0</v>
      </c>
      <c r="AN191" s="332">
        <f t="shared" si="276"/>
        <v>0</v>
      </c>
      <c r="AO191" s="332">
        <f t="shared" si="277"/>
        <v>0</v>
      </c>
      <c r="AP191" s="332">
        <f t="shared" si="278"/>
        <v>0</v>
      </c>
      <c r="AQ191" s="334">
        <f t="shared" si="279"/>
        <v>0</v>
      </c>
      <c r="AR191" s="633">
        <f t="shared" si="256"/>
        <v>0</v>
      </c>
      <c r="AS191" s="633">
        <f t="shared" si="257"/>
        <v>0</v>
      </c>
      <c r="AT191" s="633">
        <f t="shared" si="258"/>
        <v>0</v>
      </c>
      <c r="AU191" s="633">
        <f t="shared" si="259"/>
        <v>0</v>
      </c>
      <c r="AV191" s="633">
        <f t="shared" si="260"/>
        <v>0</v>
      </c>
      <c r="AW191" s="633">
        <f t="shared" si="261"/>
        <v>0</v>
      </c>
      <c r="AX191" s="633">
        <f t="shared" si="262"/>
        <v>0</v>
      </c>
      <c r="AY191" s="633">
        <f t="shared" si="263"/>
        <v>0</v>
      </c>
      <c r="AZ191" s="633">
        <f t="shared" si="264"/>
        <v>0</v>
      </c>
      <c r="BA191" s="633">
        <f t="shared" si="265"/>
        <v>0</v>
      </c>
      <c r="BB191" s="633">
        <f t="shared" si="266"/>
        <v>0</v>
      </c>
      <c r="BC191" s="633">
        <f t="shared" si="267"/>
        <v>0</v>
      </c>
      <c r="BD191" s="407">
        <f t="shared" si="280"/>
        <v>0</v>
      </c>
      <c r="BE191" s="334">
        <f t="shared" si="293"/>
        <v>0</v>
      </c>
      <c r="BF191" s="134"/>
      <c r="BG191" s="336">
        <f t="shared" si="294"/>
        <v>0</v>
      </c>
      <c r="BH191" s="336">
        <f t="shared" si="295"/>
        <v>0</v>
      </c>
      <c r="BI191" s="336">
        <f t="shared" si="296"/>
        <v>0</v>
      </c>
      <c r="BJ191" s="336">
        <f t="shared" si="297"/>
        <v>0</v>
      </c>
      <c r="BK191" s="335">
        <f t="shared" si="251"/>
        <v>0</v>
      </c>
      <c r="BL191" s="135"/>
      <c r="BM191" s="135"/>
      <c r="BN191" s="337">
        <f t="shared" si="298"/>
        <v>0</v>
      </c>
      <c r="BO191" s="136"/>
      <c r="BP191" s="336">
        <f t="shared" si="299"/>
        <v>0</v>
      </c>
      <c r="BQ191" s="136"/>
      <c r="BR191" s="136"/>
      <c r="BS191" s="161"/>
      <c r="BT191" s="338">
        <f t="shared" si="281"/>
        <v>0</v>
      </c>
      <c r="BU191" s="338">
        <f t="shared" si="282"/>
        <v>0</v>
      </c>
      <c r="BV191" s="338">
        <f t="shared" si="283"/>
        <v>0</v>
      </c>
      <c r="BW191" s="338">
        <f t="shared" si="284"/>
        <v>0</v>
      </c>
      <c r="BX191" s="338">
        <f t="shared" si="285"/>
        <v>0</v>
      </c>
      <c r="BY191" s="338">
        <f t="shared" si="286"/>
        <v>0</v>
      </c>
      <c r="BZ191" s="338">
        <f t="shared" si="287"/>
        <v>0</v>
      </c>
      <c r="CA191" s="338">
        <f t="shared" si="288"/>
        <v>0</v>
      </c>
      <c r="CB191" s="338">
        <f t="shared" si="289"/>
        <v>0</v>
      </c>
      <c r="CC191" s="338">
        <f t="shared" si="290"/>
        <v>0</v>
      </c>
      <c r="CD191" s="338">
        <f t="shared" si="291"/>
        <v>0</v>
      </c>
      <c r="CE191" s="339">
        <f t="shared" si="292"/>
        <v>0</v>
      </c>
    </row>
    <row r="192" spans="1:83" ht="18" thickBot="1" x14ac:dyDescent="0.35">
      <c r="A192" s="21">
        <v>184</v>
      </c>
      <c r="B192" s="137"/>
      <c r="C192" s="138"/>
      <c r="D192" s="139"/>
      <c r="E192" s="140"/>
      <c r="F192" s="299" t="s">
        <v>601</v>
      </c>
      <c r="G192" s="142"/>
      <c r="H192" s="138"/>
      <c r="I192" s="138"/>
      <c r="J192" s="53"/>
      <c r="K192" s="53"/>
      <c r="L192" s="300">
        <f t="shared" si="254"/>
        <v>0</v>
      </c>
      <c r="M192" s="213">
        <v>0</v>
      </c>
      <c r="N192" s="141">
        <v>0</v>
      </c>
      <c r="O192" s="141">
        <v>0</v>
      </c>
      <c r="P192" s="141">
        <v>0</v>
      </c>
      <c r="Q192" s="301">
        <f t="shared" si="300"/>
        <v>0</v>
      </c>
      <c r="R192" s="302">
        <f t="shared" si="301"/>
        <v>0</v>
      </c>
      <c r="S192" s="302">
        <f t="shared" si="302"/>
        <v>0</v>
      </c>
      <c r="T192" s="302">
        <f t="shared" si="303"/>
        <v>0</v>
      </c>
      <c r="U192" s="302">
        <f t="shared" si="304"/>
        <v>0</v>
      </c>
      <c r="V192" s="302">
        <f t="shared" si="305"/>
        <v>0</v>
      </c>
      <c r="W192" s="141">
        <v>0</v>
      </c>
      <c r="X192" s="302">
        <f t="shared" si="306"/>
        <v>0</v>
      </c>
      <c r="Y192" s="141">
        <v>0</v>
      </c>
      <c r="Z192" s="329">
        <f t="shared" si="307"/>
        <v>0</v>
      </c>
      <c r="AA192" s="142"/>
      <c r="AB192" s="561" t="str">
        <f t="shared" si="255"/>
        <v/>
      </c>
      <c r="AC192" s="330" t="str">
        <f t="shared" si="308"/>
        <v/>
      </c>
      <c r="AD192" s="143">
        <v>0</v>
      </c>
      <c r="AE192" s="331" t="str">
        <f t="shared" si="253"/>
        <v/>
      </c>
      <c r="AF192" s="332">
        <f t="shared" si="268"/>
        <v>0</v>
      </c>
      <c r="AG192" s="332">
        <f t="shared" si="269"/>
        <v>0</v>
      </c>
      <c r="AH192" s="332">
        <f t="shared" si="270"/>
        <v>0</v>
      </c>
      <c r="AI192" s="332">
        <f t="shared" si="271"/>
        <v>0</v>
      </c>
      <c r="AJ192" s="332">
        <f t="shared" si="272"/>
        <v>0</v>
      </c>
      <c r="AK192" s="333">
        <f t="shared" si="273"/>
        <v>0</v>
      </c>
      <c r="AL192" s="332">
        <f t="shared" si="274"/>
        <v>0</v>
      </c>
      <c r="AM192" s="332">
        <f t="shared" si="275"/>
        <v>0</v>
      </c>
      <c r="AN192" s="332">
        <f t="shared" si="276"/>
        <v>0</v>
      </c>
      <c r="AO192" s="332">
        <f t="shared" si="277"/>
        <v>0</v>
      </c>
      <c r="AP192" s="332">
        <f t="shared" si="278"/>
        <v>0</v>
      </c>
      <c r="AQ192" s="334">
        <f t="shared" si="279"/>
        <v>0</v>
      </c>
      <c r="AR192" s="633">
        <f t="shared" si="256"/>
        <v>0</v>
      </c>
      <c r="AS192" s="633">
        <f t="shared" si="257"/>
        <v>0</v>
      </c>
      <c r="AT192" s="633">
        <f t="shared" si="258"/>
        <v>0</v>
      </c>
      <c r="AU192" s="633">
        <f t="shared" si="259"/>
        <v>0</v>
      </c>
      <c r="AV192" s="633">
        <f t="shared" si="260"/>
        <v>0</v>
      </c>
      <c r="AW192" s="633">
        <f t="shared" si="261"/>
        <v>0</v>
      </c>
      <c r="AX192" s="633">
        <f t="shared" si="262"/>
        <v>0</v>
      </c>
      <c r="AY192" s="633">
        <f t="shared" si="263"/>
        <v>0</v>
      </c>
      <c r="AZ192" s="633">
        <f t="shared" si="264"/>
        <v>0</v>
      </c>
      <c r="BA192" s="633">
        <f t="shared" si="265"/>
        <v>0</v>
      </c>
      <c r="BB192" s="633">
        <f t="shared" si="266"/>
        <v>0</v>
      </c>
      <c r="BC192" s="633">
        <f t="shared" si="267"/>
        <v>0</v>
      </c>
      <c r="BD192" s="407">
        <f t="shared" si="280"/>
        <v>0</v>
      </c>
      <c r="BE192" s="334">
        <f t="shared" si="293"/>
        <v>0</v>
      </c>
      <c r="BF192" s="134"/>
      <c r="BG192" s="336">
        <f t="shared" si="294"/>
        <v>0</v>
      </c>
      <c r="BH192" s="336">
        <f t="shared" si="295"/>
        <v>0</v>
      </c>
      <c r="BI192" s="336">
        <f t="shared" si="296"/>
        <v>0</v>
      </c>
      <c r="BJ192" s="336">
        <f t="shared" si="297"/>
        <v>0</v>
      </c>
      <c r="BK192" s="335">
        <f t="shared" si="251"/>
        <v>0</v>
      </c>
      <c r="BL192" s="135"/>
      <c r="BM192" s="135"/>
      <c r="BN192" s="337">
        <f t="shared" si="298"/>
        <v>0</v>
      </c>
      <c r="BO192" s="136"/>
      <c r="BP192" s="336">
        <f t="shared" si="299"/>
        <v>0</v>
      </c>
      <c r="BQ192" s="136"/>
      <c r="BR192" s="136"/>
      <c r="BS192" s="161"/>
      <c r="BT192" s="338">
        <f t="shared" si="281"/>
        <v>0</v>
      </c>
      <c r="BU192" s="338">
        <f t="shared" si="282"/>
        <v>0</v>
      </c>
      <c r="BV192" s="338">
        <f t="shared" si="283"/>
        <v>0</v>
      </c>
      <c r="BW192" s="338">
        <f t="shared" si="284"/>
        <v>0</v>
      </c>
      <c r="BX192" s="338">
        <f t="shared" si="285"/>
        <v>0</v>
      </c>
      <c r="BY192" s="338">
        <f t="shared" si="286"/>
        <v>0</v>
      </c>
      <c r="BZ192" s="338">
        <f t="shared" si="287"/>
        <v>0</v>
      </c>
      <c r="CA192" s="338">
        <f t="shared" si="288"/>
        <v>0</v>
      </c>
      <c r="CB192" s="338">
        <f t="shared" si="289"/>
        <v>0</v>
      </c>
      <c r="CC192" s="338">
        <f t="shared" si="290"/>
        <v>0</v>
      </c>
      <c r="CD192" s="338">
        <f t="shared" si="291"/>
        <v>0</v>
      </c>
      <c r="CE192" s="339">
        <f t="shared" si="292"/>
        <v>0</v>
      </c>
    </row>
    <row r="193" spans="1:83" ht="18" thickBot="1" x14ac:dyDescent="0.35">
      <c r="A193" s="21">
        <v>185</v>
      </c>
      <c r="B193" s="137"/>
      <c r="C193" s="138"/>
      <c r="D193" s="139"/>
      <c r="E193" s="140"/>
      <c r="F193" s="299" t="s">
        <v>602</v>
      </c>
      <c r="G193" s="142"/>
      <c r="H193" s="138"/>
      <c r="I193" s="138"/>
      <c r="J193" s="53"/>
      <c r="K193" s="53"/>
      <c r="L193" s="300">
        <f t="shared" si="254"/>
        <v>0</v>
      </c>
      <c r="M193" s="213">
        <v>0</v>
      </c>
      <c r="N193" s="141">
        <v>0</v>
      </c>
      <c r="O193" s="141">
        <v>0</v>
      </c>
      <c r="P193" s="141">
        <v>0</v>
      </c>
      <c r="Q193" s="301">
        <f t="shared" si="300"/>
        <v>0</v>
      </c>
      <c r="R193" s="302">
        <f t="shared" si="301"/>
        <v>0</v>
      </c>
      <c r="S193" s="302">
        <f t="shared" si="302"/>
        <v>0</v>
      </c>
      <c r="T193" s="302">
        <f t="shared" si="303"/>
        <v>0</v>
      </c>
      <c r="U193" s="302">
        <f t="shared" si="304"/>
        <v>0</v>
      </c>
      <c r="V193" s="302">
        <f t="shared" si="305"/>
        <v>0</v>
      </c>
      <c r="W193" s="141">
        <v>0</v>
      </c>
      <c r="X193" s="302">
        <f t="shared" si="306"/>
        <v>0</v>
      </c>
      <c r="Y193" s="141">
        <v>0</v>
      </c>
      <c r="Z193" s="329">
        <f t="shared" si="307"/>
        <v>0</v>
      </c>
      <c r="AA193" s="142"/>
      <c r="AB193" s="561" t="str">
        <f t="shared" si="255"/>
        <v/>
      </c>
      <c r="AC193" s="330" t="str">
        <f t="shared" si="308"/>
        <v/>
      </c>
      <c r="AD193" s="143">
        <v>0</v>
      </c>
      <c r="AE193" s="331" t="str">
        <f t="shared" si="253"/>
        <v/>
      </c>
      <c r="AF193" s="332">
        <f t="shared" si="268"/>
        <v>0</v>
      </c>
      <c r="AG193" s="332">
        <f t="shared" si="269"/>
        <v>0</v>
      </c>
      <c r="AH193" s="332">
        <f t="shared" si="270"/>
        <v>0</v>
      </c>
      <c r="AI193" s="332">
        <f t="shared" si="271"/>
        <v>0</v>
      </c>
      <c r="AJ193" s="332">
        <f t="shared" si="272"/>
        <v>0</v>
      </c>
      <c r="AK193" s="333">
        <f t="shared" si="273"/>
        <v>0</v>
      </c>
      <c r="AL193" s="332">
        <f t="shared" si="274"/>
        <v>0</v>
      </c>
      <c r="AM193" s="332">
        <f t="shared" si="275"/>
        <v>0</v>
      </c>
      <c r="AN193" s="332">
        <f t="shared" si="276"/>
        <v>0</v>
      </c>
      <c r="AO193" s="332">
        <f t="shared" si="277"/>
        <v>0</v>
      </c>
      <c r="AP193" s="332">
        <f t="shared" si="278"/>
        <v>0</v>
      </c>
      <c r="AQ193" s="334">
        <f t="shared" si="279"/>
        <v>0</v>
      </c>
      <c r="AR193" s="633">
        <f t="shared" si="256"/>
        <v>0</v>
      </c>
      <c r="AS193" s="633">
        <f t="shared" si="257"/>
        <v>0</v>
      </c>
      <c r="AT193" s="633">
        <f t="shared" si="258"/>
        <v>0</v>
      </c>
      <c r="AU193" s="633">
        <f t="shared" si="259"/>
        <v>0</v>
      </c>
      <c r="AV193" s="633">
        <f t="shared" si="260"/>
        <v>0</v>
      </c>
      <c r="AW193" s="633">
        <f t="shared" si="261"/>
        <v>0</v>
      </c>
      <c r="AX193" s="633">
        <f t="shared" si="262"/>
        <v>0</v>
      </c>
      <c r="AY193" s="633">
        <f t="shared" si="263"/>
        <v>0</v>
      </c>
      <c r="AZ193" s="633">
        <f t="shared" si="264"/>
        <v>0</v>
      </c>
      <c r="BA193" s="633">
        <f t="shared" si="265"/>
        <v>0</v>
      </c>
      <c r="BB193" s="633">
        <f t="shared" si="266"/>
        <v>0</v>
      </c>
      <c r="BC193" s="633">
        <f t="shared" si="267"/>
        <v>0</v>
      </c>
      <c r="BD193" s="407">
        <f t="shared" si="280"/>
        <v>0</v>
      </c>
      <c r="BE193" s="334">
        <f t="shared" si="293"/>
        <v>0</v>
      </c>
      <c r="BF193" s="134"/>
      <c r="BG193" s="336">
        <f t="shared" si="294"/>
        <v>0</v>
      </c>
      <c r="BH193" s="336">
        <f t="shared" si="295"/>
        <v>0</v>
      </c>
      <c r="BI193" s="336">
        <f t="shared" si="296"/>
        <v>0</v>
      </c>
      <c r="BJ193" s="336">
        <f t="shared" si="297"/>
        <v>0</v>
      </c>
      <c r="BK193" s="335">
        <f t="shared" si="251"/>
        <v>0</v>
      </c>
      <c r="BL193" s="135"/>
      <c r="BM193" s="135"/>
      <c r="BN193" s="337">
        <f t="shared" si="298"/>
        <v>0</v>
      </c>
      <c r="BO193" s="136"/>
      <c r="BP193" s="336">
        <f t="shared" si="299"/>
        <v>0</v>
      </c>
      <c r="BQ193" s="136"/>
      <c r="BR193" s="136"/>
      <c r="BS193" s="161"/>
      <c r="BT193" s="338">
        <f t="shared" si="281"/>
        <v>0</v>
      </c>
      <c r="BU193" s="338">
        <f t="shared" si="282"/>
        <v>0</v>
      </c>
      <c r="BV193" s="338">
        <f t="shared" si="283"/>
        <v>0</v>
      </c>
      <c r="BW193" s="338">
        <f t="shared" si="284"/>
        <v>0</v>
      </c>
      <c r="BX193" s="338">
        <f t="shared" si="285"/>
        <v>0</v>
      </c>
      <c r="BY193" s="338">
        <f t="shared" si="286"/>
        <v>0</v>
      </c>
      <c r="BZ193" s="338">
        <f t="shared" si="287"/>
        <v>0</v>
      </c>
      <c r="CA193" s="338">
        <f t="shared" si="288"/>
        <v>0</v>
      </c>
      <c r="CB193" s="338">
        <f t="shared" si="289"/>
        <v>0</v>
      </c>
      <c r="CC193" s="338">
        <f t="shared" si="290"/>
        <v>0</v>
      </c>
      <c r="CD193" s="338">
        <f t="shared" si="291"/>
        <v>0</v>
      </c>
      <c r="CE193" s="339">
        <f t="shared" si="292"/>
        <v>0</v>
      </c>
    </row>
    <row r="194" spans="1:83" ht="18" thickBot="1" x14ac:dyDescent="0.35">
      <c r="A194" s="21">
        <v>186</v>
      </c>
      <c r="B194" s="137"/>
      <c r="C194" s="138"/>
      <c r="D194" s="139"/>
      <c r="E194" s="140"/>
      <c r="F194" s="299" t="s">
        <v>603</v>
      </c>
      <c r="G194" s="142"/>
      <c r="H194" s="138"/>
      <c r="I194" s="138"/>
      <c r="J194" s="53"/>
      <c r="K194" s="53"/>
      <c r="L194" s="300">
        <f t="shared" si="254"/>
        <v>0</v>
      </c>
      <c r="M194" s="213">
        <v>0</v>
      </c>
      <c r="N194" s="141">
        <v>0</v>
      </c>
      <c r="O194" s="141">
        <v>0</v>
      </c>
      <c r="P194" s="141">
        <v>0</v>
      </c>
      <c r="Q194" s="301">
        <f t="shared" si="300"/>
        <v>0</v>
      </c>
      <c r="R194" s="302">
        <f t="shared" si="301"/>
        <v>0</v>
      </c>
      <c r="S194" s="302">
        <f t="shared" si="302"/>
        <v>0</v>
      </c>
      <c r="T194" s="302">
        <f t="shared" si="303"/>
        <v>0</v>
      </c>
      <c r="U194" s="302">
        <f t="shared" si="304"/>
        <v>0</v>
      </c>
      <c r="V194" s="302">
        <f t="shared" si="305"/>
        <v>0</v>
      </c>
      <c r="W194" s="141">
        <v>0</v>
      </c>
      <c r="X194" s="302">
        <f t="shared" si="306"/>
        <v>0</v>
      </c>
      <c r="Y194" s="141">
        <v>0</v>
      </c>
      <c r="Z194" s="329">
        <f t="shared" si="307"/>
        <v>0</v>
      </c>
      <c r="AA194" s="142"/>
      <c r="AB194" s="561" t="str">
        <f t="shared" si="255"/>
        <v/>
      </c>
      <c r="AC194" s="330" t="str">
        <f t="shared" si="308"/>
        <v/>
      </c>
      <c r="AD194" s="143">
        <v>0</v>
      </c>
      <c r="AE194" s="331" t="str">
        <f t="shared" si="253"/>
        <v/>
      </c>
      <c r="AF194" s="332">
        <f t="shared" si="268"/>
        <v>0</v>
      </c>
      <c r="AG194" s="332">
        <f t="shared" si="269"/>
        <v>0</v>
      </c>
      <c r="AH194" s="332">
        <f t="shared" si="270"/>
        <v>0</v>
      </c>
      <c r="AI194" s="332">
        <f t="shared" si="271"/>
        <v>0</v>
      </c>
      <c r="AJ194" s="332">
        <f t="shared" si="272"/>
        <v>0</v>
      </c>
      <c r="AK194" s="333">
        <f t="shared" si="273"/>
        <v>0</v>
      </c>
      <c r="AL194" s="332">
        <f t="shared" si="274"/>
        <v>0</v>
      </c>
      <c r="AM194" s="332">
        <f t="shared" si="275"/>
        <v>0</v>
      </c>
      <c r="AN194" s="332">
        <f t="shared" si="276"/>
        <v>0</v>
      </c>
      <c r="AO194" s="332">
        <f t="shared" si="277"/>
        <v>0</v>
      </c>
      <c r="AP194" s="332">
        <f t="shared" si="278"/>
        <v>0</v>
      </c>
      <c r="AQ194" s="334">
        <f t="shared" si="279"/>
        <v>0</v>
      </c>
      <c r="AR194" s="633">
        <f t="shared" si="256"/>
        <v>0</v>
      </c>
      <c r="AS194" s="633">
        <f t="shared" si="257"/>
        <v>0</v>
      </c>
      <c r="AT194" s="633">
        <f t="shared" si="258"/>
        <v>0</v>
      </c>
      <c r="AU194" s="633">
        <f t="shared" si="259"/>
        <v>0</v>
      </c>
      <c r="AV194" s="633">
        <f t="shared" si="260"/>
        <v>0</v>
      </c>
      <c r="AW194" s="633">
        <f t="shared" si="261"/>
        <v>0</v>
      </c>
      <c r="AX194" s="633">
        <f t="shared" si="262"/>
        <v>0</v>
      </c>
      <c r="AY194" s="633">
        <f t="shared" si="263"/>
        <v>0</v>
      </c>
      <c r="AZ194" s="633">
        <f t="shared" si="264"/>
        <v>0</v>
      </c>
      <c r="BA194" s="633">
        <f t="shared" si="265"/>
        <v>0</v>
      </c>
      <c r="BB194" s="633">
        <f t="shared" si="266"/>
        <v>0</v>
      </c>
      <c r="BC194" s="633">
        <f t="shared" si="267"/>
        <v>0</v>
      </c>
      <c r="BD194" s="407">
        <f t="shared" si="280"/>
        <v>0</v>
      </c>
      <c r="BE194" s="334">
        <f t="shared" si="293"/>
        <v>0</v>
      </c>
      <c r="BF194" s="134"/>
      <c r="BG194" s="336">
        <f t="shared" si="294"/>
        <v>0</v>
      </c>
      <c r="BH194" s="336">
        <f t="shared" si="295"/>
        <v>0</v>
      </c>
      <c r="BI194" s="336">
        <f t="shared" si="296"/>
        <v>0</v>
      </c>
      <c r="BJ194" s="336">
        <f t="shared" si="297"/>
        <v>0</v>
      </c>
      <c r="BK194" s="335">
        <f t="shared" si="251"/>
        <v>0</v>
      </c>
      <c r="BL194" s="135"/>
      <c r="BM194" s="135"/>
      <c r="BN194" s="337">
        <f t="shared" si="298"/>
        <v>0</v>
      </c>
      <c r="BO194" s="136"/>
      <c r="BP194" s="336">
        <f t="shared" si="299"/>
        <v>0</v>
      </c>
      <c r="BQ194" s="136"/>
      <c r="BR194" s="136"/>
      <c r="BS194" s="161"/>
      <c r="BT194" s="338">
        <f t="shared" si="281"/>
        <v>0</v>
      </c>
      <c r="BU194" s="338">
        <f t="shared" si="282"/>
        <v>0</v>
      </c>
      <c r="BV194" s="338">
        <f t="shared" si="283"/>
        <v>0</v>
      </c>
      <c r="BW194" s="338">
        <f t="shared" si="284"/>
        <v>0</v>
      </c>
      <c r="BX194" s="338">
        <f t="shared" si="285"/>
        <v>0</v>
      </c>
      <c r="BY194" s="338">
        <f t="shared" si="286"/>
        <v>0</v>
      </c>
      <c r="BZ194" s="338">
        <f t="shared" si="287"/>
        <v>0</v>
      </c>
      <c r="CA194" s="338">
        <f t="shared" si="288"/>
        <v>0</v>
      </c>
      <c r="CB194" s="338">
        <f t="shared" si="289"/>
        <v>0</v>
      </c>
      <c r="CC194" s="338">
        <f t="shared" si="290"/>
        <v>0</v>
      </c>
      <c r="CD194" s="338">
        <f t="shared" si="291"/>
        <v>0</v>
      </c>
      <c r="CE194" s="339">
        <f t="shared" si="292"/>
        <v>0</v>
      </c>
    </row>
    <row r="195" spans="1:83" ht="18" thickBot="1" x14ac:dyDescent="0.35">
      <c r="A195" s="21">
        <v>187</v>
      </c>
      <c r="B195" s="137"/>
      <c r="C195" s="138"/>
      <c r="D195" s="139"/>
      <c r="E195" s="140"/>
      <c r="F195" s="299" t="s">
        <v>604</v>
      </c>
      <c r="G195" s="142"/>
      <c r="H195" s="138"/>
      <c r="I195" s="138"/>
      <c r="J195" s="53"/>
      <c r="K195" s="53"/>
      <c r="L195" s="300">
        <f t="shared" si="254"/>
        <v>0</v>
      </c>
      <c r="M195" s="213">
        <v>0</v>
      </c>
      <c r="N195" s="141">
        <v>0</v>
      </c>
      <c r="O195" s="141">
        <v>0</v>
      </c>
      <c r="P195" s="141">
        <v>0</v>
      </c>
      <c r="Q195" s="301">
        <f t="shared" si="300"/>
        <v>0</v>
      </c>
      <c r="R195" s="302">
        <f t="shared" si="301"/>
        <v>0</v>
      </c>
      <c r="S195" s="302">
        <f t="shared" si="302"/>
        <v>0</v>
      </c>
      <c r="T195" s="302">
        <f t="shared" si="303"/>
        <v>0</v>
      </c>
      <c r="U195" s="302">
        <f t="shared" si="304"/>
        <v>0</v>
      </c>
      <c r="V195" s="302">
        <f t="shared" si="305"/>
        <v>0</v>
      </c>
      <c r="W195" s="141">
        <v>0</v>
      </c>
      <c r="X195" s="302">
        <f t="shared" si="306"/>
        <v>0</v>
      </c>
      <c r="Y195" s="141">
        <v>0</v>
      </c>
      <c r="Z195" s="329">
        <f t="shared" si="307"/>
        <v>0</v>
      </c>
      <c r="AA195" s="142"/>
      <c r="AB195" s="561" t="str">
        <f t="shared" si="255"/>
        <v/>
      </c>
      <c r="AC195" s="330" t="str">
        <f t="shared" si="308"/>
        <v/>
      </c>
      <c r="AD195" s="143">
        <v>0</v>
      </c>
      <c r="AE195" s="331" t="str">
        <f t="shared" si="253"/>
        <v/>
      </c>
      <c r="AF195" s="332">
        <f t="shared" si="268"/>
        <v>0</v>
      </c>
      <c r="AG195" s="332">
        <f t="shared" si="269"/>
        <v>0</v>
      </c>
      <c r="AH195" s="332">
        <f t="shared" si="270"/>
        <v>0</v>
      </c>
      <c r="AI195" s="332">
        <f t="shared" si="271"/>
        <v>0</v>
      </c>
      <c r="AJ195" s="332">
        <f t="shared" si="272"/>
        <v>0</v>
      </c>
      <c r="AK195" s="333">
        <f t="shared" si="273"/>
        <v>0</v>
      </c>
      <c r="AL195" s="332">
        <f t="shared" si="274"/>
        <v>0</v>
      </c>
      <c r="AM195" s="332">
        <f t="shared" si="275"/>
        <v>0</v>
      </c>
      <c r="AN195" s="332">
        <f t="shared" si="276"/>
        <v>0</v>
      </c>
      <c r="AO195" s="332">
        <f t="shared" si="277"/>
        <v>0</v>
      </c>
      <c r="AP195" s="332">
        <f t="shared" si="278"/>
        <v>0</v>
      </c>
      <c r="AQ195" s="334">
        <f t="shared" si="279"/>
        <v>0</v>
      </c>
      <c r="AR195" s="633">
        <f t="shared" si="256"/>
        <v>0</v>
      </c>
      <c r="AS195" s="633">
        <f t="shared" si="257"/>
        <v>0</v>
      </c>
      <c r="AT195" s="633">
        <f t="shared" si="258"/>
        <v>0</v>
      </c>
      <c r="AU195" s="633">
        <f t="shared" si="259"/>
        <v>0</v>
      </c>
      <c r="AV195" s="633">
        <f t="shared" si="260"/>
        <v>0</v>
      </c>
      <c r="AW195" s="633">
        <f t="shared" si="261"/>
        <v>0</v>
      </c>
      <c r="AX195" s="633">
        <f t="shared" si="262"/>
        <v>0</v>
      </c>
      <c r="AY195" s="633">
        <f t="shared" si="263"/>
        <v>0</v>
      </c>
      <c r="AZ195" s="633">
        <f t="shared" si="264"/>
        <v>0</v>
      </c>
      <c r="BA195" s="633">
        <f t="shared" si="265"/>
        <v>0</v>
      </c>
      <c r="BB195" s="633">
        <f t="shared" si="266"/>
        <v>0</v>
      </c>
      <c r="BC195" s="633">
        <f t="shared" si="267"/>
        <v>0</v>
      </c>
      <c r="BD195" s="407">
        <f t="shared" si="280"/>
        <v>0</v>
      </c>
      <c r="BE195" s="334">
        <f t="shared" si="293"/>
        <v>0</v>
      </c>
      <c r="BF195" s="134"/>
      <c r="BG195" s="336">
        <f t="shared" si="294"/>
        <v>0</v>
      </c>
      <c r="BH195" s="336">
        <f t="shared" si="295"/>
        <v>0</v>
      </c>
      <c r="BI195" s="336">
        <f t="shared" si="296"/>
        <v>0</v>
      </c>
      <c r="BJ195" s="336">
        <f t="shared" si="297"/>
        <v>0</v>
      </c>
      <c r="BK195" s="335">
        <f t="shared" si="251"/>
        <v>0</v>
      </c>
      <c r="BL195" s="135"/>
      <c r="BM195" s="135"/>
      <c r="BN195" s="337">
        <f t="shared" si="298"/>
        <v>0</v>
      </c>
      <c r="BO195" s="136"/>
      <c r="BP195" s="336">
        <f t="shared" si="299"/>
        <v>0</v>
      </c>
      <c r="BQ195" s="136"/>
      <c r="BR195" s="136"/>
      <c r="BS195" s="161"/>
      <c r="BT195" s="338">
        <f t="shared" si="281"/>
        <v>0</v>
      </c>
      <c r="BU195" s="338">
        <f t="shared" si="282"/>
        <v>0</v>
      </c>
      <c r="BV195" s="338">
        <f t="shared" si="283"/>
        <v>0</v>
      </c>
      <c r="BW195" s="338">
        <f t="shared" si="284"/>
        <v>0</v>
      </c>
      <c r="BX195" s="338">
        <f t="shared" si="285"/>
        <v>0</v>
      </c>
      <c r="BY195" s="338">
        <f t="shared" si="286"/>
        <v>0</v>
      </c>
      <c r="BZ195" s="338">
        <f t="shared" si="287"/>
        <v>0</v>
      </c>
      <c r="CA195" s="338">
        <f t="shared" si="288"/>
        <v>0</v>
      </c>
      <c r="CB195" s="338">
        <f t="shared" si="289"/>
        <v>0</v>
      </c>
      <c r="CC195" s="338">
        <f t="shared" si="290"/>
        <v>0</v>
      </c>
      <c r="CD195" s="338">
        <f t="shared" si="291"/>
        <v>0</v>
      </c>
      <c r="CE195" s="339">
        <f t="shared" si="292"/>
        <v>0</v>
      </c>
    </row>
    <row r="196" spans="1:83" ht="18" thickBot="1" x14ac:dyDescent="0.35">
      <c r="A196" s="21">
        <v>188</v>
      </c>
      <c r="B196" s="137"/>
      <c r="C196" s="138"/>
      <c r="D196" s="139"/>
      <c r="E196" s="140"/>
      <c r="F196" s="299" t="s">
        <v>605</v>
      </c>
      <c r="G196" s="142"/>
      <c r="H196" s="138"/>
      <c r="I196" s="138"/>
      <c r="J196" s="53"/>
      <c r="K196" s="53"/>
      <c r="L196" s="300">
        <f t="shared" si="254"/>
        <v>0</v>
      </c>
      <c r="M196" s="213">
        <v>0</v>
      </c>
      <c r="N196" s="141">
        <v>0</v>
      </c>
      <c r="O196" s="141">
        <v>0</v>
      </c>
      <c r="P196" s="141">
        <v>0</v>
      </c>
      <c r="Q196" s="301">
        <f t="shared" si="300"/>
        <v>0</v>
      </c>
      <c r="R196" s="302">
        <f t="shared" si="301"/>
        <v>0</v>
      </c>
      <c r="S196" s="302">
        <f t="shared" si="302"/>
        <v>0</v>
      </c>
      <c r="T196" s="302">
        <f t="shared" si="303"/>
        <v>0</v>
      </c>
      <c r="U196" s="302">
        <f t="shared" si="304"/>
        <v>0</v>
      </c>
      <c r="V196" s="302">
        <f t="shared" si="305"/>
        <v>0</v>
      </c>
      <c r="W196" s="141">
        <v>0</v>
      </c>
      <c r="X196" s="302">
        <f t="shared" si="306"/>
        <v>0</v>
      </c>
      <c r="Y196" s="141">
        <v>0</v>
      </c>
      <c r="Z196" s="329">
        <f t="shared" si="307"/>
        <v>0</v>
      </c>
      <c r="AA196" s="142"/>
      <c r="AB196" s="561" t="str">
        <f t="shared" si="255"/>
        <v/>
      </c>
      <c r="AC196" s="330" t="str">
        <f t="shared" si="308"/>
        <v/>
      </c>
      <c r="AD196" s="143">
        <v>0</v>
      </c>
      <c r="AE196" s="331" t="str">
        <f t="shared" si="253"/>
        <v/>
      </c>
      <c r="AF196" s="332">
        <f t="shared" si="268"/>
        <v>0</v>
      </c>
      <c r="AG196" s="332">
        <f t="shared" si="269"/>
        <v>0</v>
      </c>
      <c r="AH196" s="332">
        <f t="shared" si="270"/>
        <v>0</v>
      </c>
      <c r="AI196" s="332">
        <f t="shared" si="271"/>
        <v>0</v>
      </c>
      <c r="AJ196" s="332">
        <f t="shared" si="272"/>
        <v>0</v>
      </c>
      <c r="AK196" s="333">
        <f t="shared" si="273"/>
        <v>0</v>
      </c>
      <c r="AL196" s="332">
        <f t="shared" si="274"/>
        <v>0</v>
      </c>
      <c r="AM196" s="332">
        <f t="shared" si="275"/>
        <v>0</v>
      </c>
      <c r="AN196" s="332">
        <f t="shared" si="276"/>
        <v>0</v>
      </c>
      <c r="AO196" s="332">
        <f t="shared" si="277"/>
        <v>0</v>
      </c>
      <c r="AP196" s="332">
        <f t="shared" si="278"/>
        <v>0</v>
      </c>
      <c r="AQ196" s="334">
        <f t="shared" si="279"/>
        <v>0</v>
      </c>
      <c r="AR196" s="633">
        <f t="shared" si="256"/>
        <v>0</v>
      </c>
      <c r="AS196" s="633">
        <f t="shared" si="257"/>
        <v>0</v>
      </c>
      <c r="AT196" s="633">
        <f t="shared" si="258"/>
        <v>0</v>
      </c>
      <c r="AU196" s="633">
        <f t="shared" si="259"/>
        <v>0</v>
      </c>
      <c r="AV196" s="633">
        <f t="shared" si="260"/>
        <v>0</v>
      </c>
      <c r="AW196" s="633">
        <f t="shared" si="261"/>
        <v>0</v>
      </c>
      <c r="AX196" s="633">
        <f t="shared" si="262"/>
        <v>0</v>
      </c>
      <c r="AY196" s="633">
        <f t="shared" si="263"/>
        <v>0</v>
      </c>
      <c r="AZ196" s="633">
        <f t="shared" si="264"/>
        <v>0</v>
      </c>
      <c r="BA196" s="633">
        <f t="shared" si="265"/>
        <v>0</v>
      </c>
      <c r="BB196" s="633">
        <f t="shared" si="266"/>
        <v>0</v>
      </c>
      <c r="BC196" s="633">
        <f t="shared" si="267"/>
        <v>0</v>
      </c>
      <c r="BD196" s="407">
        <f t="shared" si="280"/>
        <v>0</v>
      </c>
      <c r="BE196" s="334">
        <f t="shared" si="293"/>
        <v>0</v>
      </c>
      <c r="BF196" s="134"/>
      <c r="BG196" s="336">
        <f t="shared" si="294"/>
        <v>0</v>
      </c>
      <c r="BH196" s="336">
        <f t="shared" si="295"/>
        <v>0</v>
      </c>
      <c r="BI196" s="336">
        <f t="shared" si="296"/>
        <v>0</v>
      </c>
      <c r="BJ196" s="336">
        <f t="shared" si="297"/>
        <v>0</v>
      </c>
      <c r="BK196" s="335">
        <f t="shared" si="251"/>
        <v>0</v>
      </c>
      <c r="BL196" s="135"/>
      <c r="BM196" s="135"/>
      <c r="BN196" s="337">
        <f t="shared" si="298"/>
        <v>0</v>
      </c>
      <c r="BO196" s="136"/>
      <c r="BP196" s="336">
        <f t="shared" si="299"/>
        <v>0</v>
      </c>
      <c r="BQ196" s="136"/>
      <c r="BR196" s="136"/>
      <c r="BS196" s="161"/>
      <c r="BT196" s="338">
        <f t="shared" si="281"/>
        <v>0</v>
      </c>
      <c r="BU196" s="338">
        <f t="shared" si="282"/>
        <v>0</v>
      </c>
      <c r="BV196" s="338">
        <f t="shared" si="283"/>
        <v>0</v>
      </c>
      <c r="BW196" s="338">
        <f t="shared" si="284"/>
        <v>0</v>
      </c>
      <c r="BX196" s="338">
        <f t="shared" si="285"/>
        <v>0</v>
      </c>
      <c r="BY196" s="338">
        <f t="shared" si="286"/>
        <v>0</v>
      </c>
      <c r="BZ196" s="338">
        <f t="shared" si="287"/>
        <v>0</v>
      </c>
      <c r="CA196" s="338">
        <f t="shared" si="288"/>
        <v>0</v>
      </c>
      <c r="CB196" s="338">
        <f t="shared" si="289"/>
        <v>0</v>
      </c>
      <c r="CC196" s="338">
        <f t="shared" si="290"/>
        <v>0</v>
      </c>
      <c r="CD196" s="338">
        <f t="shared" si="291"/>
        <v>0</v>
      </c>
      <c r="CE196" s="339">
        <f t="shared" si="292"/>
        <v>0</v>
      </c>
    </row>
    <row r="197" spans="1:83" ht="18" thickBot="1" x14ac:dyDescent="0.35">
      <c r="A197" s="21">
        <v>189</v>
      </c>
      <c r="B197" s="137"/>
      <c r="C197" s="138"/>
      <c r="D197" s="139"/>
      <c r="E197" s="140"/>
      <c r="F197" s="299" t="s">
        <v>606</v>
      </c>
      <c r="G197" s="142"/>
      <c r="H197" s="138"/>
      <c r="I197" s="138"/>
      <c r="J197" s="53"/>
      <c r="K197" s="53"/>
      <c r="L197" s="300">
        <f t="shared" si="254"/>
        <v>0</v>
      </c>
      <c r="M197" s="213">
        <v>0</v>
      </c>
      <c r="N197" s="141">
        <v>0</v>
      </c>
      <c r="O197" s="141">
        <v>0</v>
      </c>
      <c r="P197" s="141">
        <v>0</v>
      </c>
      <c r="Q197" s="301">
        <f t="shared" si="300"/>
        <v>0</v>
      </c>
      <c r="R197" s="302">
        <f t="shared" si="301"/>
        <v>0</v>
      </c>
      <c r="S197" s="302">
        <f t="shared" si="302"/>
        <v>0</v>
      </c>
      <c r="T197" s="302">
        <f t="shared" si="303"/>
        <v>0</v>
      </c>
      <c r="U197" s="302">
        <f t="shared" si="304"/>
        <v>0</v>
      </c>
      <c r="V197" s="302">
        <f t="shared" si="305"/>
        <v>0</v>
      </c>
      <c r="W197" s="141">
        <v>0</v>
      </c>
      <c r="X197" s="302">
        <f t="shared" si="306"/>
        <v>0</v>
      </c>
      <c r="Y197" s="141">
        <v>0</v>
      </c>
      <c r="Z197" s="329">
        <f t="shared" si="307"/>
        <v>0</v>
      </c>
      <c r="AA197" s="142"/>
      <c r="AB197" s="561" t="str">
        <f t="shared" si="255"/>
        <v/>
      </c>
      <c r="AC197" s="330" t="str">
        <f t="shared" si="308"/>
        <v/>
      </c>
      <c r="AD197" s="143">
        <v>0</v>
      </c>
      <c r="AE197" s="331" t="str">
        <f t="shared" si="253"/>
        <v/>
      </c>
      <c r="AF197" s="332">
        <f t="shared" si="268"/>
        <v>0</v>
      </c>
      <c r="AG197" s="332">
        <f t="shared" si="269"/>
        <v>0</v>
      </c>
      <c r="AH197" s="332">
        <f t="shared" si="270"/>
        <v>0</v>
      </c>
      <c r="AI197" s="332">
        <f t="shared" si="271"/>
        <v>0</v>
      </c>
      <c r="AJ197" s="332">
        <f t="shared" si="272"/>
        <v>0</v>
      </c>
      <c r="AK197" s="333">
        <f t="shared" si="273"/>
        <v>0</v>
      </c>
      <c r="AL197" s="332">
        <f t="shared" si="274"/>
        <v>0</v>
      </c>
      <c r="AM197" s="332">
        <f t="shared" si="275"/>
        <v>0</v>
      </c>
      <c r="AN197" s="332">
        <f t="shared" si="276"/>
        <v>0</v>
      </c>
      <c r="AO197" s="332">
        <f t="shared" si="277"/>
        <v>0</v>
      </c>
      <c r="AP197" s="332">
        <f t="shared" si="278"/>
        <v>0</v>
      </c>
      <c r="AQ197" s="334">
        <f t="shared" si="279"/>
        <v>0</v>
      </c>
      <c r="AR197" s="633">
        <f t="shared" si="256"/>
        <v>0</v>
      </c>
      <c r="AS197" s="633">
        <f t="shared" si="257"/>
        <v>0</v>
      </c>
      <c r="AT197" s="633">
        <f t="shared" si="258"/>
        <v>0</v>
      </c>
      <c r="AU197" s="633">
        <f t="shared" si="259"/>
        <v>0</v>
      </c>
      <c r="AV197" s="633">
        <f t="shared" si="260"/>
        <v>0</v>
      </c>
      <c r="AW197" s="633">
        <f t="shared" si="261"/>
        <v>0</v>
      </c>
      <c r="AX197" s="633">
        <f t="shared" si="262"/>
        <v>0</v>
      </c>
      <c r="AY197" s="633">
        <f t="shared" si="263"/>
        <v>0</v>
      </c>
      <c r="AZ197" s="633">
        <f t="shared" si="264"/>
        <v>0</v>
      </c>
      <c r="BA197" s="633">
        <f t="shared" si="265"/>
        <v>0</v>
      </c>
      <c r="BB197" s="633">
        <f t="shared" si="266"/>
        <v>0</v>
      </c>
      <c r="BC197" s="633">
        <f t="shared" si="267"/>
        <v>0</v>
      </c>
      <c r="BD197" s="407">
        <f t="shared" si="280"/>
        <v>0</v>
      </c>
      <c r="BE197" s="334">
        <f t="shared" si="293"/>
        <v>0</v>
      </c>
      <c r="BF197" s="134"/>
      <c r="BG197" s="336">
        <f t="shared" si="294"/>
        <v>0</v>
      </c>
      <c r="BH197" s="336">
        <f t="shared" si="295"/>
        <v>0</v>
      </c>
      <c r="BI197" s="336">
        <f t="shared" si="296"/>
        <v>0</v>
      </c>
      <c r="BJ197" s="336">
        <f t="shared" si="297"/>
        <v>0</v>
      </c>
      <c r="BK197" s="335">
        <f t="shared" si="251"/>
        <v>0</v>
      </c>
      <c r="BL197" s="135"/>
      <c r="BM197" s="135"/>
      <c r="BN197" s="337">
        <f t="shared" si="298"/>
        <v>0</v>
      </c>
      <c r="BO197" s="136"/>
      <c r="BP197" s="336">
        <f t="shared" si="299"/>
        <v>0</v>
      </c>
      <c r="BQ197" s="136"/>
      <c r="BR197" s="136"/>
      <c r="BS197" s="161"/>
      <c r="BT197" s="338">
        <f t="shared" si="281"/>
        <v>0</v>
      </c>
      <c r="BU197" s="338">
        <f t="shared" si="282"/>
        <v>0</v>
      </c>
      <c r="BV197" s="338">
        <f t="shared" si="283"/>
        <v>0</v>
      </c>
      <c r="BW197" s="338">
        <f t="shared" si="284"/>
        <v>0</v>
      </c>
      <c r="BX197" s="338">
        <f t="shared" si="285"/>
        <v>0</v>
      </c>
      <c r="BY197" s="338">
        <f t="shared" si="286"/>
        <v>0</v>
      </c>
      <c r="BZ197" s="338">
        <f t="shared" si="287"/>
        <v>0</v>
      </c>
      <c r="CA197" s="338">
        <f t="shared" si="288"/>
        <v>0</v>
      </c>
      <c r="CB197" s="338">
        <f t="shared" si="289"/>
        <v>0</v>
      </c>
      <c r="CC197" s="338">
        <f t="shared" si="290"/>
        <v>0</v>
      </c>
      <c r="CD197" s="338">
        <f t="shared" si="291"/>
        <v>0</v>
      </c>
      <c r="CE197" s="339">
        <f t="shared" si="292"/>
        <v>0</v>
      </c>
    </row>
    <row r="198" spans="1:83" ht="18" thickBot="1" x14ac:dyDescent="0.35">
      <c r="A198" s="21">
        <v>190</v>
      </c>
      <c r="B198" s="137"/>
      <c r="C198" s="138"/>
      <c r="D198" s="139"/>
      <c r="E198" s="140"/>
      <c r="F198" s="299" t="s">
        <v>607</v>
      </c>
      <c r="G198" s="142"/>
      <c r="H198" s="138"/>
      <c r="I198" s="138"/>
      <c r="J198" s="53"/>
      <c r="K198" s="53"/>
      <c r="L198" s="300">
        <f t="shared" si="254"/>
        <v>0</v>
      </c>
      <c r="M198" s="213">
        <v>0</v>
      </c>
      <c r="N198" s="141">
        <v>0</v>
      </c>
      <c r="O198" s="141">
        <v>0</v>
      </c>
      <c r="P198" s="141">
        <v>0</v>
      </c>
      <c r="Q198" s="301">
        <f t="shared" si="300"/>
        <v>0</v>
      </c>
      <c r="R198" s="302">
        <f t="shared" si="301"/>
        <v>0</v>
      </c>
      <c r="S198" s="302">
        <f t="shared" si="302"/>
        <v>0</v>
      </c>
      <c r="T198" s="302">
        <f t="shared" si="303"/>
        <v>0</v>
      </c>
      <c r="U198" s="302">
        <f t="shared" si="304"/>
        <v>0</v>
      </c>
      <c r="V198" s="302">
        <f t="shared" si="305"/>
        <v>0</v>
      </c>
      <c r="W198" s="141">
        <v>0</v>
      </c>
      <c r="X198" s="302">
        <f t="shared" si="306"/>
        <v>0</v>
      </c>
      <c r="Y198" s="141">
        <v>0</v>
      </c>
      <c r="Z198" s="329">
        <f t="shared" si="307"/>
        <v>0</v>
      </c>
      <c r="AA198" s="142"/>
      <c r="AB198" s="561" t="str">
        <f t="shared" si="255"/>
        <v/>
      </c>
      <c r="AC198" s="330" t="str">
        <f t="shared" si="308"/>
        <v/>
      </c>
      <c r="AD198" s="143">
        <v>0</v>
      </c>
      <c r="AE198" s="331" t="str">
        <f t="shared" si="253"/>
        <v/>
      </c>
      <c r="AF198" s="332">
        <f t="shared" si="268"/>
        <v>0</v>
      </c>
      <c r="AG198" s="332">
        <f t="shared" si="269"/>
        <v>0</v>
      </c>
      <c r="AH198" s="332">
        <f t="shared" si="270"/>
        <v>0</v>
      </c>
      <c r="AI198" s="332">
        <f t="shared" si="271"/>
        <v>0</v>
      </c>
      <c r="AJ198" s="332">
        <f t="shared" si="272"/>
        <v>0</v>
      </c>
      <c r="AK198" s="333">
        <f t="shared" si="273"/>
        <v>0</v>
      </c>
      <c r="AL198" s="332">
        <f t="shared" si="274"/>
        <v>0</v>
      </c>
      <c r="AM198" s="332">
        <f t="shared" si="275"/>
        <v>0</v>
      </c>
      <c r="AN198" s="332">
        <f t="shared" si="276"/>
        <v>0</v>
      </c>
      <c r="AO198" s="332">
        <f t="shared" si="277"/>
        <v>0</v>
      </c>
      <c r="AP198" s="332">
        <f t="shared" si="278"/>
        <v>0</v>
      </c>
      <c r="AQ198" s="334">
        <f t="shared" si="279"/>
        <v>0</v>
      </c>
      <c r="AR198" s="633">
        <f t="shared" si="256"/>
        <v>0</v>
      </c>
      <c r="AS198" s="633">
        <f t="shared" si="257"/>
        <v>0</v>
      </c>
      <c r="AT198" s="633">
        <f t="shared" si="258"/>
        <v>0</v>
      </c>
      <c r="AU198" s="633">
        <f t="shared" si="259"/>
        <v>0</v>
      </c>
      <c r="AV198" s="633">
        <f t="shared" si="260"/>
        <v>0</v>
      </c>
      <c r="AW198" s="633">
        <f t="shared" si="261"/>
        <v>0</v>
      </c>
      <c r="AX198" s="633">
        <f t="shared" si="262"/>
        <v>0</v>
      </c>
      <c r="AY198" s="633">
        <f t="shared" si="263"/>
        <v>0</v>
      </c>
      <c r="AZ198" s="633">
        <f t="shared" si="264"/>
        <v>0</v>
      </c>
      <c r="BA198" s="633">
        <f t="shared" si="265"/>
        <v>0</v>
      </c>
      <c r="BB198" s="633">
        <f t="shared" si="266"/>
        <v>0</v>
      </c>
      <c r="BC198" s="633">
        <f t="shared" si="267"/>
        <v>0</v>
      </c>
      <c r="BD198" s="407">
        <f t="shared" si="280"/>
        <v>0</v>
      </c>
      <c r="BE198" s="334">
        <f t="shared" si="293"/>
        <v>0</v>
      </c>
      <c r="BF198" s="134"/>
      <c r="BG198" s="336">
        <f t="shared" si="294"/>
        <v>0</v>
      </c>
      <c r="BH198" s="336">
        <f t="shared" si="295"/>
        <v>0</v>
      </c>
      <c r="BI198" s="336">
        <f t="shared" si="296"/>
        <v>0</v>
      </c>
      <c r="BJ198" s="336">
        <f t="shared" si="297"/>
        <v>0</v>
      </c>
      <c r="BK198" s="335">
        <f t="shared" si="251"/>
        <v>0</v>
      </c>
      <c r="BL198" s="135"/>
      <c r="BM198" s="135"/>
      <c r="BN198" s="337">
        <f t="shared" si="298"/>
        <v>0</v>
      </c>
      <c r="BO198" s="136"/>
      <c r="BP198" s="336">
        <f t="shared" si="299"/>
        <v>0</v>
      </c>
      <c r="BQ198" s="136"/>
      <c r="BR198" s="136"/>
      <c r="BS198" s="161"/>
      <c r="BT198" s="338">
        <f t="shared" si="281"/>
        <v>0</v>
      </c>
      <c r="BU198" s="338">
        <f t="shared" si="282"/>
        <v>0</v>
      </c>
      <c r="BV198" s="338">
        <f t="shared" si="283"/>
        <v>0</v>
      </c>
      <c r="BW198" s="338">
        <f t="shared" si="284"/>
        <v>0</v>
      </c>
      <c r="BX198" s="338">
        <f t="shared" si="285"/>
        <v>0</v>
      </c>
      <c r="BY198" s="338">
        <f t="shared" si="286"/>
        <v>0</v>
      </c>
      <c r="BZ198" s="338">
        <f t="shared" si="287"/>
        <v>0</v>
      </c>
      <c r="CA198" s="338">
        <f t="shared" si="288"/>
        <v>0</v>
      </c>
      <c r="CB198" s="338">
        <f t="shared" si="289"/>
        <v>0</v>
      </c>
      <c r="CC198" s="338">
        <f t="shared" si="290"/>
        <v>0</v>
      </c>
      <c r="CD198" s="338">
        <f t="shared" si="291"/>
        <v>0</v>
      </c>
      <c r="CE198" s="339">
        <f t="shared" si="292"/>
        <v>0</v>
      </c>
    </row>
    <row r="199" spans="1:83" ht="18" thickBot="1" x14ac:dyDescent="0.35">
      <c r="A199" s="21">
        <v>191</v>
      </c>
      <c r="B199" s="137"/>
      <c r="C199" s="138"/>
      <c r="D199" s="139"/>
      <c r="E199" s="140"/>
      <c r="F199" s="299" t="s">
        <v>608</v>
      </c>
      <c r="G199" s="142"/>
      <c r="H199" s="138"/>
      <c r="I199" s="138"/>
      <c r="J199" s="53"/>
      <c r="K199" s="53"/>
      <c r="L199" s="300">
        <f t="shared" si="254"/>
        <v>0</v>
      </c>
      <c r="M199" s="213">
        <v>0</v>
      </c>
      <c r="N199" s="141">
        <v>0</v>
      </c>
      <c r="O199" s="141">
        <v>0</v>
      </c>
      <c r="P199" s="141">
        <v>0</v>
      </c>
      <c r="Q199" s="301">
        <f t="shared" si="300"/>
        <v>0</v>
      </c>
      <c r="R199" s="302">
        <f t="shared" si="301"/>
        <v>0</v>
      </c>
      <c r="S199" s="302">
        <f t="shared" si="302"/>
        <v>0</v>
      </c>
      <c r="T199" s="302">
        <f t="shared" si="303"/>
        <v>0</v>
      </c>
      <c r="U199" s="302">
        <f t="shared" si="304"/>
        <v>0</v>
      </c>
      <c r="V199" s="302">
        <f t="shared" si="305"/>
        <v>0</v>
      </c>
      <c r="W199" s="141">
        <v>0</v>
      </c>
      <c r="X199" s="302">
        <f t="shared" si="306"/>
        <v>0</v>
      </c>
      <c r="Y199" s="141">
        <v>0</v>
      </c>
      <c r="Z199" s="329">
        <f t="shared" si="307"/>
        <v>0</v>
      </c>
      <c r="AA199" s="142"/>
      <c r="AB199" s="561" t="str">
        <f t="shared" si="255"/>
        <v/>
      </c>
      <c r="AC199" s="330" t="str">
        <f t="shared" si="308"/>
        <v/>
      </c>
      <c r="AD199" s="143">
        <v>0</v>
      </c>
      <c r="AE199" s="331" t="str">
        <f t="shared" si="253"/>
        <v/>
      </c>
      <c r="AF199" s="332">
        <f t="shared" si="268"/>
        <v>0</v>
      </c>
      <c r="AG199" s="332">
        <f t="shared" si="269"/>
        <v>0</v>
      </c>
      <c r="AH199" s="332">
        <f t="shared" si="270"/>
        <v>0</v>
      </c>
      <c r="AI199" s="332">
        <f t="shared" si="271"/>
        <v>0</v>
      </c>
      <c r="AJ199" s="332">
        <f t="shared" si="272"/>
        <v>0</v>
      </c>
      <c r="AK199" s="333">
        <f t="shared" si="273"/>
        <v>0</v>
      </c>
      <c r="AL199" s="332">
        <f t="shared" si="274"/>
        <v>0</v>
      </c>
      <c r="AM199" s="332">
        <f t="shared" si="275"/>
        <v>0</v>
      </c>
      <c r="AN199" s="332">
        <f t="shared" si="276"/>
        <v>0</v>
      </c>
      <c r="AO199" s="332">
        <f t="shared" si="277"/>
        <v>0</v>
      </c>
      <c r="AP199" s="332">
        <f t="shared" si="278"/>
        <v>0</v>
      </c>
      <c r="AQ199" s="334">
        <f t="shared" si="279"/>
        <v>0</v>
      </c>
      <c r="AR199" s="633">
        <f t="shared" si="256"/>
        <v>0</v>
      </c>
      <c r="AS199" s="633">
        <f t="shared" si="257"/>
        <v>0</v>
      </c>
      <c r="AT199" s="633">
        <f t="shared" si="258"/>
        <v>0</v>
      </c>
      <c r="AU199" s="633">
        <f t="shared" si="259"/>
        <v>0</v>
      </c>
      <c r="AV199" s="633">
        <f t="shared" si="260"/>
        <v>0</v>
      </c>
      <c r="AW199" s="633">
        <f t="shared" si="261"/>
        <v>0</v>
      </c>
      <c r="AX199" s="633">
        <f t="shared" si="262"/>
        <v>0</v>
      </c>
      <c r="AY199" s="633">
        <f t="shared" si="263"/>
        <v>0</v>
      </c>
      <c r="AZ199" s="633">
        <f t="shared" si="264"/>
        <v>0</v>
      </c>
      <c r="BA199" s="633">
        <f t="shared" si="265"/>
        <v>0</v>
      </c>
      <c r="BB199" s="633">
        <f t="shared" si="266"/>
        <v>0</v>
      </c>
      <c r="BC199" s="633">
        <f t="shared" si="267"/>
        <v>0</v>
      </c>
      <c r="BD199" s="407">
        <f t="shared" si="280"/>
        <v>0</v>
      </c>
      <c r="BE199" s="334">
        <f t="shared" si="293"/>
        <v>0</v>
      </c>
      <c r="BF199" s="134"/>
      <c r="BG199" s="336">
        <f t="shared" si="294"/>
        <v>0</v>
      </c>
      <c r="BH199" s="336">
        <f t="shared" si="295"/>
        <v>0</v>
      </c>
      <c r="BI199" s="336">
        <f t="shared" si="296"/>
        <v>0</v>
      </c>
      <c r="BJ199" s="336">
        <f t="shared" si="297"/>
        <v>0</v>
      </c>
      <c r="BK199" s="335">
        <f t="shared" si="251"/>
        <v>0</v>
      </c>
      <c r="BL199" s="135"/>
      <c r="BM199" s="135"/>
      <c r="BN199" s="337">
        <f t="shared" si="298"/>
        <v>0</v>
      </c>
      <c r="BO199" s="136"/>
      <c r="BP199" s="336">
        <f t="shared" si="299"/>
        <v>0</v>
      </c>
      <c r="BQ199" s="136"/>
      <c r="BR199" s="136"/>
      <c r="BS199" s="161"/>
      <c r="BT199" s="338">
        <f t="shared" si="281"/>
        <v>0</v>
      </c>
      <c r="BU199" s="338">
        <f t="shared" si="282"/>
        <v>0</v>
      </c>
      <c r="BV199" s="338">
        <f t="shared" si="283"/>
        <v>0</v>
      </c>
      <c r="BW199" s="338">
        <f t="shared" si="284"/>
        <v>0</v>
      </c>
      <c r="BX199" s="338">
        <f t="shared" si="285"/>
        <v>0</v>
      </c>
      <c r="BY199" s="338">
        <f t="shared" si="286"/>
        <v>0</v>
      </c>
      <c r="BZ199" s="338">
        <f t="shared" si="287"/>
        <v>0</v>
      </c>
      <c r="CA199" s="338">
        <f t="shared" si="288"/>
        <v>0</v>
      </c>
      <c r="CB199" s="338">
        <f t="shared" si="289"/>
        <v>0</v>
      </c>
      <c r="CC199" s="338">
        <f t="shared" si="290"/>
        <v>0</v>
      </c>
      <c r="CD199" s="338">
        <f t="shared" si="291"/>
        <v>0</v>
      </c>
      <c r="CE199" s="339">
        <f t="shared" si="292"/>
        <v>0</v>
      </c>
    </row>
    <row r="200" spans="1:83" ht="18" thickBot="1" x14ac:dyDescent="0.35">
      <c r="A200" s="21">
        <v>192</v>
      </c>
      <c r="B200" s="137"/>
      <c r="C200" s="138"/>
      <c r="D200" s="139"/>
      <c r="E200" s="140"/>
      <c r="F200" s="299" t="s">
        <v>609</v>
      </c>
      <c r="G200" s="142"/>
      <c r="H200" s="138"/>
      <c r="I200" s="138"/>
      <c r="J200" s="53"/>
      <c r="K200" s="53"/>
      <c r="L200" s="300">
        <f t="shared" si="254"/>
        <v>0</v>
      </c>
      <c r="M200" s="213">
        <v>0</v>
      </c>
      <c r="N200" s="141">
        <v>0</v>
      </c>
      <c r="O200" s="141">
        <v>0</v>
      </c>
      <c r="P200" s="141">
        <v>0</v>
      </c>
      <c r="Q200" s="301">
        <f t="shared" si="300"/>
        <v>0</v>
      </c>
      <c r="R200" s="302">
        <f t="shared" si="301"/>
        <v>0</v>
      </c>
      <c r="S200" s="302">
        <f t="shared" si="302"/>
        <v>0</v>
      </c>
      <c r="T200" s="302">
        <f t="shared" si="303"/>
        <v>0</v>
      </c>
      <c r="U200" s="302">
        <f t="shared" si="304"/>
        <v>0</v>
      </c>
      <c r="V200" s="302">
        <f t="shared" si="305"/>
        <v>0</v>
      </c>
      <c r="W200" s="141">
        <v>0</v>
      </c>
      <c r="X200" s="302">
        <f t="shared" si="306"/>
        <v>0</v>
      </c>
      <c r="Y200" s="141">
        <v>0</v>
      </c>
      <c r="Z200" s="329">
        <f t="shared" si="307"/>
        <v>0</v>
      </c>
      <c r="AA200" s="142"/>
      <c r="AB200" s="561" t="str">
        <f t="shared" si="255"/>
        <v/>
      </c>
      <c r="AC200" s="330" t="str">
        <f t="shared" si="308"/>
        <v/>
      </c>
      <c r="AD200" s="143">
        <v>0</v>
      </c>
      <c r="AE200" s="331" t="str">
        <f t="shared" si="253"/>
        <v/>
      </c>
      <c r="AF200" s="332">
        <f t="shared" si="268"/>
        <v>0</v>
      </c>
      <c r="AG200" s="332">
        <f t="shared" si="269"/>
        <v>0</v>
      </c>
      <c r="AH200" s="332">
        <f t="shared" si="270"/>
        <v>0</v>
      </c>
      <c r="AI200" s="332">
        <f t="shared" si="271"/>
        <v>0</v>
      </c>
      <c r="AJ200" s="332">
        <f t="shared" si="272"/>
        <v>0</v>
      </c>
      <c r="AK200" s="333">
        <f t="shared" si="273"/>
        <v>0</v>
      </c>
      <c r="AL200" s="332">
        <f t="shared" si="274"/>
        <v>0</v>
      </c>
      <c r="AM200" s="332">
        <f t="shared" si="275"/>
        <v>0</v>
      </c>
      <c r="AN200" s="332">
        <f t="shared" si="276"/>
        <v>0</v>
      </c>
      <c r="AO200" s="332">
        <f t="shared" si="277"/>
        <v>0</v>
      </c>
      <c r="AP200" s="332">
        <f t="shared" si="278"/>
        <v>0</v>
      </c>
      <c r="AQ200" s="334">
        <f t="shared" si="279"/>
        <v>0</v>
      </c>
      <c r="AR200" s="633">
        <f t="shared" si="256"/>
        <v>0</v>
      </c>
      <c r="AS200" s="633">
        <f t="shared" si="257"/>
        <v>0</v>
      </c>
      <c r="AT200" s="633">
        <f t="shared" si="258"/>
        <v>0</v>
      </c>
      <c r="AU200" s="633">
        <f t="shared" si="259"/>
        <v>0</v>
      </c>
      <c r="AV200" s="633">
        <f t="shared" si="260"/>
        <v>0</v>
      </c>
      <c r="AW200" s="633">
        <f t="shared" si="261"/>
        <v>0</v>
      </c>
      <c r="AX200" s="633">
        <f t="shared" si="262"/>
        <v>0</v>
      </c>
      <c r="AY200" s="633">
        <f t="shared" si="263"/>
        <v>0</v>
      </c>
      <c r="AZ200" s="633">
        <f t="shared" si="264"/>
        <v>0</v>
      </c>
      <c r="BA200" s="633">
        <f t="shared" si="265"/>
        <v>0</v>
      </c>
      <c r="BB200" s="633">
        <f t="shared" si="266"/>
        <v>0</v>
      </c>
      <c r="BC200" s="633">
        <f t="shared" si="267"/>
        <v>0</v>
      </c>
      <c r="BD200" s="407">
        <f t="shared" si="280"/>
        <v>0</v>
      </c>
      <c r="BE200" s="334">
        <f t="shared" si="293"/>
        <v>0</v>
      </c>
      <c r="BF200" s="134"/>
      <c r="BG200" s="336">
        <f t="shared" si="294"/>
        <v>0</v>
      </c>
      <c r="BH200" s="336">
        <f t="shared" si="295"/>
        <v>0</v>
      </c>
      <c r="BI200" s="336">
        <f t="shared" si="296"/>
        <v>0</v>
      </c>
      <c r="BJ200" s="336">
        <f t="shared" si="297"/>
        <v>0</v>
      </c>
      <c r="BK200" s="335">
        <f t="shared" si="251"/>
        <v>0</v>
      </c>
      <c r="BL200" s="135"/>
      <c r="BM200" s="135"/>
      <c r="BN200" s="337">
        <f t="shared" si="298"/>
        <v>0</v>
      </c>
      <c r="BO200" s="136"/>
      <c r="BP200" s="336">
        <f t="shared" si="299"/>
        <v>0</v>
      </c>
      <c r="BQ200" s="136"/>
      <c r="BR200" s="136"/>
      <c r="BS200" s="161"/>
      <c r="BT200" s="338">
        <f t="shared" si="281"/>
        <v>0</v>
      </c>
      <c r="BU200" s="338">
        <f t="shared" si="282"/>
        <v>0</v>
      </c>
      <c r="BV200" s="338">
        <f t="shared" si="283"/>
        <v>0</v>
      </c>
      <c r="BW200" s="338">
        <f t="shared" si="284"/>
        <v>0</v>
      </c>
      <c r="BX200" s="338">
        <f t="shared" si="285"/>
        <v>0</v>
      </c>
      <c r="BY200" s="338">
        <f t="shared" si="286"/>
        <v>0</v>
      </c>
      <c r="BZ200" s="338">
        <f t="shared" si="287"/>
        <v>0</v>
      </c>
      <c r="CA200" s="338">
        <f t="shared" si="288"/>
        <v>0</v>
      </c>
      <c r="CB200" s="338">
        <f t="shared" si="289"/>
        <v>0</v>
      </c>
      <c r="CC200" s="338">
        <f t="shared" si="290"/>
        <v>0</v>
      </c>
      <c r="CD200" s="338">
        <f t="shared" si="291"/>
        <v>0</v>
      </c>
      <c r="CE200" s="339">
        <f t="shared" si="292"/>
        <v>0</v>
      </c>
    </row>
    <row r="201" spans="1:83" x14ac:dyDescent="0.3">
      <c r="AF201" s="254">
        <f t="shared" ref="AF201:AK201" si="309">SUM(AF9:AF200)</f>
        <v>0</v>
      </c>
      <c r="AG201" s="254">
        <f t="shared" si="309"/>
        <v>0</v>
      </c>
      <c r="AH201" s="254">
        <f t="shared" si="309"/>
        <v>9.9</v>
      </c>
      <c r="AI201" s="254">
        <f t="shared" si="309"/>
        <v>24.42</v>
      </c>
      <c r="AJ201" s="254">
        <f t="shared" si="309"/>
        <v>6.6000000000000005</v>
      </c>
      <c r="AK201" s="254">
        <f t="shared" si="309"/>
        <v>2.64</v>
      </c>
      <c r="AL201" s="254">
        <f>SUM(AL9:AL200)</f>
        <v>30.360000000000003</v>
      </c>
      <c r="AM201" s="254">
        <f>SUM(AM9:AM200)</f>
        <v>46.199999999999996</v>
      </c>
      <c r="AN201" s="254">
        <f t="shared" ref="AN201:AQ201" si="310">SUM(AN9:AN200)</f>
        <v>5.28</v>
      </c>
      <c r="AO201" s="254">
        <f t="shared" si="310"/>
        <v>18.48</v>
      </c>
      <c r="AP201" s="254">
        <f t="shared" si="310"/>
        <v>0</v>
      </c>
      <c r="AQ201" s="254">
        <f t="shared" si="310"/>
        <v>0</v>
      </c>
      <c r="AX201" s="254">
        <f>SUM(AX9:AX200)</f>
        <v>90.000000000000014</v>
      </c>
      <c r="AY201" s="279">
        <f>SUM(AY9:AY200)</f>
        <v>165.95999999999998</v>
      </c>
    </row>
  </sheetData>
  <mergeCells count="31">
    <mergeCell ref="AH1:AN6"/>
    <mergeCell ref="AC6:AD6"/>
    <mergeCell ref="AC1:AD1"/>
    <mergeCell ref="AC2:AD2"/>
    <mergeCell ref="AC3:AD3"/>
    <mergeCell ref="AC4:AD4"/>
    <mergeCell ref="AC5:AD5"/>
    <mergeCell ref="S1:T1"/>
    <mergeCell ref="H6:J6"/>
    <mergeCell ref="H2:J2"/>
    <mergeCell ref="H3:J3"/>
    <mergeCell ref="H4:J4"/>
    <mergeCell ref="H5:J5"/>
    <mergeCell ref="N1:O1"/>
    <mergeCell ref="H1:J1"/>
    <mergeCell ref="X1:Y1"/>
    <mergeCell ref="X2:Y2"/>
    <mergeCell ref="X3:Y3"/>
    <mergeCell ref="X4:Y4"/>
    <mergeCell ref="X5:Y5"/>
    <mergeCell ref="X6:Y6"/>
    <mergeCell ref="N2:O2"/>
    <mergeCell ref="N3:O3"/>
    <mergeCell ref="N4:O4"/>
    <mergeCell ref="N5:O5"/>
    <mergeCell ref="N6:O6"/>
    <mergeCell ref="S2:T2"/>
    <mergeCell ref="S3:T3"/>
    <mergeCell ref="S4:T4"/>
    <mergeCell ref="S5:T5"/>
    <mergeCell ref="S6:T6"/>
  </mergeCells>
  <hyperlinks>
    <hyperlink ref="E41" r:id="rId1" xr:uid="{00000000-0004-0000-0200-000000000000}"/>
    <hyperlink ref="D62" r:id="rId2" xr:uid="{00000000-0004-0000-0200-000001000000}"/>
    <hyperlink ref="E78" r:id="rId3" xr:uid="{00000000-0004-0000-0200-000002000000}"/>
    <hyperlink ref="E31" r:id="rId4" xr:uid="{00000000-0004-0000-0200-000003000000}"/>
  </hyperlinks>
  <pageMargins left="0.25" right="0.25" top="0.75" bottom="0.75" header="0.3" footer="0.3"/>
  <pageSetup paperSize="9" orientation="landscape"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7D4AB-E52B-43BC-8419-9C6513B7964E}">
  <dimension ref="A1:S129"/>
  <sheetViews>
    <sheetView topLeftCell="A19" workbookViewId="0">
      <selection activeCell="D42" sqref="D42"/>
    </sheetView>
  </sheetViews>
  <sheetFormatPr baseColWidth="10" defaultColWidth="11.296875" defaultRowHeight="15" x14ac:dyDescent="0.25"/>
  <cols>
    <col min="1" max="1" width="23" style="16" customWidth="1"/>
    <col min="2" max="2" width="26.69921875" style="17" customWidth="1"/>
    <col min="3" max="3" width="32.19921875" customWidth="1"/>
    <col min="4" max="4" width="18.69921875" customWidth="1"/>
    <col min="5" max="5" width="12" customWidth="1"/>
    <col min="6" max="6" width="19.19921875" style="15" customWidth="1"/>
    <col min="7" max="7" width="15.8984375" style="15" customWidth="1"/>
    <col min="8" max="8" width="11.19921875" style="15" customWidth="1"/>
    <col min="9" max="9" width="25.69921875" style="15" customWidth="1"/>
    <col min="10" max="10" width="13.09765625" style="15" customWidth="1"/>
    <col min="11" max="11" width="15.59765625" customWidth="1"/>
    <col min="12" max="12" width="31.69921875" style="15" customWidth="1"/>
    <col min="13" max="14" width="13.19921875" style="15" customWidth="1"/>
    <col min="15" max="15" width="17.69921875" customWidth="1"/>
    <col min="16" max="16" width="23.09765625" customWidth="1"/>
    <col min="17" max="17" width="9.3984375" customWidth="1"/>
    <col min="19" max="19" width="3.19921875" customWidth="1"/>
  </cols>
  <sheetData>
    <row r="1" spans="1:19" ht="21.6" thickBot="1" x14ac:dyDescent="0.3">
      <c r="A1" s="792" t="s">
        <v>230</v>
      </c>
      <c r="B1" s="793"/>
      <c r="C1" s="793"/>
      <c r="D1" s="793"/>
      <c r="E1" s="793"/>
      <c r="F1" s="794"/>
      <c r="G1" s="789" t="s">
        <v>739</v>
      </c>
      <c r="H1" s="790"/>
      <c r="I1" s="790"/>
      <c r="J1" s="790"/>
      <c r="K1" s="790"/>
      <c r="L1" s="790"/>
      <c r="M1" s="790"/>
      <c r="N1" s="790"/>
      <c r="O1" s="790"/>
      <c r="P1" s="790"/>
      <c r="Q1" s="790"/>
      <c r="R1" s="791"/>
    </row>
    <row r="2" spans="1:19" s="132" customFormat="1" ht="24" thickTop="1" thickBot="1" x14ac:dyDescent="0.45">
      <c r="A2" s="387">
        <v>106</v>
      </c>
      <c r="B2" s="796" t="str">
        <f>CONCATENATE(nom,"  ",prenom)</f>
        <v>Dugue  Olivier</v>
      </c>
      <c r="C2" s="796"/>
      <c r="D2" s="230" t="str">
        <f>IF(VLOOKUP(A2,liste_location,9)="","",IF(VLOOKUP(A2,liste_location,9)="X","ANNULE",IF(VLOOKUP(A2,liste_location,9)="A","ATTENTE","VALIDE")))</f>
        <v>VALIDE</v>
      </c>
      <c r="F2" s="133"/>
      <c r="G2" s="266" t="s">
        <v>150</v>
      </c>
      <c r="H2" s="267" t="s">
        <v>148</v>
      </c>
      <c r="I2" s="268" t="s">
        <v>151</v>
      </c>
      <c r="J2" s="266" t="s">
        <v>150</v>
      </c>
      <c r="K2" s="267" t="s">
        <v>148</v>
      </c>
      <c r="L2" s="268" t="s">
        <v>151</v>
      </c>
      <c r="M2" s="266" t="s">
        <v>150</v>
      </c>
      <c r="N2" s="267" t="s">
        <v>148</v>
      </c>
      <c r="O2" s="268" t="s">
        <v>151</v>
      </c>
      <c r="P2" s="512" t="s">
        <v>264</v>
      </c>
      <c r="Q2" s="510"/>
      <c r="R2" s="511"/>
      <c r="S2" s="797" t="s">
        <v>914</v>
      </c>
    </row>
    <row r="3" spans="1:19" ht="21.6" thickTop="1" x14ac:dyDescent="0.3">
      <c r="A3" s="79" t="s">
        <v>233</v>
      </c>
      <c r="B3" s="80" t="s">
        <v>62</v>
      </c>
      <c r="C3" s="387" t="s">
        <v>610</v>
      </c>
      <c r="D3" s="386">
        <v>2022</v>
      </c>
      <c r="E3" s="19"/>
      <c r="G3" s="269">
        <v>44593</v>
      </c>
      <c r="H3" s="550">
        <v>16.2</v>
      </c>
      <c r="I3" s="551" t="s">
        <v>636</v>
      </c>
      <c r="J3" s="269">
        <v>44796</v>
      </c>
      <c r="K3" s="550">
        <v>30.32</v>
      </c>
      <c r="L3" s="270" t="s">
        <v>942</v>
      </c>
      <c r="M3" s="269"/>
      <c r="N3" s="550"/>
      <c r="O3" s="270"/>
      <c r="P3" s="424" t="s">
        <v>672</v>
      </c>
      <c r="Q3" s="427">
        <v>44593</v>
      </c>
      <c r="R3" s="552">
        <v>100</v>
      </c>
      <c r="S3" s="798"/>
    </row>
    <row r="4" spans="1:19" ht="15.6" x14ac:dyDescent="0.25">
      <c r="A4" s="343" t="s">
        <v>30</v>
      </c>
      <c r="B4" s="344" t="str">
        <f>CONCATENATE("2022-",IF(LEN(A2)=1,"00"," "),IF(VLOOKUP(A2,liste_location,1)="","",VLOOKUP(A2,liste_location,1)))</f>
        <v>2022- 106</v>
      </c>
      <c r="C4" s="403" t="s">
        <v>639</v>
      </c>
      <c r="D4" s="398">
        <f>IF(VLOOKUP(A2,liste_location,23)="",0,VLOOKUP(A2,liste_location,23))</f>
        <v>0</v>
      </c>
      <c r="F4" s="15" t="str">
        <f>IF(acomptepaye=B11,"acompte paye",IF(acomptepaye&gt;0,"acompte payé pas en totalité",""))</f>
        <v/>
      </c>
      <c r="G4" s="269">
        <v>44592</v>
      </c>
      <c r="H4" s="550">
        <v>12.4</v>
      </c>
      <c r="I4" s="551" t="s">
        <v>637</v>
      </c>
      <c r="J4" s="269">
        <v>44827</v>
      </c>
      <c r="K4" s="550">
        <v>30.32</v>
      </c>
      <c r="L4" s="270" t="s">
        <v>943</v>
      </c>
      <c r="M4" s="269"/>
      <c r="N4" s="550"/>
      <c r="O4" s="270"/>
      <c r="P4" s="424" t="s">
        <v>672</v>
      </c>
      <c r="Q4" s="425">
        <v>44670</v>
      </c>
      <c r="R4" s="552">
        <v>200</v>
      </c>
      <c r="S4" s="798"/>
    </row>
    <row r="5" spans="1:19" ht="15.6" x14ac:dyDescent="0.3">
      <c r="A5" s="343" t="s">
        <v>18</v>
      </c>
      <c r="B5" s="345" t="str">
        <f>IF(VLOOKUP(A2,liste_location,2)="","",VLOOKUP(A2,liste_location,2))</f>
        <v>Dugue</v>
      </c>
      <c r="C5" s="404" t="s">
        <v>36</v>
      </c>
      <c r="D5" s="405">
        <f>IF(VLOOKUP(A2,liste_location,24)="","",VLOOKUP(A2,liste_location,21)-VLOOKUP(A2,liste_location,22))</f>
        <v>182</v>
      </c>
      <c r="F5" s="15" t="str">
        <f>IF(OR(soldepaye=D5,soldepaye=D5+B11),"Solde Payé","")</f>
        <v/>
      </c>
      <c r="G5" s="269">
        <v>44576</v>
      </c>
      <c r="H5" s="550">
        <v>12.5</v>
      </c>
      <c r="I5" s="551" t="s">
        <v>638</v>
      </c>
      <c r="J5" s="269">
        <v>44765</v>
      </c>
      <c r="K5" s="550">
        <v>116.2</v>
      </c>
      <c r="L5" s="270" t="s">
        <v>945</v>
      </c>
      <c r="M5" s="269"/>
      <c r="N5" s="550"/>
      <c r="O5" s="270"/>
      <c r="P5" s="424" t="s">
        <v>672</v>
      </c>
      <c r="Q5" s="425">
        <v>44737</v>
      </c>
      <c r="R5" s="552">
        <v>200</v>
      </c>
      <c r="S5" s="798"/>
    </row>
    <row r="6" spans="1:19" ht="15.6" x14ac:dyDescent="0.3">
      <c r="A6" s="343" t="s">
        <v>19</v>
      </c>
      <c r="B6" s="345" t="str">
        <f>IF(VLOOKUP(A2,liste_location,3)="","",VLOOKUP(A2,liste_location,3))</f>
        <v>Olivier</v>
      </c>
      <c r="C6" s="404" t="s">
        <v>179</v>
      </c>
      <c r="D6" s="398">
        <f>IF(VLOOKUP(A2,liste_location,25)="",0,VLOOKUP(A2,liste_location,25))</f>
        <v>255</v>
      </c>
      <c r="E6" s="20"/>
      <c r="G6" s="269">
        <v>44594</v>
      </c>
      <c r="H6" s="550">
        <v>6.7</v>
      </c>
      <c r="I6" s="551" t="s">
        <v>949</v>
      </c>
      <c r="J6" s="269">
        <v>44766</v>
      </c>
      <c r="K6" s="550">
        <v>7.3</v>
      </c>
      <c r="L6" s="270" t="s">
        <v>946</v>
      </c>
      <c r="M6" s="269"/>
      <c r="N6" s="550"/>
      <c r="O6" s="270"/>
      <c r="P6" s="424" t="s">
        <v>672</v>
      </c>
      <c r="Q6" s="425">
        <v>44757</v>
      </c>
      <c r="R6" s="552">
        <v>100</v>
      </c>
      <c r="S6" s="798"/>
    </row>
    <row r="7" spans="1:19" ht="15.6" x14ac:dyDescent="0.25">
      <c r="A7" s="343" t="s">
        <v>20</v>
      </c>
      <c r="B7" s="346">
        <f>IF(VLOOKUP(A2,liste_location,4)="","",VLOOKUP(A2,liste_location,4))</f>
        <v>625334199</v>
      </c>
      <c r="C7" s="403" t="s">
        <v>70</v>
      </c>
      <c r="D7" s="406">
        <f>IF(VLOOKUP(A2,liste_location,23)="","",VLOOKUP(A2,liste_location,23))</f>
        <v>0</v>
      </c>
      <c r="G7" s="269">
        <v>44596</v>
      </c>
      <c r="H7" s="550">
        <v>18.36</v>
      </c>
      <c r="I7" s="551" t="s">
        <v>950</v>
      </c>
      <c r="J7" s="269">
        <v>44767</v>
      </c>
      <c r="K7" s="550">
        <v>7.3</v>
      </c>
      <c r="L7" s="270" t="s">
        <v>960</v>
      </c>
      <c r="M7" s="269"/>
      <c r="N7" s="550"/>
      <c r="O7" s="270"/>
      <c r="P7" s="424" t="s">
        <v>915</v>
      </c>
      <c r="Q7" s="425">
        <v>44763</v>
      </c>
      <c r="R7" s="552">
        <v>50</v>
      </c>
      <c r="S7" s="798"/>
    </row>
    <row r="8" spans="1:19" ht="15.6" customHeight="1" x14ac:dyDescent="0.25">
      <c r="A8" s="343" t="s">
        <v>232</v>
      </c>
      <c r="B8" s="347" t="str">
        <f>IF(VLOOKUP(A2,liste_location,5)="","",VLOOKUP(A2,liste_location,5))</f>
        <v>olivierxdudue@gmail.com</v>
      </c>
      <c r="C8" s="403" t="s">
        <v>36</v>
      </c>
      <c r="D8" s="406">
        <f>IF(VLOOKUP(A2,liste_location,24)="","",VLOOKUP(A2,liste_location,24))</f>
        <v>260</v>
      </c>
      <c r="E8" s="159"/>
      <c r="F8" s="159"/>
      <c r="G8" s="269">
        <v>44608</v>
      </c>
      <c r="H8" s="550">
        <v>16.600000000000001</v>
      </c>
      <c r="I8" s="551" t="s">
        <v>951</v>
      </c>
      <c r="J8" s="269">
        <v>44773</v>
      </c>
      <c r="K8" s="550">
        <v>2.4</v>
      </c>
      <c r="L8" s="270" t="s">
        <v>975</v>
      </c>
      <c r="M8" s="269"/>
      <c r="N8" s="550"/>
      <c r="O8" s="270"/>
      <c r="P8" s="424" t="s">
        <v>915</v>
      </c>
      <c r="Q8" s="425">
        <v>44780</v>
      </c>
      <c r="R8" s="552">
        <v>100</v>
      </c>
      <c r="S8" s="798"/>
    </row>
    <row r="9" spans="1:19" ht="15" customHeight="1" x14ac:dyDescent="0.25">
      <c r="A9" s="343" t="s">
        <v>261</v>
      </c>
      <c r="B9" s="348" t="str">
        <f>IF(VLOOKUP(A2,liste_location,71)="","",VLOOKUP(A2,liste_location,71))</f>
        <v/>
      </c>
      <c r="C9" s="403" t="s">
        <v>179</v>
      </c>
      <c r="D9" s="406">
        <f>IF(VLOOKUP(A2,liste_location,25)="","",VLOOKUP(A2,liste_location,25))</f>
        <v>255</v>
      </c>
      <c r="E9" s="81"/>
      <c r="F9" s="133"/>
      <c r="G9" s="269">
        <v>44618</v>
      </c>
      <c r="H9" s="550">
        <v>14.05</v>
      </c>
      <c r="I9" s="551" t="s">
        <v>952</v>
      </c>
      <c r="J9" s="269">
        <v>44774</v>
      </c>
      <c r="K9" s="550">
        <v>2.15</v>
      </c>
      <c r="L9" s="270" t="s">
        <v>976</v>
      </c>
      <c r="M9" s="269"/>
      <c r="N9" s="550"/>
      <c r="O9" s="270"/>
      <c r="P9" s="424" t="s">
        <v>915</v>
      </c>
      <c r="Q9" s="425">
        <v>44786</v>
      </c>
      <c r="R9" s="552">
        <v>100</v>
      </c>
      <c r="S9" s="798"/>
    </row>
    <row r="10" spans="1:19" ht="15.6" x14ac:dyDescent="0.25">
      <c r="A10" s="368" t="s">
        <v>611</v>
      </c>
      <c r="B10" s="369">
        <f ca="1">TODAY()</f>
        <v>44871</v>
      </c>
      <c r="C10" s="392" t="s">
        <v>121</v>
      </c>
      <c r="D10" s="795" t="str">
        <f>IF(VLOOKUP(A2,liste_location,31)="","",VLOOKUP(A2,liste_location,31))</f>
        <v>1 coffret cadeau souvenir - un apéritif en soirée avec explications sur le bassin d'Arcachon si vous le souhaitez</v>
      </c>
      <c r="E10" s="795"/>
      <c r="F10" s="795"/>
      <c r="G10" s="269">
        <v>44620</v>
      </c>
      <c r="H10" s="550">
        <v>6.7</v>
      </c>
      <c r="I10" s="551" t="s">
        <v>953</v>
      </c>
      <c r="J10" s="269">
        <v>44774</v>
      </c>
      <c r="K10" s="550">
        <v>60</v>
      </c>
      <c r="L10" s="270" t="s">
        <v>977</v>
      </c>
      <c r="M10" s="269"/>
      <c r="N10" s="550"/>
      <c r="O10" s="270"/>
      <c r="P10" s="424" t="s">
        <v>915</v>
      </c>
      <c r="Q10" s="425">
        <v>44789</v>
      </c>
      <c r="R10" s="552">
        <v>100</v>
      </c>
      <c r="S10" s="798"/>
    </row>
    <row r="11" spans="1:19" ht="15.6" x14ac:dyDescent="0.25">
      <c r="A11" s="368" t="s">
        <v>67</v>
      </c>
      <c r="B11" s="370">
        <f>IF(VLOOKUP(A2,liste_location,22)="","",VLOOKUP(A2,liste_location,22))</f>
        <v>78</v>
      </c>
      <c r="C11" s="390" t="s">
        <v>21</v>
      </c>
      <c r="D11" s="391">
        <f>IF(VLOOKUP(A2,liste_location,8)="",0,VLOOKUP(A2,liste_location,8))</f>
        <v>2</v>
      </c>
      <c r="E11" s="388"/>
      <c r="F11" s="388"/>
      <c r="G11" s="269">
        <v>44620</v>
      </c>
      <c r="H11" s="550">
        <v>200</v>
      </c>
      <c r="I11" s="551" t="s">
        <v>954</v>
      </c>
      <c r="J11" s="269">
        <v>44775</v>
      </c>
      <c r="K11" s="550">
        <v>1.2</v>
      </c>
      <c r="L11" s="270" t="s">
        <v>978</v>
      </c>
      <c r="M11" s="269"/>
      <c r="N11" s="550"/>
      <c r="O11" s="270"/>
      <c r="P11" s="424" t="s">
        <v>915</v>
      </c>
      <c r="Q11" s="425">
        <v>44790</v>
      </c>
      <c r="R11" s="552">
        <v>150</v>
      </c>
      <c r="S11" s="798"/>
    </row>
    <row r="12" spans="1:19" ht="15.6" x14ac:dyDescent="0.25">
      <c r="A12" s="368" t="s">
        <v>807</v>
      </c>
      <c r="B12" s="369">
        <f>datearrivee</f>
        <v>44864</v>
      </c>
      <c r="C12" s="392"/>
      <c r="D12" s="393"/>
      <c r="E12" s="388"/>
      <c r="F12" s="388"/>
      <c r="G12" s="269">
        <v>44624</v>
      </c>
      <c r="H12" s="550">
        <v>29.99</v>
      </c>
      <c r="I12" s="551" t="s">
        <v>955</v>
      </c>
      <c r="J12" s="269">
        <v>44777</v>
      </c>
      <c r="K12" s="550">
        <v>1.2</v>
      </c>
      <c r="L12" s="270" t="s">
        <v>980</v>
      </c>
      <c r="M12" s="269"/>
      <c r="N12" s="550"/>
      <c r="O12" s="270"/>
      <c r="P12" s="424" t="s">
        <v>672</v>
      </c>
      <c r="Q12" s="425">
        <v>44792</v>
      </c>
      <c r="R12" s="552">
        <v>100</v>
      </c>
      <c r="S12" s="798"/>
    </row>
    <row r="13" spans="1:19" ht="15.6" x14ac:dyDescent="0.25">
      <c r="A13" s="368" t="s">
        <v>23</v>
      </c>
      <c r="B13" s="369">
        <f>IF(VLOOKUP(A2,liste_location,11)="","",VLOOKUP(A2,liste_location,11))</f>
        <v>44868</v>
      </c>
      <c r="C13" s="392" t="s">
        <v>311</v>
      </c>
      <c r="D13" s="393">
        <f>nbrepasdhote*prixrepasdhote*85%</f>
        <v>0</v>
      </c>
      <c r="G13" s="269">
        <v>44626</v>
      </c>
      <c r="H13" s="550">
        <v>44.9</v>
      </c>
      <c r="I13" s="551" t="s">
        <v>956</v>
      </c>
      <c r="J13" s="269">
        <v>44776</v>
      </c>
      <c r="K13" s="550">
        <v>2.4</v>
      </c>
      <c r="L13" s="270" t="s">
        <v>981</v>
      </c>
      <c r="M13" s="269"/>
      <c r="N13" s="550"/>
      <c r="O13" s="270"/>
      <c r="P13" s="424" t="s">
        <v>915</v>
      </c>
      <c r="Q13" s="425">
        <v>44798</v>
      </c>
      <c r="R13" s="552">
        <v>100</v>
      </c>
      <c r="S13" s="798"/>
    </row>
    <row r="14" spans="1:19" ht="15.6" x14ac:dyDescent="0.25">
      <c r="A14" s="368" t="s">
        <v>24</v>
      </c>
      <c r="B14" s="371">
        <f>IF(VLOOKUP(A2,liste_location,12)="","",VLOOKUP(A2,liste_location,12))</f>
        <v>4</v>
      </c>
      <c r="C14" s="392" t="s">
        <v>305</v>
      </c>
      <c r="D14" s="394" t="str">
        <f ca="1">IF(datereservation&gt;aujourdhui,"NON",IF(VLOOKUP(A2,liste_location,23)=VLOOKUP(A2,liste_location,21),"NON",IF(D2="ANNULE","ANNULE","OUI")))</f>
        <v>OUI</v>
      </c>
      <c r="E14" s="58"/>
      <c r="G14" s="269">
        <v>44626</v>
      </c>
      <c r="H14" s="550">
        <v>90</v>
      </c>
      <c r="I14" s="551" t="s">
        <v>957</v>
      </c>
      <c r="J14" s="269">
        <v>44778</v>
      </c>
      <c r="K14" s="550">
        <v>1.2</v>
      </c>
      <c r="L14" s="270" t="s">
        <v>986</v>
      </c>
      <c r="M14" s="269"/>
      <c r="N14" s="550"/>
      <c r="O14" s="270"/>
      <c r="P14" s="424" t="s">
        <v>915</v>
      </c>
      <c r="Q14" s="425">
        <v>44799</v>
      </c>
      <c r="R14" s="552">
        <v>100</v>
      </c>
      <c r="S14" s="798"/>
    </row>
    <row r="15" spans="1:19" ht="15.6" x14ac:dyDescent="0.25">
      <c r="A15" s="368" t="s">
        <v>25</v>
      </c>
      <c r="B15" s="370">
        <f>IF(VLOOKUP(A2,liste_location,13)="","",VLOOKUP(A2,liste_location,13))</f>
        <v>0</v>
      </c>
      <c r="C15" s="390" t="s">
        <v>86</v>
      </c>
      <c r="D15" s="395">
        <f>IF(VLOOKUP(A2,liste_location,10)="","",VLOOKUP(A2,liste_location,10))</f>
        <v>44864</v>
      </c>
      <c r="E15" s="115"/>
      <c r="G15" s="269">
        <v>44628</v>
      </c>
      <c r="H15" s="550">
        <v>9.3000000000000007</v>
      </c>
      <c r="I15" s="551" t="s">
        <v>958</v>
      </c>
      <c r="J15" s="269">
        <v>44780</v>
      </c>
      <c r="K15" s="550">
        <v>27.81</v>
      </c>
      <c r="L15" s="270" t="s">
        <v>987</v>
      </c>
      <c r="M15" s="269"/>
      <c r="N15" s="550"/>
      <c r="O15" s="270"/>
      <c r="P15" s="424"/>
      <c r="Q15" s="426"/>
      <c r="R15" s="552"/>
      <c r="S15" s="798"/>
    </row>
    <row r="16" spans="1:19" ht="15.6" x14ac:dyDescent="0.25">
      <c r="A16" s="368" t="s">
        <v>26</v>
      </c>
      <c r="B16" s="370">
        <f>IF(VLOOKUP(A2,liste_location,17)="","",VLOOKUP(A2,liste_location,17))</f>
        <v>0</v>
      </c>
      <c r="C16" s="390" t="s">
        <v>101</v>
      </c>
      <c r="D16" s="396">
        <f>IF(VLOOKUP(A2,liste_location,30)="","",VLOOKUP(A2,liste_location,30))</f>
        <v>0</v>
      </c>
      <c r="G16" s="269">
        <v>44613</v>
      </c>
      <c r="H16" s="550">
        <v>43.98</v>
      </c>
      <c r="I16" s="551" t="s">
        <v>665</v>
      </c>
      <c r="J16" s="269">
        <v>44780</v>
      </c>
      <c r="K16" s="550">
        <v>7.8</v>
      </c>
      <c r="L16" s="270" t="s">
        <v>988</v>
      </c>
      <c r="M16" s="269"/>
      <c r="N16" s="550"/>
      <c r="O16" s="270"/>
      <c r="P16" s="424"/>
      <c r="Q16" s="426"/>
      <c r="R16" s="552"/>
      <c r="S16" s="798"/>
    </row>
    <row r="17" spans="1:19" ht="15.6" x14ac:dyDescent="0.25">
      <c r="A17" s="368" t="s">
        <v>175</v>
      </c>
      <c r="B17" s="372">
        <f>IF(chambrebleueunitaire=0,0,chambrebleuetotal/chambrebleueunitaire)</f>
        <v>0</v>
      </c>
      <c r="C17" s="390" t="s">
        <v>100</v>
      </c>
      <c r="D17" s="393">
        <v>15</v>
      </c>
      <c r="G17" s="269">
        <v>44630</v>
      </c>
      <c r="H17" s="550">
        <v>36.68</v>
      </c>
      <c r="I17" s="551" t="s">
        <v>666</v>
      </c>
      <c r="J17" s="269">
        <v>44780</v>
      </c>
      <c r="K17" s="550">
        <v>5.6</v>
      </c>
      <c r="L17" s="270" t="s">
        <v>989</v>
      </c>
      <c r="M17" s="269"/>
      <c r="N17" s="550"/>
      <c r="O17" s="270"/>
      <c r="P17" s="424"/>
      <c r="Q17" s="426"/>
      <c r="R17" s="552"/>
      <c r="S17" s="798"/>
    </row>
    <row r="18" spans="1:19" ht="15.6" x14ac:dyDescent="0.25">
      <c r="A18" s="368" t="s">
        <v>31</v>
      </c>
      <c r="B18" s="370">
        <f>IF(VLOOKUP(A2,liste_location,14)="","",VLOOKUP(A2,liste_location,14))</f>
        <v>0</v>
      </c>
      <c r="C18" s="390" t="s">
        <v>191</v>
      </c>
      <c r="D18" s="397">
        <f>totalplannifie/totaldevis</f>
        <v>0.34371597859310055</v>
      </c>
      <c r="G18" s="269">
        <v>44630</v>
      </c>
      <c r="H18" s="550">
        <v>12.97</v>
      </c>
      <c r="I18" s="551" t="s">
        <v>667</v>
      </c>
      <c r="J18" s="269">
        <v>44780</v>
      </c>
      <c r="K18" s="550">
        <v>1</v>
      </c>
      <c r="L18" s="270" t="s">
        <v>990</v>
      </c>
      <c r="M18" s="269"/>
      <c r="N18" s="550"/>
      <c r="O18" s="270"/>
      <c r="P18" s="424"/>
      <c r="Q18" s="426"/>
      <c r="R18" s="552"/>
      <c r="S18" s="798"/>
    </row>
    <row r="19" spans="1:19" ht="15.6" x14ac:dyDescent="0.25">
      <c r="A19" s="368" t="s">
        <v>158</v>
      </c>
      <c r="B19" s="370">
        <f>IF(VLOOKUP(A2,liste_location,19)="","",VLOOKUP(A2,liste_location,19))</f>
        <v>0</v>
      </c>
      <c r="C19" s="390" t="s">
        <v>303</v>
      </c>
      <c r="D19" s="397">
        <f>1-pourcentagevalidation</f>
        <v>0.65628402140689945</v>
      </c>
      <c r="G19" s="269">
        <v>44631</v>
      </c>
      <c r="H19" s="550">
        <v>34</v>
      </c>
      <c r="I19" s="551" t="s">
        <v>668</v>
      </c>
      <c r="J19" s="269">
        <v>44781</v>
      </c>
      <c r="K19" s="550">
        <v>3.6</v>
      </c>
      <c r="L19" s="270" t="s">
        <v>992</v>
      </c>
      <c r="M19" s="269"/>
      <c r="N19" s="550"/>
      <c r="O19" s="270"/>
      <c r="P19" s="424"/>
      <c r="Q19" s="426"/>
      <c r="R19" s="552"/>
      <c r="S19" s="798"/>
    </row>
    <row r="20" spans="1:19" ht="15.6" x14ac:dyDescent="0.25">
      <c r="A20" s="368" t="s">
        <v>176</v>
      </c>
      <c r="B20" s="373">
        <f>IF(chambreblancheunitaire2p=0,0,chambreblanchetotal2p/chambreblancheunitaire2p)</f>
        <v>0</v>
      </c>
      <c r="C20" s="390" t="s">
        <v>304</v>
      </c>
      <c r="D20" s="397">
        <f>SUM(LISTE!BI9:BI150)/(SUM(LISTE!BH9:BH150)+SUM(LISTE!BG9:BG150)+SUM(LISTE!BI9:BI150))</f>
        <v>0</v>
      </c>
      <c r="G20" s="269">
        <v>44631</v>
      </c>
      <c r="H20" s="550">
        <v>4.8</v>
      </c>
      <c r="I20" s="551" t="s">
        <v>669</v>
      </c>
      <c r="J20" s="269">
        <v>44781</v>
      </c>
      <c r="K20" s="550">
        <v>39.78</v>
      </c>
      <c r="L20" s="270" t="s">
        <v>993</v>
      </c>
      <c r="M20" s="269"/>
      <c r="N20" s="550"/>
      <c r="O20" s="270"/>
      <c r="P20" s="424"/>
      <c r="Q20" s="426"/>
      <c r="R20" s="552"/>
      <c r="S20" s="798"/>
    </row>
    <row r="21" spans="1:19" ht="15.6" x14ac:dyDescent="0.25">
      <c r="A21" s="368" t="s">
        <v>32</v>
      </c>
      <c r="B21" s="373">
        <f>IF(VLOOKUP(A2,liste_location,15)="","",VLOOKUP(A2,liste_location,15))</f>
        <v>0</v>
      </c>
      <c r="C21" s="390" t="s">
        <v>140</v>
      </c>
      <c r="D21" s="393">
        <f>IF(VLOOKUP(A2,liste_location,(43+mois))="",0,VLOOKUP(A2,liste_location,(43+mois)))</f>
        <v>0</v>
      </c>
      <c r="G21" s="269">
        <v>44631</v>
      </c>
      <c r="H21" s="550">
        <v>12.34</v>
      </c>
      <c r="I21" s="551" t="s">
        <v>670</v>
      </c>
      <c r="J21" s="269">
        <v>44781</v>
      </c>
      <c r="K21" s="550">
        <v>34.53</v>
      </c>
      <c r="L21" s="270" t="s">
        <v>994</v>
      </c>
      <c r="M21" s="269"/>
      <c r="N21" s="550"/>
      <c r="O21" s="270"/>
      <c r="P21" s="424"/>
      <c r="Q21" s="426"/>
      <c r="R21" s="552"/>
      <c r="S21" s="798"/>
    </row>
    <row r="22" spans="1:19" ht="15.6" x14ac:dyDescent="0.25">
      <c r="A22" s="368" t="s">
        <v>157</v>
      </c>
      <c r="B22" s="370">
        <f>IF(VLOOKUP(A2,liste_location,18)="","",VLOOKUP(A2,liste_location,18))</f>
        <v>0</v>
      </c>
      <c r="C22" s="390" t="s">
        <v>78</v>
      </c>
      <c r="D22" s="393">
        <f>IF(nuiteetotal=0,0,0.66*nombrenuitee*nombrepersonne)</f>
        <v>5.28</v>
      </c>
      <c r="G22" s="269">
        <v>44632</v>
      </c>
      <c r="H22" s="550">
        <v>511.99</v>
      </c>
      <c r="I22" s="551" t="s">
        <v>671</v>
      </c>
      <c r="J22" s="269">
        <v>44781</v>
      </c>
      <c r="K22" s="550">
        <v>17.78</v>
      </c>
      <c r="L22" s="270" t="s">
        <v>995</v>
      </c>
      <c r="M22" s="269"/>
      <c r="N22" s="550"/>
      <c r="O22" s="270"/>
      <c r="P22" s="424"/>
      <c r="Q22" s="426"/>
      <c r="R22" s="552"/>
      <c r="S22" s="798"/>
    </row>
    <row r="23" spans="1:19" ht="15.6" x14ac:dyDescent="0.25">
      <c r="A23" s="368" t="s">
        <v>177</v>
      </c>
      <c r="B23" s="373">
        <f>IF(chambreblancheunitaire3p=0,0,chambreblanchetotal3p/chambreblancheunitaire3p)</f>
        <v>0</v>
      </c>
      <c r="C23" s="392" t="s">
        <v>170</v>
      </c>
      <c r="D23" s="398" t="str">
        <f>IF(VLOOKUP(A2,liste_location,48)="","Les animaux domestiques ne sont pas autorisés sans accord","Votre animal domestique de moins de 5 kg est autorisé")</f>
        <v>Votre animal domestique de moins de 5 kg est autorisé</v>
      </c>
      <c r="G23" s="269">
        <v>44636</v>
      </c>
      <c r="H23" s="550">
        <v>37</v>
      </c>
      <c r="I23" s="551" t="s">
        <v>673</v>
      </c>
      <c r="J23" s="269">
        <v>44781</v>
      </c>
      <c r="K23" s="550">
        <v>17.78</v>
      </c>
      <c r="L23" s="270" t="s">
        <v>996</v>
      </c>
      <c r="M23" s="269"/>
      <c r="N23" s="550"/>
      <c r="O23" s="270"/>
      <c r="P23" s="424"/>
      <c r="Q23" s="426"/>
      <c r="R23" s="552"/>
      <c r="S23" s="798"/>
    </row>
    <row r="24" spans="1:19" ht="17.399999999999999" x14ac:dyDescent="0.3">
      <c r="A24" s="368" t="s">
        <v>27</v>
      </c>
      <c r="B24" s="370">
        <f>IF(VLOOKUP(A2,liste_location,16)="","",VLOOKUP(A2,liste_location,16))</f>
        <v>65</v>
      </c>
      <c r="C24" s="390" t="s">
        <v>289</v>
      </c>
      <c r="D24" s="399">
        <v>15</v>
      </c>
      <c r="E24" s="131"/>
      <c r="F24" s="131"/>
      <c r="G24" s="269">
        <v>44638</v>
      </c>
      <c r="H24" s="550">
        <v>18.100000000000001</v>
      </c>
      <c r="I24" s="551" t="s">
        <v>674</v>
      </c>
      <c r="J24" s="269">
        <v>44782</v>
      </c>
      <c r="K24" s="550">
        <v>3.6</v>
      </c>
      <c r="L24" s="270" t="s">
        <v>997</v>
      </c>
      <c r="M24" s="269"/>
      <c r="N24" s="550"/>
      <c r="O24" s="270"/>
      <c r="P24" s="424"/>
      <c r="Q24" s="426"/>
      <c r="R24" s="552"/>
      <c r="S24" s="798"/>
    </row>
    <row r="25" spans="1:19" ht="15.6" x14ac:dyDescent="0.25">
      <c r="A25" s="368" t="s">
        <v>28</v>
      </c>
      <c r="B25" s="370">
        <f>IF(VLOOKUP(A2,liste_location,20)="","",VLOOKUP(A2,liste_location,20))</f>
        <v>260</v>
      </c>
      <c r="C25" s="390" t="s">
        <v>43</v>
      </c>
      <c r="D25" s="400">
        <f>IF(VLOOKUP(A2,liste_location,27)="","",VLOOKUP(A2,liste_location,27))</f>
        <v>44864</v>
      </c>
      <c r="G25" s="269">
        <v>44641</v>
      </c>
      <c r="H25" s="550">
        <v>8.99</v>
      </c>
      <c r="I25" s="551" t="s">
        <v>947</v>
      </c>
      <c r="J25" s="269">
        <v>44783</v>
      </c>
      <c r="K25" s="550">
        <v>9.5</v>
      </c>
      <c r="L25" s="270" t="s">
        <v>998</v>
      </c>
      <c r="M25" s="269"/>
      <c r="N25" s="550"/>
      <c r="O25" s="270"/>
      <c r="P25" s="424"/>
      <c r="Q25" s="426"/>
      <c r="R25" s="552"/>
      <c r="S25" s="798"/>
    </row>
    <row r="26" spans="1:19" ht="15.6" x14ac:dyDescent="0.25">
      <c r="A26" s="368" t="s">
        <v>178</v>
      </c>
      <c r="B26" s="372">
        <f>IF(chambregriseunitaire=0,0,chambregrisetotal/chambregriseunitaire)</f>
        <v>4</v>
      </c>
      <c r="C26" s="390" t="s">
        <v>37</v>
      </c>
      <c r="D26" s="400">
        <f>IF(VLOOKUP(A2,liste_location,28)="","",VLOOKUP(A2,liste_location,28))</f>
        <v>44871</v>
      </c>
      <c r="G26" s="269">
        <v>44647</v>
      </c>
      <c r="H26" s="550">
        <v>44.5</v>
      </c>
      <c r="I26" s="551" t="s">
        <v>948</v>
      </c>
      <c r="J26" s="269">
        <v>44786</v>
      </c>
      <c r="K26" s="550">
        <v>1.2</v>
      </c>
      <c r="L26" s="270" t="s">
        <v>1000</v>
      </c>
      <c r="M26" s="269"/>
      <c r="N26" s="550"/>
      <c r="O26" s="270"/>
      <c r="P26" s="424"/>
      <c r="Q26" s="426"/>
      <c r="R26" s="552"/>
      <c r="S26" s="798"/>
    </row>
    <row r="27" spans="1:19" ht="16.2" thickBot="1" x14ac:dyDescent="0.3">
      <c r="A27" s="368" t="s">
        <v>288</v>
      </c>
      <c r="B27" s="372">
        <f>IF(VLOOKUP(A2,liste_location,30)="",0,VLOOKUP(A2,liste_location,30))</f>
        <v>0</v>
      </c>
      <c r="C27" s="390" t="s">
        <v>38</v>
      </c>
      <c r="D27" s="400">
        <f>IF(VLOOKUP(A2,liste_location,29)="","",VLOOKUP(A2,liste_location,29))</f>
        <v>44861</v>
      </c>
      <c r="G27" s="269">
        <v>44648</v>
      </c>
      <c r="H27" s="550">
        <v>4.22</v>
      </c>
      <c r="I27" s="551" t="s">
        <v>681</v>
      </c>
      <c r="J27" s="269">
        <v>44787</v>
      </c>
      <c r="K27" s="550">
        <v>2.4</v>
      </c>
      <c r="L27" s="270" t="s">
        <v>1001</v>
      </c>
      <c r="M27" s="269"/>
      <c r="N27" s="550"/>
      <c r="O27" s="270"/>
      <c r="P27" s="428"/>
      <c r="Q27" s="429"/>
      <c r="R27" s="553"/>
      <c r="S27" s="799"/>
    </row>
    <row r="28" spans="1:19" ht="16.2" thickTop="1" x14ac:dyDescent="0.25">
      <c r="A28" s="368" t="s">
        <v>103</v>
      </c>
      <c r="B28" s="374">
        <f>prixrepashote*nbrepashote</f>
        <v>0</v>
      </c>
      <c r="C28" s="390" t="s">
        <v>22</v>
      </c>
      <c r="D28" s="400">
        <f>IF(VLOOKUP(A2,liste_location,10)="","",VLOOKUP(A2,liste_location,10))</f>
        <v>44864</v>
      </c>
      <c r="G28" s="269">
        <v>44648</v>
      </c>
      <c r="H28" s="550">
        <v>6.98</v>
      </c>
      <c r="I28" s="551" t="s">
        <v>682</v>
      </c>
      <c r="J28" s="269">
        <v>44788</v>
      </c>
      <c r="K28" s="550">
        <v>2.4</v>
      </c>
      <c r="L28" s="270" t="s">
        <v>1002</v>
      </c>
      <c r="M28" s="269"/>
      <c r="N28" s="550"/>
      <c r="O28" s="270"/>
      <c r="P28" s="424" t="s">
        <v>915</v>
      </c>
      <c r="Q28" s="425">
        <v>44757</v>
      </c>
      <c r="R28" s="581">
        <v>100</v>
      </c>
      <c r="S28" s="786" t="s">
        <v>959</v>
      </c>
    </row>
    <row r="29" spans="1:19" ht="15.6" x14ac:dyDescent="0.3">
      <c r="A29" s="368" t="s">
        <v>144</v>
      </c>
      <c r="B29" s="370">
        <f>chambrebleuetotal+chambreblanchetotal3p+chambreblanchetotal2p+chambregrisetotal+totalrepashote</f>
        <v>260</v>
      </c>
      <c r="C29" s="390" t="s">
        <v>77</v>
      </c>
      <c r="D29" s="401" t="str">
        <f>IF(VLOOKUP(A2,liste_location,6)="","",VLOOKUP(A2,liste_location,6))</f>
        <v>2022-106</v>
      </c>
      <c r="E29" s="158"/>
      <c r="G29" s="269">
        <v>44648</v>
      </c>
      <c r="H29" s="550">
        <v>101.57</v>
      </c>
      <c r="I29" s="551" t="s">
        <v>683</v>
      </c>
      <c r="J29" s="269">
        <v>44789</v>
      </c>
      <c r="K29" s="550">
        <v>1.2</v>
      </c>
      <c r="L29" s="270" t="s">
        <v>1006</v>
      </c>
      <c r="M29" s="269"/>
      <c r="N29" s="550"/>
      <c r="O29" s="270"/>
      <c r="P29" s="424" t="s">
        <v>915</v>
      </c>
      <c r="Q29" s="425">
        <v>44792</v>
      </c>
      <c r="R29" s="581">
        <v>100</v>
      </c>
      <c r="S29" s="787"/>
    </row>
    <row r="30" spans="1:19" ht="18" thickBot="1" x14ac:dyDescent="0.35">
      <c r="A30" s="375" t="s">
        <v>145</v>
      </c>
      <c r="B30" s="376" t="str">
        <f>CONCATENATE(IF(VLOOKUP(A2,liste_location,56)="","",VLOOKUP(A2,liste_location,56)))</f>
        <v>0</v>
      </c>
      <c r="C30" s="390" t="s">
        <v>614</v>
      </c>
      <c r="D30" s="400">
        <f>VALUE(datedepart)</f>
        <v>44868</v>
      </c>
      <c r="E30" s="160"/>
      <c r="F30" s="212"/>
      <c r="G30" s="269">
        <v>44649</v>
      </c>
      <c r="H30" s="550">
        <v>38.479999999999997</v>
      </c>
      <c r="I30" s="551" t="s">
        <v>684</v>
      </c>
      <c r="J30" s="269">
        <v>44790</v>
      </c>
      <c r="K30" s="550">
        <v>1.2</v>
      </c>
      <c r="L30" s="270" t="s">
        <v>1010</v>
      </c>
      <c r="M30" s="269"/>
      <c r="N30" s="550"/>
      <c r="O30" s="270"/>
      <c r="P30" s="424"/>
      <c r="Q30" s="426"/>
      <c r="R30" s="581"/>
      <c r="S30" s="787"/>
    </row>
    <row r="31" spans="1:19" ht="20.399999999999999" customHeight="1" thickTop="1" thickBot="1" x14ac:dyDescent="0.3">
      <c r="A31" s="375" t="s">
        <v>291</v>
      </c>
      <c r="B31" s="389">
        <f>totalhebergement-(totalhebergement*remisepourcentage/100)</f>
        <v>260</v>
      </c>
      <c r="C31" s="390" t="s">
        <v>615</v>
      </c>
      <c r="D31" s="400">
        <f>VALUE(datearrivee)</f>
        <v>44864</v>
      </c>
      <c r="E31" s="158"/>
      <c r="F31" s="82"/>
      <c r="G31" s="269">
        <v>44648</v>
      </c>
      <c r="H31" s="550">
        <v>6</v>
      </c>
      <c r="I31" s="551" t="s">
        <v>685</v>
      </c>
      <c r="J31" s="269">
        <v>44790</v>
      </c>
      <c r="K31" s="550">
        <v>6</v>
      </c>
      <c r="L31" s="270" t="s">
        <v>1016</v>
      </c>
      <c r="M31" s="269"/>
      <c r="N31" s="550"/>
      <c r="O31" s="270"/>
      <c r="P31" s="424"/>
      <c r="Q31" s="426"/>
      <c r="R31" s="581"/>
      <c r="S31" s="787"/>
    </row>
    <row r="32" spans="1:19" ht="15" customHeight="1" thickTop="1" x14ac:dyDescent="0.25">
      <c r="A32" s="79" t="s">
        <v>393</v>
      </c>
      <c r="B32" s="82">
        <f>IF(VLOOKUP(A2,liste_location,51)="","",VLOOKUP(A2,liste_location,51))</f>
        <v>0</v>
      </c>
      <c r="C32" s="390" t="s">
        <v>634</v>
      </c>
      <c r="D32" s="402">
        <v>0.66</v>
      </c>
      <c r="G32" s="269">
        <v>44659</v>
      </c>
      <c r="H32" s="550">
        <v>393.98</v>
      </c>
      <c r="I32" s="551" t="s">
        <v>689</v>
      </c>
      <c r="J32" s="269">
        <v>44791</v>
      </c>
      <c r="K32" s="550">
        <v>1.2</v>
      </c>
      <c r="L32" s="270" t="s">
        <v>1017</v>
      </c>
      <c r="M32" s="269"/>
      <c r="N32" s="550"/>
      <c r="O32" s="270"/>
      <c r="P32" s="424"/>
      <c r="Q32" s="426"/>
      <c r="R32" s="581"/>
      <c r="S32" s="787"/>
    </row>
    <row r="33" spans="1:19" ht="15" customHeight="1" thickBot="1" x14ac:dyDescent="0.3">
      <c r="A33" s="79" t="s">
        <v>29</v>
      </c>
      <c r="B33" s="144">
        <f>nombrepersonne*nombrenuitee</f>
        <v>8</v>
      </c>
      <c r="C33" s="412" t="s">
        <v>227</v>
      </c>
      <c r="D33" s="413">
        <f>SUM(LISTE!BK9:BK200)</f>
        <v>225</v>
      </c>
      <c r="F33" s="82"/>
      <c r="G33" s="269">
        <v>44655</v>
      </c>
      <c r="H33" s="550">
        <v>43.7</v>
      </c>
      <c r="I33" s="551" t="s">
        <v>690</v>
      </c>
      <c r="J33" s="269">
        <v>44792</v>
      </c>
      <c r="K33" s="550">
        <v>3.6</v>
      </c>
      <c r="L33" s="270" t="s">
        <v>1018</v>
      </c>
      <c r="M33" s="269"/>
      <c r="N33" s="550"/>
      <c r="O33" s="270"/>
      <c r="P33" s="428"/>
      <c r="Q33" s="429"/>
      <c r="R33" s="582"/>
      <c r="S33" s="788"/>
    </row>
    <row r="34" spans="1:19" ht="15" customHeight="1" thickTop="1" x14ac:dyDescent="0.25">
      <c r="A34" s="79" t="s">
        <v>33</v>
      </c>
      <c r="B34" s="144">
        <f>IF(VLOOKUP(A2,liste_location,26)="","",VLOOKUP(A2,liste_location,26))</f>
        <v>8</v>
      </c>
      <c r="C34" s="390" t="s">
        <v>188</v>
      </c>
      <c r="D34" s="399">
        <f>SUM(LISTE!U15:U200)</f>
        <v>20942.145400000001</v>
      </c>
      <c r="F34" s="82"/>
      <c r="G34" s="269">
        <v>44656</v>
      </c>
      <c r="H34" s="550">
        <v>90</v>
      </c>
      <c r="I34" s="551" t="s">
        <v>704</v>
      </c>
      <c r="J34" s="269">
        <v>44791</v>
      </c>
      <c r="K34" s="550">
        <v>27.8</v>
      </c>
      <c r="L34" s="270" t="s">
        <v>1019</v>
      </c>
      <c r="M34" s="269"/>
      <c r="N34" s="550"/>
      <c r="O34" s="270"/>
      <c r="P34" s="430"/>
      <c r="Q34" s="430"/>
      <c r="R34" s="207"/>
    </row>
    <row r="35" spans="1:19" ht="15" customHeight="1" x14ac:dyDescent="0.25">
      <c r="A35" s="79" t="s">
        <v>35</v>
      </c>
      <c r="B35" s="198">
        <f>IF(VLOOKUP(A2,liste_location,22)="","",VLOOKUP(A2,liste_location,22))</f>
        <v>78</v>
      </c>
      <c r="C35" s="390" t="s">
        <v>193</v>
      </c>
      <c r="D35" s="399">
        <f>SUM(LISTE!BJ9:BJ200)</f>
        <v>7198.15</v>
      </c>
      <c r="F35" s="82"/>
      <c r="G35" s="269">
        <v>44658</v>
      </c>
      <c r="H35" s="550">
        <v>95.56</v>
      </c>
      <c r="I35" s="551" t="s">
        <v>705</v>
      </c>
      <c r="J35" s="269">
        <v>44793</v>
      </c>
      <c r="K35" s="550">
        <v>398.98</v>
      </c>
      <c r="L35" s="270" t="s">
        <v>1020</v>
      </c>
      <c r="M35" s="269"/>
      <c r="N35" s="550"/>
      <c r="O35" s="270"/>
      <c r="P35" s="176"/>
      <c r="Q35" s="176"/>
      <c r="R35" s="207"/>
    </row>
    <row r="36" spans="1:19" ht="15" customHeight="1" x14ac:dyDescent="0.25">
      <c r="A36" s="79" t="s">
        <v>224</v>
      </c>
      <c r="B36" s="82"/>
      <c r="C36" s="412" t="s">
        <v>374</v>
      </c>
      <c r="D36" s="565">
        <f>SUM(LISTE!BP9:BP200)</f>
        <v>7198.15</v>
      </c>
      <c r="F36" s="144"/>
      <c r="G36" s="269">
        <v>44662</v>
      </c>
      <c r="H36" s="550">
        <v>52.8</v>
      </c>
      <c r="I36" s="551" t="s">
        <v>706</v>
      </c>
      <c r="J36" s="269">
        <v>44793</v>
      </c>
      <c r="K36" s="550">
        <v>6.2</v>
      </c>
      <c r="L36" s="270" t="s">
        <v>1021</v>
      </c>
      <c r="M36" s="269"/>
      <c r="N36" s="550"/>
      <c r="O36" s="270"/>
      <c r="P36" s="176"/>
      <c r="Q36" s="176"/>
      <c r="R36" s="207"/>
    </row>
    <row r="37" spans="1:19" ht="15" customHeight="1" x14ac:dyDescent="0.25">
      <c r="A37" s="79" t="s">
        <v>226</v>
      </c>
      <c r="B37" s="82"/>
      <c r="C37" s="412" t="s">
        <v>189</v>
      </c>
      <c r="D37" s="411">
        <f>SUM(LISTE!BN9:BN200)</f>
        <v>6630.1</v>
      </c>
      <c r="F37" s="82"/>
      <c r="G37" s="269">
        <v>44660</v>
      </c>
      <c r="H37" s="550">
        <v>223.6</v>
      </c>
      <c r="I37" s="551" t="s">
        <v>707</v>
      </c>
      <c r="J37" s="269">
        <v>44793</v>
      </c>
      <c r="K37" s="550">
        <v>147.6</v>
      </c>
      <c r="L37" s="270" t="s">
        <v>1026</v>
      </c>
      <c r="M37" s="269"/>
      <c r="N37" s="550"/>
      <c r="O37" s="270"/>
      <c r="P37" s="176"/>
      <c r="Q37" s="176"/>
      <c r="R37" s="207"/>
    </row>
    <row r="38" spans="1:19" ht="15" customHeight="1" x14ac:dyDescent="0.25">
      <c r="A38" s="79" t="s">
        <v>999</v>
      </c>
      <c r="B38" s="144"/>
      <c r="C38" s="228"/>
      <c r="D38" s="227"/>
      <c r="F38" s="82"/>
      <c r="G38" s="269">
        <v>44665</v>
      </c>
      <c r="H38" s="550">
        <v>4.75</v>
      </c>
      <c r="I38" s="551" t="s">
        <v>715</v>
      </c>
      <c r="J38" s="269">
        <v>44794</v>
      </c>
      <c r="K38" s="550">
        <v>8.8000000000000007</v>
      </c>
      <c r="L38" s="270" t="s">
        <v>1027</v>
      </c>
      <c r="M38" s="269"/>
      <c r="N38" s="550"/>
      <c r="O38" s="270"/>
      <c r="P38" s="176"/>
      <c r="Q38" s="176"/>
      <c r="R38" s="207"/>
    </row>
    <row r="39" spans="1:19" ht="15" customHeight="1" x14ac:dyDescent="0.25">
      <c r="C39" s="412" t="s">
        <v>848</v>
      </c>
      <c r="D39" s="565">
        <f>Totaltaxesejour+Totalstephanie+totalfraisreel+supplement_electro+Supplement_eau+Supplement_electricite</f>
        <v>8303.2199999999993</v>
      </c>
      <c r="E39">
        <v>4279.7700000000004</v>
      </c>
      <c r="F39" s="626">
        <v>44763</v>
      </c>
      <c r="G39" s="269">
        <v>44667</v>
      </c>
      <c r="H39" s="550">
        <v>45.34</v>
      </c>
      <c r="I39" s="551" t="s">
        <v>734</v>
      </c>
      <c r="J39" s="269">
        <v>44794</v>
      </c>
      <c r="K39" s="550">
        <v>20.52</v>
      </c>
      <c r="L39" s="270" t="s">
        <v>1028</v>
      </c>
      <c r="M39" s="269"/>
      <c r="N39" s="550"/>
      <c r="O39" s="270"/>
      <c r="P39" s="176"/>
      <c r="Q39" s="176"/>
      <c r="R39" s="207"/>
    </row>
    <row r="40" spans="1:19" ht="15" customHeight="1" x14ac:dyDescent="0.25">
      <c r="A40" s="412" t="s">
        <v>646</v>
      </c>
      <c r="B40" s="571">
        <f>SUM(H3:H78)+SUM(K3:K78)+SUM(N3:N78)</f>
        <v>4918.37</v>
      </c>
      <c r="C40" s="412" t="s">
        <v>849</v>
      </c>
      <c r="D40" s="411">
        <f>'TAXE SEJOUR'!F8</f>
        <v>143.88</v>
      </c>
      <c r="E40">
        <v>5470.53</v>
      </c>
      <c r="F40" s="626">
        <v>44793</v>
      </c>
      <c r="G40" s="269">
        <v>44666</v>
      </c>
      <c r="H40" s="550">
        <v>16.39</v>
      </c>
      <c r="I40" s="551" t="s">
        <v>735</v>
      </c>
      <c r="J40" s="269">
        <v>44795</v>
      </c>
      <c r="K40" s="550">
        <v>25</v>
      </c>
      <c r="L40" s="270" t="s">
        <v>1029</v>
      </c>
      <c r="M40" s="269"/>
      <c r="N40" s="550"/>
      <c r="O40" s="270"/>
      <c r="P40" s="176"/>
      <c r="Q40" s="176"/>
      <c r="R40" s="207"/>
    </row>
    <row r="41" spans="1:19" ht="15" customHeight="1" x14ac:dyDescent="0.25">
      <c r="A41" s="412" t="s">
        <v>647</v>
      </c>
      <c r="B41" s="580">
        <f>SUM(R3:R27)</f>
        <v>1400</v>
      </c>
      <c r="C41" s="412" t="s">
        <v>850</v>
      </c>
      <c r="D41" s="413">
        <f>SUM(RENTABILITE!F25:F36)</f>
        <v>2817.97</v>
      </c>
      <c r="F41" s="114"/>
      <c r="G41" s="269">
        <v>44666</v>
      </c>
      <c r="H41" s="550">
        <v>7.41</v>
      </c>
      <c r="I41" s="551" t="s">
        <v>736</v>
      </c>
      <c r="J41" s="269">
        <v>44796</v>
      </c>
      <c r="K41" s="550">
        <v>6.1</v>
      </c>
      <c r="L41" s="270" t="s">
        <v>1030</v>
      </c>
      <c r="M41" s="269"/>
      <c r="N41" s="550"/>
      <c r="O41" s="270"/>
      <c r="P41" s="176"/>
      <c r="Q41" s="176"/>
      <c r="R41" s="207"/>
    </row>
    <row r="42" spans="1:19" ht="15" customHeight="1" x14ac:dyDescent="0.25">
      <c r="A42" s="412" t="s">
        <v>740</v>
      </c>
      <c r="B42" s="580">
        <f>totalfraisreel-totalfraisrembourses</f>
        <v>3518.37</v>
      </c>
      <c r="C42" s="229"/>
      <c r="D42" s="572"/>
      <c r="G42" s="269">
        <v>44668</v>
      </c>
      <c r="H42" s="550">
        <v>38.9</v>
      </c>
      <c r="I42" s="551" t="s">
        <v>737</v>
      </c>
      <c r="J42" s="269">
        <v>44797</v>
      </c>
      <c r="K42" s="550">
        <v>5.9</v>
      </c>
      <c r="L42" s="270" t="s">
        <v>1032</v>
      </c>
      <c r="M42" s="269"/>
      <c r="N42" s="550"/>
      <c r="O42" s="270"/>
      <c r="P42" s="176"/>
      <c r="Q42" s="176"/>
      <c r="R42" s="207"/>
    </row>
    <row r="43" spans="1:19" ht="15" customHeight="1" x14ac:dyDescent="0.25">
      <c r="A43" s="79" t="s">
        <v>265</v>
      </c>
      <c r="B43" s="18">
        <f>Maxifraisdeduitimpots</f>
        <v>3315.05</v>
      </c>
      <c r="C43" s="586" t="s">
        <v>929</v>
      </c>
      <c r="D43" s="587">
        <f>nbrenuitlocation*coef_electro</f>
        <v>180</v>
      </c>
      <c r="E43" t="s">
        <v>925</v>
      </c>
      <c r="G43" s="269">
        <v>44670</v>
      </c>
      <c r="H43" s="550">
        <v>207.8</v>
      </c>
      <c r="I43" s="551" t="s">
        <v>738</v>
      </c>
      <c r="J43" s="269">
        <v>44797</v>
      </c>
      <c r="K43" s="550">
        <v>6.6</v>
      </c>
      <c r="L43" s="270" t="s">
        <v>1033</v>
      </c>
      <c r="M43" s="269"/>
      <c r="N43" s="550"/>
      <c r="O43" s="270"/>
      <c r="P43" s="176"/>
      <c r="Q43" s="176"/>
      <c r="R43" s="207"/>
    </row>
    <row r="44" spans="1:19" ht="15" customHeight="1" x14ac:dyDescent="0.25">
      <c r="A44" s="79" t="s">
        <v>328</v>
      </c>
      <c r="B44" s="17" t="str">
        <f>IF(VLOOKUP(A2,liste_location,56)=0,"","remise commerciale en %")</f>
        <v/>
      </c>
      <c r="C44" s="586" t="s">
        <v>231</v>
      </c>
      <c r="D44" s="587">
        <f>nbrenuitlocation*coef_eau</f>
        <v>108</v>
      </c>
      <c r="E44" t="s">
        <v>926</v>
      </c>
      <c r="G44" s="269">
        <v>44676</v>
      </c>
      <c r="H44" s="550">
        <v>6.4</v>
      </c>
      <c r="I44" s="551" t="s">
        <v>745</v>
      </c>
      <c r="J44" s="269">
        <v>44798</v>
      </c>
      <c r="K44" s="550">
        <v>4</v>
      </c>
      <c r="L44" s="270" t="s">
        <v>1034</v>
      </c>
      <c r="M44" s="269"/>
      <c r="N44" s="550"/>
      <c r="O44" s="270"/>
      <c r="P44" s="176"/>
      <c r="Q44" s="176"/>
      <c r="R44" s="207"/>
    </row>
    <row r="45" spans="1:19" ht="15" customHeight="1" x14ac:dyDescent="0.25">
      <c r="A45" s="79" t="s">
        <v>330</v>
      </c>
      <c r="B45" s="17" t="str">
        <f>IF(VLOOKUP(A2,liste_location,56)=0,"",VLOOKUP(A2,liste_location,56))</f>
        <v/>
      </c>
      <c r="C45" s="586" t="s">
        <v>229</v>
      </c>
      <c r="D45" s="587">
        <f>nbrenuitlocation*coef_electricite</f>
        <v>135</v>
      </c>
      <c r="E45" t="s">
        <v>927</v>
      </c>
      <c r="G45" s="269">
        <v>44696</v>
      </c>
      <c r="H45" s="550">
        <v>4.55</v>
      </c>
      <c r="I45" s="551" t="s">
        <v>761</v>
      </c>
      <c r="J45" s="269">
        <v>44798</v>
      </c>
      <c r="K45" s="550">
        <v>24.09</v>
      </c>
      <c r="L45" s="270" t="s">
        <v>1041</v>
      </c>
      <c r="M45" s="269"/>
      <c r="N45" s="550"/>
      <c r="O45" s="270"/>
      <c r="P45" s="176"/>
      <c r="Q45" s="176"/>
      <c r="R45" s="207"/>
    </row>
    <row r="46" spans="1:19" ht="15" customHeight="1" x14ac:dyDescent="0.3">
      <c r="A46" s="79" t="s">
        <v>361</v>
      </c>
      <c r="B46" s="82">
        <f>SUM(LISTE!W8:W150)</f>
        <v>2037.2</v>
      </c>
      <c r="C46" s="586" t="s">
        <v>922</v>
      </c>
      <c r="D46" s="588">
        <v>0.6</v>
      </c>
      <c r="G46" s="269">
        <v>44691</v>
      </c>
      <c r="H46" s="550">
        <v>21.62</v>
      </c>
      <c r="I46" s="551" t="s">
        <v>775</v>
      </c>
      <c r="J46" s="269">
        <v>44800</v>
      </c>
      <c r="K46" s="550">
        <v>1.2</v>
      </c>
      <c r="L46" s="270" t="s">
        <v>1042</v>
      </c>
      <c r="M46" s="269"/>
      <c r="N46" s="550"/>
      <c r="O46" s="270"/>
      <c r="P46" s="176"/>
      <c r="Q46" s="176"/>
      <c r="R46" s="207"/>
    </row>
    <row r="47" spans="1:19" ht="15" customHeight="1" x14ac:dyDescent="0.3">
      <c r="A47" s="79" t="s">
        <v>362</v>
      </c>
      <c r="B47" s="82">
        <f>SUM(LISTE!Y8:Y150)</f>
        <v>5439.9</v>
      </c>
      <c r="C47" s="586" t="s">
        <v>923</v>
      </c>
      <c r="D47" s="588">
        <v>0.48</v>
      </c>
      <c r="G47" s="269">
        <v>44700</v>
      </c>
      <c r="H47" s="550">
        <v>1.2</v>
      </c>
      <c r="I47" s="551" t="s">
        <v>776</v>
      </c>
      <c r="J47" s="269">
        <v>44801</v>
      </c>
      <c r="K47" s="550">
        <v>1.2</v>
      </c>
      <c r="L47" s="270" t="s">
        <v>1047</v>
      </c>
      <c r="M47" s="269"/>
      <c r="N47" s="550"/>
      <c r="O47" s="270"/>
      <c r="P47" s="176"/>
      <c r="Q47" s="176"/>
      <c r="R47" s="207"/>
    </row>
    <row r="48" spans="1:19" ht="15" customHeight="1" x14ac:dyDescent="0.3">
      <c r="C48" s="586" t="s">
        <v>924</v>
      </c>
      <c r="D48" s="588">
        <v>0.8</v>
      </c>
      <c r="G48" s="269">
        <v>44701</v>
      </c>
      <c r="H48" s="550">
        <v>1.2</v>
      </c>
      <c r="I48" s="551" t="s">
        <v>777</v>
      </c>
      <c r="J48" s="269">
        <v>44801</v>
      </c>
      <c r="K48" s="550">
        <v>6.8</v>
      </c>
      <c r="L48" s="270" t="s">
        <v>1048</v>
      </c>
      <c r="M48" s="269"/>
      <c r="N48" s="550"/>
      <c r="O48" s="270"/>
      <c r="P48" s="176"/>
      <c r="Q48" s="176"/>
      <c r="R48" s="207"/>
    </row>
    <row r="49" spans="7:18" ht="15" customHeight="1" x14ac:dyDescent="0.25">
      <c r="G49" s="269">
        <v>44707</v>
      </c>
      <c r="H49" s="550">
        <v>6.22</v>
      </c>
      <c r="I49" s="551" t="s">
        <v>789</v>
      </c>
      <c r="J49" s="269">
        <v>44802</v>
      </c>
      <c r="K49" s="550">
        <v>1.2</v>
      </c>
      <c r="L49" s="270" t="s">
        <v>1049</v>
      </c>
      <c r="M49" s="269"/>
      <c r="N49" s="550"/>
      <c r="O49" s="270"/>
      <c r="P49" s="176"/>
      <c r="Q49" s="176"/>
      <c r="R49" s="207"/>
    </row>
    <row r="50" spans="7:18" ht="15" customHeight="1" x14ac:dyDescent="0.25">
      <c r="G50" s="269">
        <v>44732</v>
      </c>
      <c r="H50" s="550">
        <v>90.49</v>
      </c>
      <c r="I50" s="551" t="s">
        <v>828</v>
      </c>
      <c r="J50" s="269">
        <v>44802</v>
      </c>
      <c r="K50" s="550">
        <v>2.85</v>
      </c>
      <c r="L50" s="270" t="s">
        <v>1050</v>
      </c>
      <c r="M50" s="269"/>
      <c r="N50" s="550"/>
      <c r="O50" s="270"/>
      <c r="P50" s="176"/>
      <c r="Q50" s="176"/>
      <c r="R50" s="207"/>
    </row>
    <row r="51" spans="7:18" x14ac:dyDescent="0.25">
      <c r="G51" s="269">
        <v>44719</v>
      </c>
      <c r="H51" s="550">
        <v>156.1</v>
      </c>
      <c r="I51" s="551" t="s">
        <v>829</v>
      </c>
      <c r="J51" s="269">
        <v>44803</v>
      </c>
      <c r="K51" s="550">
        <v>3.4</v>
      </c>
      <c r="L51" s="270" t="s">
        <v>1055</v>
      </c>
      <c r="M51" s="269"/>
      <c r="N51" s="550"/>
      <c r="O51" s="270"/>
      <c r="P51" s="176"/>
      <c r="Q51" s="176"/>
      <c r="R51" s="207"/>
    </row>
    <row r="52" spans="7:18" x14ac:dyDescent="0.25">
      <c r="G52" s="269">
        <v>44726</v>
      </c>
      <c r="H52" s="550">
        <v>6.3</v>
      </c>
      <c r="I52" s="551" t="s">
        <v>830</v>
      </c>
      <c r="J52" s="269">
        <v>44805</v>
      </c>
      <c r="K52" s="550">
        <v>14.49</v>
      </c>
      <c r="L52" s="270" t="s">
        <v>1059</v>
      </c>
      <c r="M52" s="269"/>
      <c r="N52" s="550"/>
      <c r="O52" s="270"/>
      <c r="P52" s="176"/>
      <c r="Q52" s="176"/>
      <c r="R52" s="207"/>
    </row>
    <row r="53" spans="7:18" x14ac:dyDescent="0.25">
      <c r="G53" s="269">
        <v>44727</v>
      </c>
      <c r="H53" s="550">
        <v>6.6</v>
      </c>
      <c r="I53" s="551" t="s">
        <v>831</v>
      </c>
      <c r="J53" s="269">
        <v>44812</v>
      </c>
      <c r="K53" s="550">
        <v>112.39</v>
      </c>
      <c r="L53" s="270" t="s">
        <v>1066</v>
      </c>
      <c r="M53" s="269"/>
      <c r="N53" s="550"/>
      <c r="O53" s="270"/>
      <c r="P53" s="176"/>
      <c r="Q53" s="176"/>
      <c r="R53" s="207"/>
    </row>
    <row r="54" spans="7:18" x14ac:dyDescent="0.25">
      <c r="G54" s="269">
        <v>44728</v>
      </c>
      <c r="H54" s="550">
        <v>14.4</v>
      </c>
      <c r="I54" s="551" t="s">
        <v>832</v>
      </c>
      <c r="J54" s="269">
        <v>44814</v>
      </c>
      <c r="K54" s="550">
        <v>3.1</v>
      </c>
      <c r="L54" s="270" t="s">
        <v>1056</v>
      </c>
      <c r="M54" s="269"/>
      <c r="N54" s="550"/>
      <c r="O54" s="270"/>
      <c r="P54" s="176"/>
      <c r="Q54" s="176"/>
      <c r="R54" s="207"/>
    </row>
    <row r="55" spans="7:18" x14ac:dyDescent="0.25">
      <c r="G55" s="269">
        <v>44733</v>
      </c>
      <c r="H55" s="550">
        <v>23.53</v>
      </c>
      <c r="I55" s="551" t="s">
        <v>837</v>
      </c>
      <c r="J55" s="269">
        <v>44815</v>
      </c>
      <c r="K55" s="550">
        <v>1.2</v>
      </c>
      <c r="L55" s="270" t="s">
        <v>1057</v>
      </c>
      <c r="M55" s="269"/>
      <c r="N55" s="550"/>
      <c r="O55" s="270"/>
      <c r="P55" s="176"/>
      <c r="Q55" s="176"/>
      <c r="R55" s="207"/>
    </row>
    <row r="56" spans="7:18" x14ac:dyDescent="0.25">
      <c r="G56" s="269">
        <v>44733</v>
      </c>
      <c r="H56" s="550">
        <v>77.59</v>
      </c>
      <c r="I56" s="551" t="s">
        <v>838</v>
      </c>
      <c r="J56" s="269">
        <v>44817</v>
      </c>
      <c r="K56" s="550">
        <v>6.6</v>
      </c>
      <c r="L56" s="270" t="s">
        <v>1060</v>
      </c>
      <c r="M56" s="269"/>
      <c r="N56" s="550"/>
      <c r="O56" s="270"/>
      <c r="P56" s="176"/>
      <c r="Q56" s="176"/>
      <c r="R56" s="207"/>
    </row>
    <row r="57" spans="7:18" x14ac:dyDescent="0.25">
      <c r="G57" s="269">
        <v>44733</v>
      </c>
      <c r="H57" s="550">
        <v>37.5</v>
      </c>
      <c r="I57" s="551" t="s">
        <v>839</v>
      </c>
      <c r="J57" s="269">
        <v>44825</v>
      </c>
      <c r="K57" s="550">
        <v>12</v>
      </c>
      <c r="L57" s="270" t="s">
        <v>1067</v>
      </c>
      <c r="M57" s="269"/>
      <c r="N57" s="550"/>
      <c r="O57" s="270"/>
      <c r="P57" s="176"/>
      <c r="Q57" s="176"/>
      <c r="R57" s="207"/>
    </row>
    <row r="58" spans="7:18" x14ac:dyDescent="0.25">
      <c r="G58" s="269">
        <v>44746</v>
      </c>
      <c r="H58" s="550">
        <v>6.6</v>
      </c>
      <c r="I58" s="551" t="s">
        <v>872</v>
      </c>
      <c r="J58" s="269">
        <v>44826</v>
      </c>
      <c r="K58" s="550">
        <v>2.4</v>
      </c>
      <c r="L58" s="270" t="s">
        <v>1061</v>
      </c>
      <c r="M58" s="269"/>
      <c r="N58" s="550"/>
      <c r="O58" s="270"/>
      <c r="P58" s="176"/>
      <c r="Q58" s="176"/>
      <c r="R58" s="207"/>
    </row>
    <row r="59" spans="7:18" x14ac:dyDescent="0.25">
      <c r="G59" s="269">
        <v>44747</v>
      </c>
      <c r="H59" s="550">
        <v>1.2</v>
      </c>
      <c r="I59" s="551" t="s">
        <v>873</v>
      </c>
      <c r="J59" s="269">
        <v>44827</v>
      </c>
      <c r="K59" s="550">
        <v>8.6</v>
      </c>
      <c r="L59" s="270" t="s">
        <v>1062</v>
      </c>
      <c r="M59" s="269"/>
      <c r="N59" s="550"/>
      <c r="O59" s="270"/>
      <c r="P59" s="176"/>
      <c r="Q59" s="176"/>
      <c r="R59" s="207"/>
    </row>
    <row r="60" spans="7:18" x14ac:dyDescent="0.25">
      <c r="G60" s="269">
        <v>44748</v>
      </c>
      <c r="H60" s="550">
        <v>1.2</v>
      </c>
      <c r="I60" s="551" t="s">
        <v>874</v>
      </c>
      <c r="J60" s="269">
        <v>44829</v>
      </c>
      <c r="K60" s="550">
        <v>48.6</v>
      </c>
      <c r="L60" s="270" t="s">
        <v>1071</v>
      </c>
      <c r="M60" s="269"/>
      <c r="N60" s="550"/>
      <c r="O60" s="270"/>
      <c r="P60" s="176"/>
      <c r="Q60" s="176"/>
      <c r="R60" s="207"/>
    </row>
    <row r="61" spans="7:18" x14ac:dyDescent="0.25">
      <c r="G61" s="269">
        <v>44749</v>
      </c>
      <c r="H61" s="550">
        <v>1.2</v>
      </c>
      <c r="I61" s="551" t="s">
        <v>875</v>
      </c>
      <c r="J61" s="269">
        <v>44838</v>
      </c>
      <c r="K61" s="550">
        <v>1.2</v>
      </c>
      <c r="L61" s="270" t="s">
        <v>1063</v>
      </c>
      <c r="M61" s="269"/>
      <c r="N61" s="550"/>
      <c r="O61" s="270"/>
      <c r="P61" s="176"/>
      <c r="Q61" s="176"/>
      <c r="R61" s="207"/>
    </row>
    <row r="62" spans="7:18" x14ac:dyDescent="0.25">
      <c r="G62" s="269">
        <v>44748</v>
      </c>
      <c r="H62" s="550">
        <v>34.29</v>
      </c>
      <c r="I62" s="551" t="s">
        <v>876</v>
      </c>
      <c r="J62" s="269">
        <v>44839</v>
      </c>
      <c r="K62" s="550">
        <v>2.4</v>
      </c>
      <c r="L62" s="270" t="s">
        <v>1064</v>
      </c>
      <c r="M62" s="269"/>
      <c r="N62" s="550"/>
      <c r="O62" s="270"/>
      <c r="P62" s="176"/>
      <c r="Q62" s="176"/>
      <c r="R62" s="207"/>
    </row>
    <row r="63" spans="7:18" x14ac:dyDescent="0.25">
      <c r="G63" s="269">
        <v>44748</v>
      </c>
      <c r="H63" s="550">
        <v>60.46</v>
      </c>
      <c r="I63" s="551" t="s">
        <v>877</v>
      </c>
      <c r="J63" s="269">
        <v>44843</v>
      </c>
      <c r="K63" s="550">
        <v>6.4</v>
      </c>
      <c r="L63" s="270" t="s">
        <v>1065</v>
      </c>
      <c r="M63" s="269"/>
      <c r="N63" s="550"/>
      <c r="O63" s="270"/>
      <c r="P63" s="176"/>
      <c r="Q63" s="176"/>
      <c r="R63" s="207"/>
    </row>
    <row r="64" spans="7:18" x14ac:dyDescent="0.25">
      <c r="G64" s="269">
        <v>44755</v>
      </c>
      <c r="H64" s="550">
        <v>4.2</v>
      </c>
      <c r="I64" s="551" t="s">
        <v>903</v>
      </c>
      <c r="J64" s="269">
        <v>44844</v>
      </c>
      <c r="K64" s="550">
        <v>6.4</v>
      </c>
      <c r="L64" s="270" t="s">
        <v>1080</v>
      </c>
      <c r="M64" s="269"/>
      <c r="N64" s="550"/>
      <c r="O64" s="270"/>
      <c r="P64" s="176"/>
      <c r="Q64" s="176"/>
      <c r="R64" s="207"/>
    </row>
    <row r="65" spans="7:18" x14ac:dyDescent="0.25">
      <c r="G65" s="269">
        <v>44755</v>
      </c>
      <c r="H65" s="550">
        <v>21.01</v>
      </c>
      <c r="I65" s="551" t="s">
        <v>904</v>
      </c>
      <c r="J65" s="269">
        <v>44865</v>
      </c>
      <c r="K65" s="550">
        <v>1.2</v>
      </c>
      <c r="L65" s="270" t="s">
        <v>1081</v>
      </c>
      <c r="M65" s="269"/>
      <c r="N65" s="550"/>
      <c r="O65" s="270"/>
      <c r="P65" s="176"/>
      <c r="Q65" s="176"/>
      <c r="R65" s="207"/>
    </row>
    <row r="66" spans="7:18" x14ac:dyDescent="0.25">
      <c r="G66" s="269">
        <v>44756</v>
      </c>
      <c r="H66" s="550">
        <v>2.4</v>
      </c>
      <c r="I66" s="551" t="s">
        <v>905</v>
      </c>
      <c r="J66" s="269">
        <v>44841</v>
      </c>
      <c r="K66" s="550">
        <v>6.8</v>
      </c>
      <c r="L66" s="270" t="s">
        <v>1104</v>
      </c>
      <c r="M66" s="269"/>
      <c r="N66" s="550"/>
      <c r="O66" s="270"/>
      <c r="P66" s="176"/>
      <c r="Q66" s="176"/>
      <c r="R66" s="207"/>
    </row>
    <row r="67" spans="7:18" x14ac:dyDescent="0.25">
      <c r="G67" s="269">
        <v>44756</v>
      </c>
      <c r="H67" s="550">
        <v>24.59</v>
      </c>
      <c r="I67" s="551" t="s">
        <v>908</v>
      </c>
      <c r="J67" s="269">
        <v>44862</v>
      </c>
      <c r="K67" s="550">
        <v>3.93</v>
      </c>
      <c r="L67" s="270" t="s">
        <v>1105</v>
      </c>
      <c r="M67" s="269"/>
      <c r="N67" s="550"/>
      <c r="O67" s="270"/>
      <c r="P67" s="176"/>
      <c r="Q67" s="176"/>
      <c r="R67" s="207"/>
    </row>
    <row r="68" spans="7:18" x14ac:dyDescent="0.25">
      <c r="G68" s="269">
        <v>44757</v>
      </c>
      <c r="H68" s="550">
        <v>4.7</v>
      </c>
      <c r="I68" s="551" t="s">
        <v>916</v>
      </c>
      <c r="J68" s="269">
        <v>44866</v>
      </c>
      <c r="K68" s="550">
        <v>1.2</v>
      </c>
      <c r="L68" s="270" t="s">
        <v>1082</v>
      </c>
      <c r="M68" s="269"/>
      <c r="N68" s="550"/>
      <c r="O68" s="270"/>
      <c r="P68" s="176"/>
      <c r="Q68" s="176"/>
      <c r="R68" s="207"/>
    </row>
    <row r="69" spans="7:18" x14ac:dyDescent="0.25">
      <c r="G69" s="269">
        <v>44758</v>
      </c>
      <c r="H69" s="550">
        <v>3.6</v>
      </c>
      <c r="I69" s="551" t="s">
        <v>918</v>
      </c>
      <c r="J69" s="269">
        <v>44866</v>
      </c>
      <c r="K69" s="550">
        <v>13.99</v>
      </c>
      <c r="L69" s="270" t="s">
        <v>1115</v>
      </c>
      <c r="M69" s="269"/>
      <c r="N69" s="550"/>
      <c r="O69" s="270"/>
      <c r="P69" s="176"/>
      <c r="Q69" s="176"/>
      <c r="R69" s="207"/>
    </row>
    <row r="70" spans="7:18" x14ac:dyDescent="0.25">
      <c r="G70" s="269">
        <v>44758</v>
      </c>
      <c r="H70" s="550">
        <v>47.24</v>
      </c>
      <c r="I70" s="551" t="s">
        <v>919</v>
      </c>
      <c r="J70" s="269">
        <v>44867</v>
      </c>
      <c r="K70" s="550">
        <v>1.2</v>
      </c>
      <c r="L70" s="270" t="s">
        <v>1083</v>
      </c>
      <c r="M70" s="269"/>
      <c r="N70" s="550"/>
      <c r="O70" s="270"/>
      <c r="P70" s="176"/>
      <c r="Q70" s="176"/>
      <c r="R70" s="207"/>
    </row>
    <row r="71" spans="7:18" x14ac:dyDescent="0.25">
      <c r="G71" s="269">
        <v>44758</v>
      </c>
      <c r="H71" s="550">
        <v>28.2</v>
      </c>
      <c r="I71" s="551" t="s">
        <v>921</v>
      </c>
      <c r="J71" s="269">
        <v>44868</v>
      </c>
      <c r="K71" s="550">
        <v>4.4000000000000004</v>
      </c>
      <c r="L71" s="270" t="s">
        <v>1106</v>
      </c>
      <c r="M71" s="269"/>
      <c r="N71" s="550"/>
      <c r="O71" s="270"/>
      <c r="P71" s="176"/>
      <c r="Q71" s="176"/>
      <c r="R71" s="207"/>
    </row>
    <row r="72" spans="7:18" x14ac:dyDescent="0.25">
      <c r="G72" s="269">
        <v>44760</v>
      </c>
      <c r="H72" s="550">
        <v>2.4</v>
      </c>
      <c r="I72" s="551" t="s">
        <v>931</v>
      </c>
      <c r="J72" s="269"/>
      <c r="K72" s="550"/>
      <c r="L72" s="270" t="s">
        <v>1107</v>
      </c>
      <c r="M72" s="269"/>
      <c r="N72" s="550"/>
      <c r="O72" s="270"/>
      <c r="P72" s="176"/>
      <c r="Q72" s="176"/>
      <c r="R72" s="207"/>
    </row>
    <row r="73" spans="7:18" x14ac:dyDescent="0.25">
      <c r="G73" s="269">
        <v>44760</v>
      </c>
      <c r="H73" s="550">
        <v>16.39</v>
      </c>
      <c r="I73" s="551" t="s">
        <v>932</v>
      </c>
      <c r="J73" s="269"/>
      <c r="K73" s="550"/>
      <c r="L73" s="270" t="s">
        <v>1108</v>
      </c>
      <c r="M73" s="269"/>
      <c r="N73" s="550"/>
      <c r="O73" s="270"/>
      <c r="P73" s="176"/>
      <c r="Q73" s="176"/>
      <c r="R73" s="207"/>
    </row>
    <row r="74" spans="7:18" x14ac:dyDescent="0.25">
      <c r="G74" s="274">
        <v>44761</v>
      </c>
      <c r="H74" s="550">
        <v>2.4</v>
      </c>
      <c r="I74" s="551" t="s">
        <v>937</v>
      </c>
      <c r="J74" s="269"/>
      <c r="K74" s="550"/>
      <c r="L74" s="270" t="s">
        <v>1109</v>
      </c>
      <c r="M74" s="269"/>
      <c r="N74" s="550"/>
      <c r="O74" s="270"/>
      <c r="P74" s="176"/>
      <c r="Q74" s="176"/>
      <c r="R74" s="207"/>
    </row>
    <row r="75" spans="7:18" x14ac:dyDescent="0.25">
      <c r="G75" s="269">
        <v>44761</v>
      </c>
      <c r="H75" s="550">
        <v>86.9</v>
      </c>
      <c r="I75" s="551" t="s">
        <v>938</v>
      </c>
      <c r="J75" s="269"/>
      <c r="K75" s="550"/>
      <c r="L75" s="270" t="s">
        <v>1110</v>
      </c>
      <c r="M75" s="269"/>
      <c r="N75" s="550"/>
      <c r="O75" s="270"/>
      <c r="P75" s="176"/>
      <c r="Q75" s="176"/>
      <c r="R75" s="207"/>
    </row>
    <row r="76" spans="7:18" x14ac:dyDescent="0.25">
      <c r="G76" s="269">
        <v>44763</v>
      </c>
      <c r="H76" s="550">
        <v>30</v>
      </c>
      <c r="I76" s="551" t="s">
        <v>939</v>
      </c>
      <c r="J76" s="269"/>
      <c r="K76" s="550"/>
      <c r="L76" s="270" t="s">
        <v>1111</v>
      </c>
      <c r="M76" s="269"/>
      <c r="N76" s="550"/>
      <c r="O76" s="270"/>
      <c r="P76" s="176"/>
      <c r="Q76" s="176"/>
      <c r="R76" s="207"/>
    </row>
    <row r="77" spans="7:18" x14ac:dyDescent="0.25">
      <c r="G77" s="269">
        <v>44764</v>
      </c>
      <c r="H77" s="550">
        <v>28.13</v>
      </c>
      <c r="I77" s="551" t="s">
        <v>940</v>
      </c>
      <c r="J77" s="269"/>
      <c r="K77" s="550"/>
      <c r="L77" s="270" t="s">
        <v>1112</v>
      </c>
      <c r="M77" s="269"/>
      <c r="N77" s="550"/>
      <c r="O77" s="270"/>
      <c r="P77" s="176"/>
      <c r="Q77" s="176"/>
      <c r="R77" s="207"/>
    </row>
    <row r="78" spans="7:18" ht="15.6" thickBot="1" x14ac:dyDescent="0.3">
      <c r="G78" s="271">
        <v>44765</v>
      </c>
      <c r="H78" s="272">
        <v>30.32</v>
      </c>
      <c r="I78" s="275" t="s">
        <v>941</v>
      </c>
      <c r="J78" s="271"/>
      <c r="K78" s="272"/>
      <c r="L78" s="273"/>
      <c r="M78" s="271"/>
      <c r="N78" s="554"/>
      <c r="O78" s="273"/>
      <c r="P78" s="176"/>
      <c r="Q78" s="176"/>
      <c r="R78" s="207"/>
    </row>
    <row r="79" spans="7:18" ht="15.6" thickTop="1" x14ac:dyDescent="0.25">
      <c r="N79" s="175"/>
    </row>
    <row r="80" spans="7:18" x14ac:dyDescent="0.25">
      <c r="N80" s="175"/>
    </row>
    <row r="81" spans="14:14" x14ac:dyDescent="0.25">
      <c r="N81" s="175"/>
    </row>
    <row r="82" spans="14:14" x14ac:dyDescent="0.25">
      <c r="N82" s="175"/>
    </row>
    <row r="83" spans="14:14" x14ac:dyDescent="0.25">
      <c r="N83" s="175"/>
    </row>
    <row r="84" spans="14:14" x14ac:dyDescent="0.25">
      <c r="N84" s="175"/>
    </row>
    <row r="85" spans="14:14" x14ac:dyDescent="0.25">
      <c r="N85" s="175"/>
    </row>
    <row r="86" spans="14:14" x14ac:dyDescent="0.25">
      <c r="N86" s="175"/>
    </row>
    <row r="87" spans="14:14" x14ac:dyDescent="0.25">
      <c r="N87" s="175"/>
    </row>
    <row r="88" spans="14:14" x14ac:dyDescent="0.25">
      <c r="N88" s="175"/>
    </row>
    <row r="89" spans="14:14" x14ac:dyDescent="0.25">
      <c r="N89"/>
    </row>
    <row r="90" spans="14:14" x14ac:dyDescent="0.25">
      <c r="N90"/>
    </row>
    <row r="91" spans="14:14" x14ac:dyDescent="0.25">
      <c r="N91"/>
    </row>
    <row r="92" spans="14:14" x14ac:dyDescent="0.25">
      <c r="N92"/>
    </row>
    <row r="93" spans="14:14" x14ac:dyDescent="0.25">
      <c r="N93"/>
    </row>
    <row r="94" spans="14:14" x14ac:dyDescent="0.25">
      <c r="N94"/>
    </row>
    <row r="95" spans="14:14" x14ac:dyDescent="0.25">
      <c r="N95"/>
    </row>
    <row r="96" spans="14:14" x14ac:dyDescent="0.25">
      <c r="N96"/>
    </row>
    <row r="97" spans="14:14" x14ac:dyDescent="0.25">
      <c r="N97"/>
    </row>
    <row r="98" spans="14:14" x14ac:dyDescent="0.25">
      <c r="N98"/>
    </row>
    <row r="99" spans="14:14" x14ac:dyDescent="0.25">
      <c r="N99"/>
    </row>
    <row r="100" spans="14:14" x14ac:dyDescent="0.25">
      <c r="N100"/>
    </row>
    <row r="101" spans="14:14" x14ac:dyDescent="0.25">
      <c r="N101"/>
    </row>
    <row r="102" spans="14:14" x14ac:dyDescent="0.25">
      <c r="N102"/>
    </row>
    <row r="103" spans="14:14" x14ac:dyDescent="0.25">
      <c r="N103"/>
    </row>
    <row r="104" spans="14:14" x14ac:dyDescent="0.25">
      <c r="N104"/>
    </row>
    <row r="105" spans="14:14" x14ac:dyDescent="0.25">
      <c r="N105"/>
    </row>
    <row r="106" spans="14:14" x14ac:dyDescent="0.25">
      <c r="N106"/>
    </row>
    <row r="107" spans="14:14" x14ac:dyDescent="0.25">
      <c r="N107"/>
    </row>
    <row r="108" spans="14:14" x14ac:dyDescent="0.25">
      <c r="N108"/>
    </row>
    <row r="109" spans="14:14" x14ac:dyDescent="0.25">
      <c r="N109"/>
    </row>
    <row r="110" spans="14:14" x14ac:dyDescent="0.25">
      <c r="N110"/>
    </row>
    <row r="111" spans="14:14" x14ac:dyDescent="0.25">
      <c r="N111"/>
    </row>
    <row r="112" spans="14:14" x14ac:dyDescent="0.25">
      <c r="N112"/>
    </row>
    <row r="113" spans="1:14" x14ac:dyDescent="0.25">
      <c r="N113"/>
    </row>
    <row r="114" spans="1:14" x14ac:dyDescent="0.25">
      <c r="N114"/>
    </row>
    <row r="115" spans="1:14" x14ac:dyDescent="0.25">
      <c r="N115"/>
    </row>
    <row r="116" spans="1:14" x14ac:dyDescent="0.25">
      <c r="N116"/>
    </row>
    <row r="117" spans="1:14" x14ac:dyDescent="0.25">
      <c r="N117"/>
    </row>
    <row r="118" spans="1:14" x14ac:dyDescent="0.25">
      <c r="N118"/>
    </row>
    <row r="119" spans="1:14" x14ac:dyDescent="0.25">
      <c r="N119"/>
    </row>
    <row r="124" spans="1:14" s="15" customFormat="1" x14ac:dyDescent="0.25">
      <c r="A124" s="16"/>
      <c r="B124" s="17"/>
      <c r="C124"/>
      <c r="D124"/>
      <c r="E124"/>
    </row>
    <row r="125" spans="1:14" ht="13.8" x14ac:dyDescent="0.25">
      <c r="A125" s="15"/>
      <c r="B125" s="15"/>
      <c r="C125" s="15"/>
      <c r="D125" s="15"/>
      <c r="E125" s="15"/>
      <c r="J125" s="176"/>
      <c r="K125" s="176"/>
      <c r="L125"/>
    </row>
    <row r="126" spans="1:14" x14ac:dyDescent="0.25">
      <c r="J126" s="176"/>
      <c r="K126" s="176"/>
      <c r="L126"/>
    </row>
    <row r="127" spans="1:14" x14ac:dyDescent="0.25">
      <c r="J127" s="176"/>
      <c r="K127" s="176"/>
      <c r="L127"/>
    </row>
    <row r="128" spans="1:14" ht="15.6" thickBot="1" x14ac:dyDescent="0.3">
      <c r="J128" s="431"/>
      <c r="K128" s="176"/>
    </row>
    <row r="129" spans="10:11" ht="15.6" thickBot="1" x14ac:dyDescent="0.3">
      <c r="J129" s="176"/>
      <c r="K129" s="175"/>
    </row>
  </sheetData>
  <sortState xmlns:xlrd2="http://schemas.microsoft.com/office/spreadsheetml/2017/richdata2" ref="G5:I8">
    <sortCondition ref="G5:G8"/>
  </sortState>
  <mergeCells count="6">
    <mergeCell ref="S28:S33"/>
    <mergeCell ref="G1:R1"/>
    <mergeCell ref="A1:F1"/>
    <mergeCell ref="D10:F10"/>
    <mergeCell ref="B2:C2"/>
    <mergeCell ref="S2:S27"/>
  </mergeCells>
  <conditionalFormatting sqref="D2">
    <cfRule type="containsText" dxfId="12" priority="22" operator="containsText" text="ANNULE">
      <formula>NOT(ISERROR(SEARCH("ANNULE",D2)))</formula>
    </cfRule>
    <cfRule type="colorScale" priority="23">
      <colorScale>
        <cfvo type="min"/>
        <cfvo type="percentile" val="50"/>
        <cfvo type="max"/>
        <color rgb="FF63BE7B"/>
        <color rgb="FFFFEB84"/>
        <color rgb="FFF8696B"/>
      </colorScale>
    </cfRule>
  </conditionalFormatting>
  <conditionalFormatting sqref="C33:D33 C37:D37 C39 A40:B42 C40:D45 C46">
    <cfRule type="cellIs" dxfId="11" priority="24" operator="greaterThan">
      <formula>#REF!</formula>
    </cfRule>
  </conditionalFormatting>
  <conditionalFormatting sqref="C36:D36">
    <cfRule type="cellIs" dxfId="10" priority="3" operator="greaterThan">
      <formula>#REF!</formula>
    </cfRule>
  </conditionalFormatting>
  <conditionalFormatting sqref="D39">
    <cfRule type="cellIs" dxfId="9" priority="2" operator="greaterThan">
      <formula>#REF!</formula>
    </cfRule>
  </conditionalFormatting>
  <conditionalFormatting sqref="C47:C48">
    <cfRule type="cellIs" dxfId="8" priority="1" operator="greaterThan">
      <formula>#REF!</formula>
    </cfRule>
  </conditionalFormatting>
  <pageMargins left="0.7" right="0.7" top="0.75" bottom="0.75" header="0.3" footer="0.3"/>
  <pageSetup paperSize="9" orientation="portrait" r:id="rId1"/>
  <ignoredErrors>
    <ignoredError sqref="B46:B47 B41"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3073" r:id="rId4" name="Scroll Bar 1">
              <controlPr defaultSize="0" autoLine="0" autoPict="0">
                <anchor moveWithCells="1">
                  <from>
                    <xdr:col>0</xdr:col>
                    <xdr:colOff>53340</xdr:colOff>
                    <xdr:row>0</xdr:row>
                    <xdr:rowOff>175260</xdr:rowOff>
                  </from>
                  <to>
                    <xdr:col>0</xdr:col>
                    <xdr:colOff>205740</xdr:colOff>
                    <xdr:row>13</xdr:row>
                    <xdr:rowOff>83820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AFE79-4103-484A-850D-CDF3C3524C8C}">
  <dimension ref="A1:P74"/>
  <sheetViews>
    <sheetView workbookViewId="0">
      <selection activeCell="D18" sqref="D18"/>
    </sheetView>
  </sheetViews>
  <sheetFormatPr baseColWidth="10" defaultColWidth="11.296875" defaultRowHeight="13.8" x14ac:dyDescent="0.25"/>
  <cols>
    <col min="1" max="1" width="24.69921875" customWidth="1"/>
    <col min="2" max="2" width="7.69921875" customWidth="1"/>
    <col min="3" max="3" width="32.69921875" customWidth="1"/>
    <col min="4" max="4" width="8.69921875" customWidth="1"/>
    <col min="5" max="5" width="6.8984375" customWidth="1"/>
    <col min="6" max="6" width="15" customWidth="1"/>
    <col min="7" max="7" width="11.5" customWidth="1"/>
    <col min="8" max="8" width="12.5" customWidth="1"/>
    <col min="9" max="9" width="25.5" customWidth="1"/>
    <col min="10" max="10" width="10.19921875" customWidth="1"/>
    <col min="11" max="11" width="19.8984375" style="37" customWidth="1"/>
    <col min="12" max="12" width="12.19921875" customWidth="1"/>
    <col min="13" max="13" width="7.19921875" customWidth="1"/>
  </cols>
  <sheetData>
    <row r="1" spans="1:14" ht="17.399999999999999" x14ac:dyDescent="0.3">
      <c r="A1" s="818" t="s">
        <v>228</v>
      </c>
      <c r="B1" s="818"/>
      <c r="C1" s="818"/>
      <c r="D1" s="818"/>
      <c r="E1" s="818"/>
      <c r="F1" s="818"/>
      <c r="G1" s="818"/>
      <c r="H1" s="818"/>
      <c r="I1" s="818"/>
      <c r="J1" s="818"/>
    </row>
    <row r="2" spans="1:14" x14ac:dyDescent="0.25">
      <c r="A2" s="819" t="s">
        <v>383</v>
      </c>
      <c r="B2" s="819"/>
      <c r="C2" s="819"/>
      <c r="D2" s="819"/>
      <c r="E2" s="819"/>
      <c r="F2" s="819"/>
      <c r="G2" s="819"/>
      <c r="H2" s="819"/>
      <c r="I2" s="819"/>
      <c r="J2" s="819"/>
      <c r="K2" s="78" t="s">
        <v>230</v>
      </c>
    </row>
    <row r="3" spans="1:14" ht="13.8" customHeight="1" x14ac:dyDescent="0.25">
      <c r="A3" s="820" t="s">
        <v>152</v>
      </c>
      <c r="B3" s="820"/>
      <c r="C3" s="820"/>
      <c r="D3" s="820"/>
      <c r="E3" s="820"/>
      <c r="F3" s="820"/>
      <c r="G3" s="820"/>
      <c r="H3" s="820"/>
      <c r="I3" s="820"/>
      <c r="J3" s="820"/>
      <c r="K3" s="820"/>
      <c r="L3" s="820"/>
      <c r="M3" s="820"/>
    </row>
    <row r="4" spans="1:14" x14ac:dyDescent="0.25">
      <c r="A4" s="820"/>
      <c r="B4" s="820"/>
      <c r="C4" s="820"/>
      <c r="D4" s="820"/>
      <c r="E4" s="820"/>
      <c r="F4" s="820"/>
      <c r="G4" s="820"/>
      <c r="H4" s="820"/>
      <c r="I4" s="820"/>
      <c r="J4" s="820"/>
      <c r="K4" s="820"/>
      <c r="L4" s="820"/>
      <c r="M4" s="820"/>
    </row>
    <row r="5" spans="1:14" ht="6" customHeight="1" thickBot="1" x14ac:dyDescent="0.3">
      <c r="A5" s="820"/>
      <c r="B5" s="820"/>
      <c r="C5" s="820"/>
      <c r="D5" s="820"/>
      <c r="E5" s="820"/>
      <c r="F5" s="820"/>
      <c r="G5" s="820"/>
      <c r="H5" s="820"/>
      <c r="I5" s="820"/>
      <c r="J5" s="820"/>
      <c r="K5" s="820"/>
      <c r="L5" s="820"/>
      <c r="M5" s="820"/>
    </row>
    <row r="6" spans="1:14" ht="14.4" thickBot="1" x14ac:dyDescent="0.3">
      <c r="A6" s="828">
        <v>2022</v>
      </c>
      <c r="B6" s="829"/>
      <c r="C6" s="829"/>
      <c r="D6" s="829"/>
      <c r="E6" s="829"/>
      <c r="F6" s="829"/>
      <c r="G6" s="829"/>
      <c r="H6" s="829"/>
      <c r="I6" s="829"/>
      <c r="J6" s="830"/>
    </row>
    <row r="7" spans="1:14" x14ac:dyDescent="0.25">
      <c r="A7" s="93"/>
      <c r="B7" s="95"/>
      <c r="C7" s="93"/>
      <c r="D7" s="164"/>
      <c r="E7" s="164"/>
      <c r="F7" s="162"/>
      <c r="G7" s="163"/>
      <c r="H7" s="96"/>
      <c r="I7" s="94" t="s">
        <v>618</v>
      </c>
      <c r="J7" s="416">
        <f>Totaltaxesejour</f>
        <v>143.88</v>
      </c>
      <c r="K7" s="90" t="s">
        <v>154</v>
      </c>
      <c r="L7" s="91">
        <f>totaldevis</f>
        <v>20942.145400000001</v>
      </c>
    </row>
    <row r="8" spans="1:14" x14ac:dyDescent="0.25">
      <c r="A8" s="93" t="s">
        <v>271</v>
      </c>
      <c r="B8" s="95">
        <f>ROUNDDOWN(SUM(LISTE!AF9:AF200),1)</f>
        <v>0</v>
      </c>
      <c r="C8" s="93" t="s">
        <v>276</v>
      </c>
      <c r="D8" s="354">
        <f>ROUNDUP(SUM(LISTE!AR9:AR200),-1)</f>
        <v>0</v>
      </c>
      <c r="E8" s="354"/>
      <c r="F8" s="355" t="s">
        <v>372</v>
      </c>
      <c r="G8" s="354">
        <f>SUM(LISTE!BT9:BT200)</f>
        <v>0</v>
      </c>
      <c r="H8" s="354"/>
      <c r="I8" s="594" t="s">
        <v>619</v>
      </c>
      <c r="J8" s="416">
        <f>Totalstephanie</f>
        <v>2817.97</v>
      </c>
      <c r="K8" s="90" t="s">
        <v>198</v>
      </c>
      <c r="L8" s="91">
        <f>totalplannifie</f>
        <v>7198.15</v>
      </c>
    </row>
    <row r="9" spans="1:14" x14ac:dyDescent="0.25">
      <c r="A9" s="93" t="s">
        <v>272</v>
      </c>
      <c r="B9" s="95">
        <f>ROUNDDOWN(SUM(LISTE!AG9:AG200),1)</f>
        <v>0</v>
      </c>
      <c r="C9" s="93" t="s">
        <v>277</v>
      </c>
      <c r="D9" s="356">
        <f>ROUNDUP(SUM(LISTE!AS9:AS200),-1)</f>
        <v>0</v>
      </c>
      <c r="E9" s="356"/>
      <c r="F9" s="357" t="s">
        <v>371</v>
      </c>
      <c r="G9" s="356">
        <f>SUM(LISTE!BU9:BU200)</f>
        <v>0</v>
      </c>
      <c r="H9" s="356"/>
      <c r="I9" s="595" t="s">
        <v>649</v>
      </c>
      <c r="J9" s="416">
        <f>totalfraisreel</f>
        <v>4918.37</v>
      </c>
      <c r="K9" s="90" t="s">
        <v>284</v>
      </c>
      <c r="L9" s="91">
        <f>totalpaye</f>
        <v>6630.1</v>
      </c>
    </row>
    <row r="10" spans="1:14" x14ac:dyDescent="0.25">
      <c r="A10" s="93" t="s">
        <v>273</v>
      </c>
      <c r="B10" s="95">
        <f>ROUNDDOWN(SUM(LISTE!AH9:AH200),1)</f>
        <v>9.9</v>
      </c>
      <c r="C10" s="93" t="s">
        <v>278</v>
      </c>
      <c r="D10" s="164">
        <f>ROUNDUP(SUM(LISTE!AT9:AT200),-1)</f>
        <v>0</v>
      </c>
      <c r="E10" s="164"/>
      <c r="F10" s="202" t="s">
        <v>365</v>
      </c>
      <c r="G10" s="164">
        <f>SUM(LISTE!BV9:BV200)</f>
        <v>0</v>
      </c>
      <c r="H10" s="164"/>
      <c r="I10" s="595" t="s">
        <v>648</v>
      </c>
      <c r="J10" s="416">
        <f>totalfraisrembourses</f>
        <v>1400</v>
      </c>
      <c r="K10" s="90" t="s">
        <v>155</v>
      </c>
      <c r="L10" s="91">
        <f>reserve30</f>
        <v>2037.2</v>
      </c>
      <c r="N10" s="20"/>
    </row>
    <row r="11" spans="1:14" x14ac:dyDescent="0.25">
      <c r="A11" s="93" t="s">
        <v>274</v>
      </c>
      <c r="B11" s="95">
        <f>ROUNDDOWN(SUM(LISTE!AI9:AI200),1)</f>
        <v>24.4</v>
      </c>
      <c r="C11" s="93" t="s">
        <v>331</v>
      </c>
      <c r="D11" s="170">
        <f>ROUNDUP(SUM(LISTE!AU9:AU200),-1)</f>
        <v>120</v>
      </c>
      <c r="E11" s="170"/>
      <c r="F11" s="203" t="s">
        <v>366</v>
      </c>
      <c r="G11" s="170">
        <f>SUM(LISTE!BW9:BW200)</f>
        <v>0</v>
      </c>
      <c r="H11" s="170"/>
      <c r="I11" s="596" t="s">
        <v>254</v>
      </c>
      <c r="J11" s="414">
        <f>totalpaye*50%</f>
        <v>3315.05</v>
      </c>
      <c r="K11" s="90" t="s">
        <v>68</v>
      </c>
      <c r="L11" s="91">
        <f>soldetotal</f>
        <v>5439.9</v>
      </c>
    </row>
    <row r="12" spans="1:14" x14ac:dyDescent="0.25">
      <c r="A12" s="93" t="s">
        <v>275</v>
      </c>
      <c r="B12" s="95">
        <f>ROUNDDOWN(SUM(LISTE!AJ9:AJ200),1)</f>
        <v>6.6</v>
      </c>
      <c r="C12" s="93" t="s">
        <v>332</v>
      </c>
      <c r="D12" s="358">
        <f>ROUNDUP(SUM(LISTE!AV9:AV200),-1)</f>
        <v>40</v>
      </c>
      <c r="E12" s="358"/>
      <c r="F12" s="359" t="s">
        <v>367</v>
      </c>
      <c r="G12" s="358">
        <f>SUM(LISTE!BX9:BX200)</f>
        <v>0</v>
      </c>
      <c r="H12" s="358"/>
      <c r="I12" s="595" t="s">
        <v>192</v>
      </c>
      <c r="J12" s="415">
        <f>nbrenuitlocation</f>
        <v>225</v>
      </c>
      <c r="K12" s="90" t="s">
        <v>156</v>
      </c>
      <c r="L12" s="495">
        <f>totalpaye</f>
        <v>6630.1</v>
      </c>
    </row>
    <row r="13" spans="1:14" x14ac:dyDescent="0.25">
      <c r="A13" s="93" t="s">
        <v>132</v>
      </c>
      <c r="B13" s="95">
        <f>ROUNDDOWN(SUM(LISTE!AK9:AK200),1)</f>
        <v>2.6</v>
      </c>
      <c r="C13" s="93" t="s">
        <v>333</v>
      </c>
      <c r="D13" s="188">
        <f>ROUNDUP(SUM(LISTE!AW9:AW200),-1)</f>
        <v>20</v>
      </c>
      <c r="E13" s="204"/>
      <c r="F13" s="205" t="s">
        <v>368</v>
      </c>
      <c r="G13" s="188">
        <f>SUM(LISTE!BY9:BY200)</f>
        <v>0</v>
      </c>
      <c r="H13" s="188"/>
      <c r="I13" s="597" t="s">
        <v>307</v>
      </c>
      <c r="J13" s="589">
        <f>Supplement_electricite</f>
        <v>135</v>
      </c>
      <c r="K13" s="90" t="s">
        <v>190</v>
      </c>
      <c r="L13" s="92">
        <f>pourcentagevalidation</f>
        <v>0.34371597859310055</v>
      </c>
    </row>
    <row r="14" spans="1:14" x14ac:dyDescent="0.25">
      <c r="A14" s="93" t="s">
        <v>133</v>
      </c>
      <c r="B14" s="95">
        <f>ROUNDDOWN(SUM(LISTE!AL9:AL150),1)</f>
        <v>30.3</v>
      </c>
      <c r="C14" s="93" t="s">
        <v>334</v>
      </c>
      <c r="D14" s="195">
        <f>ROUNDUP(SUM(LISTE!AX9:AX200),-1)</f>
        <v>90</v>
      </c>
      <c r="E14" s="195"/>
      <c r="F14" s="206" t="s">
        <v>369</v>
      </c>
      <c r="G14" s="195">
        <f>SUM(LISTE!BZ9:BZ200)</f>
        <v>0</v>
      </c>
      <c r="H14" s="195"/>
      <c r="I14" s="598" t="s">
        <v>306</v>
      </c>
      <c r="J14" s="590">
        <f>Supplement_eau</f>
        <v>108</v>
      </c>
      <c r="K14" s="90" t="s">
        <v>377</v>
      </c>
      <c r="L14" s="495">
        <f>totalattente</f>
        <v>7198.15</v>
      </c>
    </row>
    <row r="15" spans="1:14" x14ac:dyDescent="0.25">
      <c r="A15" s="93" t="s">
        <v>134</v>
      </c>
      <c r="B15" s="95">
        <f>ROUNDDOWN(SUM(LISTE!AM9:AM150),1)</f>
        <v>46.2</v>
      </c>
      <c r="C15" s="93" t="s">
        <v>335</v>
      </c>
      <c r="D15" s="210">
        <f>ROUNDUP(SUM(LISTE!AY9:AY200),-1)</f>
        <v>170</v>
      </c>
      <c r="E15" s="210"/>
      <c r="F15" s="211" t="s">
        <v>370</v>
      </c>
      <c r="G15" s="210">
        <f>SUM(LISTE!CA9:CA200)</f>
        <v>0</v>
      </c>
      <c r="H15" s="210"/>
      <c r="I15" s="598" t="s">
        <v>928</v>
      </c>
      <c r="J15" s="589">
        <f>supplement_electro</f>
        <v>180</v>
      </c>
      <c r="K15" s="90"/>
      <c r="L15" s="91"/>
    </row>
    <row r="16" spans="1:14" x14ac:dyDescent="0.25">
      <c r="A16" s="93" t="s">
        <v>135</v>
      </c>
      <c r="B16" s="95">
        <f>ROUNDDOWN(SUM(LISTE!AN9:AN150),1)</f>
        <v>5.2</v>
      </c>
      <c r="C16" s="93" t="s">
        <v>336</v>
      </c>
      <c r="D16" s="164">
        <f>ROUNDUP(SUM(LISTE!AZ9:AZ200),-1)</f>
        <v>20</v>
      </c>
      <c r="E16" s="164"/>
      <c r="F16" s="202" t="s">
        <v>324</v>
      </c>
      <c r="G16" s="164">
        <f>SUM(LISTE!CB9:CB200)</f>
        <v>0</v>
      </c>
      <c r="H16" s="164"/>
      <c r="I16" s="599" t="s">
        <v>847</v>
      </c>
      <c r="J16" s="570">
        <f>totaldepense</f>
        <v>8303.2199999999993</v>
      </c>
      <c r="K16" s="625" t="s">
        <v>944</v>
      </c>
      <c r="N16" s="564"/>
    </row>
    <row r="17" spans="1:16" x14ac:dyDescent="0.25">
      <c r="A17" s="93" t="s">
        <v>136</v>
      </c>
      <c r="B17" s="95">
        <f>ROUNDDOWN(SUM(LISTE!AO9:AO150),1)</f>
        <v>18.399999999999999</v>
      </c>
      <c r="C17" s="93" t="s">
        <v>337</v>
      </c>
      <c r="D17" s="170">
        <f>ROUNDUP(SUM(LISTE!BA9:BA200),-1)</f>
        <v>70</v>
      </c>
      <c r="E17" s="170"/>
      <c r="F17" s="203" t="s">
        <v>325</v>
      </c>
      <c r="G17" s="277">
        <f>SUM(LISTE!CC9:CC200)</f>
        <v>0</v>
      </c>
      <c r="H17" s="277"/>
      <c r="I17" s="595" t="s">
        <v>284</v>
      </c>
      <c r="J17" s="417">
        <f>totalpaye</f>
        <v>6630.1</v>
      </c>
      <c r="L17" s="569"/>
    </row>
    <row r="18" spans="1:16" x14ac:dyDescent="0.25">
      <c r="A18" s="93" t="s">
        <v>137</v>
      </c>
      <c r="B18" s="95">
        <f>ROUNDDOWN(SUM(LISTE!AP9:AP150),1)</f>
        <v>0</v>
      </c>
      <c r="C18" s="93" t="s">
        <v>338</v>
      </c>
      <c r="D18" s="188">
        <f>ROUNDUP(SUM(LISTE!BB9:BB200),-1)</f>
        <v>20</v>
      </c>
      <c r="E18" s="204"/>
      <c r="F18" s="205" t="s">
        <v>326</v>
      </c>
      <c r="G18" s="188">
        <f>SUM(LISTE!CD9:CD200)</f>
        <v>0</v>
      </c>
      <c r="H18" s="188"/>
      <c r="I18" s="595" t="s">
        <v>217</v>
      </c>
      <c r="J18" s="416">
        <v>0</v>
      </c>
      <c r="K18" s="671" t="s">
        <v>1035</v>
      </c>
      <c r="L18" s="672">
        <f>totalfraisreel</f>
        <v>4918.37</v>
      </c>
      <c r="M18" s="208"/>
      <c r="N18" s="176"/>
    </row>
    <row r="19" spans="1:16" x14ac:dyDescent="0.25">
      <c r="A19" s="94" t="s">
        <v>138</v>
      </c>
      <c r="B19" s="96">
        <f>ROUNDDOWN(SUM(LISTE!AQ9:AQ150),1)</f>
        <v>0</v>
      </c>
      <c r="C19" s="93" t="s">
        <v>339</v>
      </c>
      <c r="D19" s="195">
        <f>ROUNDUP(SUM(LISTE!BC9:BC200),-1)</f>
        <v>0</v>
      </c>
      <c r="E19" s="195"/>
      <c r="F19" s="195" t="s">
        <v>327</v>
      </c>
      <c r="G19" s="206">
        <f>SUM(LISTE!CE9:CE200)</f>
        <v>0</v>
      </c>
      <c r="H19" s="206"/>
      <c r="I19" s="600" t="s">
        <v>249</v>
      </c>
      <c r="J19" s="256">
        <f>Totaltaxesejour+Supplement_electricite+Supplement_eau+supplement_electro</f>
        <v>566.88</v>
      </c>
      <c r="K19" s="671" t="s">
        <v>1036</v>
      </c>
      <c r="L19" s="672">
        <f>totalfraisrembourses</f>
        <v>1400</v>
      </c>
      <c r="M19" s="209"/>
      <c r="N19" s="157"/>
    </row>
    <row r="20" spans="1:16" x14ac:dyDescent="0.25">
      <c r="A20" s="94" t="s">
        <v>661</v>
      </c>
      <c r="B20" s="96">
        <f>SUM(B13:B19)</f>
        <v>102.69999999999999</v>
      </c>
      <c r="C20" s="520" t="s">
        <v>890</v>
      </c>
      <c r="D20" s="95">
        <f>SUM(D7:D19)</f>
        <v>550</v>
      </c>
      <c r="E20" s="95">
        <f>SUM(E7:E19)</f>
        <v>0</v>
      </c>
      <c r="F20" s="257"/>
      <c r="G20" s="258"/>
      <c r="H20" s="258"/>
      <c r="I20" s="83"/>
      <c r="J20" s="259"/>
      <c r="K20" s="671" t="s">
        <v>1037</v>
      </c>
      <c r="L20" s="672">
        <f>totalresterembourser</f>
        <v>3518.37</v>
      </c>
      <c r="M20" s="209"/>
      <c r="N20" s="157"/>
    </row>
    <row r="21" spans="1:16" x14ac:dyDescent="0.25">
      <c r="E21" s="97"/>
      <c r="F21" s="260"/>
      <c r="G21" s="576"/>
      <c r="H21" s="576">
        <v>44856</v>
      </c>
      <c r="I21" s="576">
        <v>44790</v>
      </c>
      <c r="J21" s="576">
        <v>44772</v>
      </c>
      <c r="K21" s="593" t="s">
        <v>399</v>
      </c>
      <c r="L21" s="591">
        <f>Supplement_electricite+Supplement_eau+supplement_electro</f>
        <v>423</v>
      </c>
      <c r="M21" s="255"/>
      <c r="N21" s="209"/>
      <c r="O21" s="209"/>
      <c r="P21" s="157"/>
    </row>
    <row r="22" spans="1:16" ht="17.399999999999999" x14ac:dyDescent="0.25">
      <c r="A22" s="821" t="s">
        <v>629</v>
      </c>
      <c r="B22" s="821"/>
      <c r="C22" s="250" t="s">
        <v>375</v>
      </c>
      <c r="D22" s="822">
        <f>totalattente-totaldepense</f>
        <v>-1105.0699999999997</v>
      </c>
      <c r="E22" s="822"/>
      <c r="F22" s="252">
        <f>totalattente/totaldepense</f>
        <v>0.86691066839129882</v>
      </c>
      <c r="G22" s="668"/>
      <c r="H22" s="668">
        <v>1.1884999999999999</v>
      </c>
      <c r="I22" s="668">
        <v>1.3431</v>
      </c>
      <c r="J22" s="668">
        <v>1.1456</v>
      </c>
      <c r="K22" s="593" t="s">
        <v>400</v>
      </c>
      <c r="L22" s="591">
        <f>SUM(VARIABLE!R28:R33)</f>
        <v>200</v>
      </c>
      <c r="M22" s="37"/>
      <c r="N22" s="157"/>
      <c r="O22" s="157"/>
      <c r="P22" s="157"/>
    </row>
    <row r="23" spans="1:16" ht="18" thickBot="1" x14ac:dyDescent="0.3">
      <c r="A23" s="821" t="s">
        <v>630</v>
      </c>
      <c r="B23" s="821"/>
      <c r="C23" s="251" t="s">
        <v>376</v>
      </c>
      <c r="D23" s="827">
        <f>totalpaye-totaldepense</f>
        <v>-1673.119999999999</v>
      </c>
      <c r="E23" s="827"/>
      <c r="F23" s="253">
        <f>IF(totaldepense=0,0,totalpaye/totaldepense)</f>
        <v>0.7984974503867176</v>
      </c>
      <c r="G23" s="668"/>
      <c r="H23" s="668">
        <v>1.0719000000000001</v>
      </c>
      <c r="I23" s="668">
        <v>0.97689999999999999</v>
      </c>
      <c r="J23" s="668">
        <v>0.75339999999999996</v>
      </c>
      <c r="K23" s="593" t="s">
        <v>171</v>
      </c>
      <c r="L23" s="591">
        <f>L21-L22</f>
        <v>223</v>
      </c>
      <c r="M23" s="37"/>
    </row>
    <row r="24" spans="1:16" ht="23.4" customHeight="1" thickBot="1" x14ac:dyDescent="0.3">
      <c r="A24" s="823" t="s">
        <v>396</v>
      </c>
      <c r="B24" s="824"/>
      <c r="C24" s="824"/>
      <c r="D24" s="825"/>
      <c r="E24" s="825"/>
      <c r="F24" s="824"/>
      <c r="G24" s="824"/>
      <c r="H24" s="824"/>
      <c r="I24" s="824"/>
      <c r="J24" s="824"/>
      <c r="K24" s="824"/>
      <c r="L24" s="826"/>
    </row>
    <row r="25" spans="1:16" x14ac:dyDescent="0.25">
      <c r="A25" s="360" t="s">
        <v>621</v>
      </c>
      <c r="B25" s="367">
        <v>160</v>
      </c>
      <c r="C25" s="366" t="s">
        <v>622</v>
      </c>
      <c r="D25" s="831" t="s">
        <v>650</v>
      </c>
      <c r="E25" s="831"/>
      <c r="F25" s="410">
        <f>stephanieJanvier+sup01_01</f>
        <v>160</v>
      </c>
      <c r="J25" s="37"/>
      <c r="K25"/>
    </row>
    <row r="26" spans="1:16" ht="17.399999999999999" x14ac:dyDescent="0.3">
      <c r="A26" s="361" t="s">
        <v>645</v>
      </c>
      <c r="B26" s="409">
        <f>40*4</f>
        <v>160</v>
      </c>
      <c r="C26" s="408" t="s">
        <v>644</v>
      </c>
      <c r="D26" s="831" t="s">
        <v>1078</v>
      </c>
      <c r="E26" s="831"/>
      <c r="F26" s="410">
        <f>stephaniefevrier+sup02_01</f>
        <v>160</v>
      </c>
      <c r="G26" s="575"/>
      <c r="H26" s="575"/>
      <c r="I26" s="575" t="s">
        <v>620</v>
      </c>
      <c r="J26" s="223"/>
      <c r="K26" s="224"/>
      <c r="L26" s="225"/>
    </row>
    <row r="27" spans="1:16" s="207" customFormat="1" ht="13.8" customHeight="1" x14ac:dyDescent="0.3">
      <c r="A27" s="166" t="s">
        <v>363</v>
      </c>
      <c r="B27" s="165">
        <f>40*4</f>
        <v>160</v>
      </c>
      <c r="C27" s="418" t="s">
        <v>660</v>
      </c>
      <c r="D27" s="831" t="s">
        <v>651</v>
      </c>
      <c r="E27" s="831"/>
      <c r="F27" s="410">
        <f>stephaniemars+sup03_01+sup03_02</f>
        <v>181</v>
      </c>
      <c r="I27" s="226" t="s">
        <v>413</v>
      </c>
      <c r="J27" s="226"/>
      <c r="K27" s="224"/>
      <c r="L27" s="226"/>
    </row>
    <row r="28" spans="1:16" s="207" customFormat="1" ht="13.95" customHeight="1" thickBot="1" x14ac:dyDescent="0.3">
      <c r="A28" s="166" t="s">
        <v>693</v>
      </c>
      <c r="B28" s="165">
        <v>21</v>
      </c>
      <c r="C28" s="418" t="s">
        <v>703</v>
      </c>
      <c r="D28" s="831" t="s">
        <v>652</v>
      </c>
      <c r="E28" s="831"/>
      <c r="F28" s="410">
        <f>stephanieavril+sup04_01+sup04_02+sup04_03+sup04_04+sup04_05+sup04_06</f>
        <v>446</v>
      </c>
      <c r="G28" s="422"/>
      <c r="H28" s="422"/>
      <c r="I28" s="422"/>
      <c r="J28" s="197"/>
      <c r="K28" s="197"/>
      <c r="L28" s="197"/>
      <c r="M28" s="197"/>
    </row>
    <row r="29" spans="1:16" x14ac:dyDescent="0.25">
      <c r="A29" s="276" t="s">
        <v>692</v>
      </c>
      <c r="B29" s="419">
        <f>40*4</f>
        <v>160</v>
      </c>
      <c r="C29" s="420" t="s">
        <v>694</v>
      </c>
      <c r="D29" s="831" t="s">
        <v>653</v>
      </c>
      <c r="E29" s="831"/>
      <c r="F29" s="410">
        <f>stephaniemai+sup05_01-(sup06_02)</f>
        <v>167.2</v>
      </c>
      <c r="G29" s="422"/>
      <c r="H29" s="422"/>
      <c r="I29" s="727"/>
      <c r="J29" s="816" t="str">
        <f>CONCATENATE("MOIS AVRIL : ",F28," €")</f>
        <v>MOIS AVRIL : 446 €</v>
      </c>
      <c r="K29" s="816"/>
      <c r="L29" s="817"/>
    </row>
    <row r="30" spans="1:16" x14ac:dyDescent="0.25">
      <c r="A30" s="276" t="s">
        <v>695</v>
      </c>
      <c r="B30" s="419">
        <v>50</v>
      </c>
      <c r="C30" s="420" t="s">
        <v>708</v>
      </c>
      <c r="D30" s="831" t="s">
        <v>654</v>
      </c>
      <c r="E30" s="831"/>
      <c r="F30" s="410">
        <f>stephaniejuin+sup06_01+sup06_02+sup06_03+sup06_04+sup06_05+sup06_06+sup06_07+sup06_08+sup06_09</f>
        <v>330.84000000000003</v>
      </c>
      <c r="G30" s="423"/>
      <c r="H30" s="423"/>
      <c r="I30" s="814" t="s">
        <v>729</v>
      </c>
      <c r="J30" s="815"/>
      <c r="K30" s="815"/>
      <c r="L30" s="725">
        <f>stephanieavril</f>
        <v>120</v>
      </c>
    </row>
    <row r="31" spans="1:16" s="207" customFormat="1" x14ac:dyDescent="0.25">
      <c r="A31" s="276" t="s">
        <v>709</v>
      </c>
      <c r="B31" s="419">
        <v>26</v>
      </c>
      <c r="C31" s="420" t="s">
        <v>710</v>
      </c>
      <c r="D31" s="831" t="s">
        <v>655</v>
      </c>
      <c r="E31" s="831"/>
      <c r="F31" s="410">
        <f>stephaniejuillet+sup07_01+sup07_02+sup07_03</f>
        <v>270</v>
      </c>
      <c r="G31" s="422"/>
      <c r="H31" s="422"/>
      <c r="I31" s="814" t="str">
        <f t="shared" ref="I31:I36" si="0">C29</f>
        <v>nettoyage semaine 14+15+16+17</v>
      </c>
      <c r="J31" s="815" t="str">
        <f>C29</f>
        <v>nettoyage semaine 14+15+16+17</v>
      </c>
      <c r="K31" s="815"/>
      <c r="L31" s="725">
        <f>sup04_01</f>
        <v>160</v>
      </c>
    </row>
    <row r="32" spans="1:16" x14ac:dyDescent="0.25">
      <c r="A32" s="276" t="s">
        <v>724</v>
      </c>
      <c r="B32" s="419">
        <v>40</v>
      </c>
      <c r="C32" s="420" t="s">
        <v>725</v>
      </c>
      <c r="D32" s="831" t="s">
        <v>1079</v>
      </c>
      <c r="E32" s="831"/>
      <c r="F32" s="410">
        <f>stephanieaout+sup08_01+sup08_02+sup08_03</f>
        <v>412</v>
      </c>
      <c r="G32" s="422"/>
      <c r="H32" s="422"/>
      <c r="I32" s="814" t="str">
        <f t="shared" si="0"/>
        <v>nettoyage sup stephanie+ fille</v>
      </c>
      <c r="J32" s="815"/>
      <c r="K32" s="815"/>
      <c r="L32" s="725">
        <f>sup04_02</f>
        <v>50</v>
      </c>
    </row>
    <row r="33" spans="1:14" ht="13.95" customHeight="1" x14ac:dyDescent="0.25">
      <c r="A33" s="276" t="s">
        <v>730</v>
      </c>
      <c r="B33" s="171">
        <v>30</v>
      </c>
      <c r="C33" s="420" t="s">
        <v>731</v>
      </c>
      <c r="D33" s="831" t="s">
        <v>656</v>
      </c>
      <c r="E33" s="831"/>
      <c r="F33" s="410">
        <f>stephanieseptembre+sup09_01+sup09_02</f>
        <v>184</v>
      </c>
      <c r="G33" s="422"/>
      <c r="H33" s="422"/>
      <c r="I33" s="814" t="str">
        <f t="shared" si="0"/>
        <v>achat pour repas du 12/04</v>
      </c>
      <c r="J33" s="815"/>
      <c r="K33" s="815"/>
      <c r="L33" s="725">
        <f>sup04_03</f>
        <v>26</v>
      </c>
    </row>
    <row r="34" spans="1:14" x14ac:dyDescent="0.25">
      <c r="A34" s="276" t="s">
        <v>732</v>
      </c>
      <c r="B34" s="171">
        <v>20</v>
      </c>
      <c r="C34" s="420" t="s">
        <v>733</v>
      </c>
      <c r="D34" s="831" t="s">
        <v>657</v>
      </c>
      <c r="E34" s="831" t="s">
        <v>657</v>
      </c>
      <c r="F34" s="410">
        <f>stephanieoctobre+sup10_01+sup10_02+sup10_03+sup10_04</f>
        <v>286.93</v>
      </c>
      <c r="G34" s="422"/>
      <c r="H34" s="422"/>
      <c r="I34" s="814" t="str">
        <f t="shared" si="0"/>
        <v>nettoyage sup fille</v>
      </c>
      <c r="J34" s="815"/>
      <c r="K34" s="815"/>
      <c r="L34" s="725">
        <f>sup04_04</f>
        <v>40</v>
      </c>
    </row>
    <row r="35" spans="1:14" x14ac:dyDescent="0.25">
      <c r="A35" s="362" t="s">
        <v>696</v>
      </c>
      <c r="B35" s="421">
        <f>20+40*3</f>
        <v>140</v>
      </c>
      <c r="C35" s="483" t="s">
        <v>744</v>
      </c>
      <c r="D35" s="201"/>
      <c r="E35" s="363" t="s">
        <v>658</v>
      </c>
      <c r="F35" s="364">
        <f>stephanienovembre+sup11_01+sup11_02</f>
        <v>220</v>
      </c>
      <c r="G35" s="422"/>
      <c r="H35" s="422"/>
      <c r="I35" s="814" t="str">
        <f t="shared" si="0"/>
        <v>nettoyage sup samedi 16</v>
      </c>
      <c r="J35" s="815"/>
      <c r="K35" s="815"/>
      <c r="L35" s="725">
        <f>sup04_05</f>
        <v>30</v>
      </c>
    </row>
    <row r="36" spans="1:14" ht="14.4" thickBot="1" x14ac:dyDescent="0.3">
      <c r="A36" s="172" t="s">
        <v>697</v>
      </c>
      <c r="B36" s="491">
        <f>40*5</f>
        <v>200</v>
      </c>
      <c r="C36" s="492" t="s">
        <v>756</v>
      </c>
      <c r="D36" s="200"/>
      <c r="E36" s="365" t="s">
        <v>659</v>
      </c>
      <c r="F36" s="197">
        <f>stephaniedecembte</f>
        <v>0</v>
      </c>
      <c r="G36" s="422"/>
      <c r="H36" s="422"/>
      <c r="I36" s="832" t="str">
        <f t="shared" si="0"/>
        <v>preparation le 16 avril</v>
      </c>
      <c r="J36" s="833"/>
      <c r="K36" s="833"/>
      <c r="L36" s="726">
        <f>B34</f>
        <v>20</v>
      </c>
    </row>
    <row r="37" spans="1:14" ht="14.4" thickTop="1" x14ac:dyDescent="0.25">
      <c r="A37" s="172" t="s">
        <v>698</v>
      </c>
      <c r="B37" s="491">
        <v>12.8</v>
      </c>
      <c r="C37" s="492" t="s">
        <v>788</v>
      </c>
      <c r="D37" s="289"/>
      <c r="E37" s="289"/>
      <c r="F37" s="519">
        <f>SUM(F25:F36)</f>
        <v>2817.97</v>
      </c>
      <c r="G37" s="422"/>
      <c r="H37" s="422"/>
      <c r="I37" s="727"/>
      <c r="J37" s="816" t="str">
        <f>CONCATENATE("MOIS MAI : ",L39+L38," €")</f>
        <v>MOIS MAI : 180 €</v>
      </c>
      <c r="K37" s="816"/>
      <c r="L37" s="817"/>
    </row>
    <row r="38" spans="1:14" x14ac:dyDescent="0.25">
      <c r="A38" s="172" t="s">
        <v>699</v>
      </c>
      <c r="B38" s="491">
        <v>21.62</v>
      </c>
      <c r="C38" s="492" t="s">
        <v>766</v>
      </c>
      <c r="F38" s="15"/>
      <c r="I38" s="814" t="s">
        <v>729</v>
      </c>
      <c r="J38" s="815"/>
      <c r="K38" s="815"/>
      <c r="L38" s="725">
        <f>stephaniemai</f>
        <v>40</v>
      </c>
    </row>
    <row r="39" spans="1:14" ht="14.4" thickBot="1" x14ac:dyDescent="0.3">
      <c r="A39" s="172" t="s">
        <v>364</v>
      </c>
      <c r="B39" s="491">
        <v>6.4</v>
      </c>
      <c r="C39" s="492" t="s">
        <v>785</v>
      </c>
      <c r="I39" s="814" t="str">
        <f>C35</f>
        <v>nettoyage semaine 18+19+20+21</v>
      </c>
      <c r="J39" s="815" t="str">
        <f>C37</f>
        <v>client mai  Fleureau Christophe</v>
      </c>
      <c r="K39" s="815"/>
      <c r="L39" s="725">
        <f>sup05_01</f>
        <v>140</v>
      </c>
    </row>
    <row r="40" spans="1:14" x14ac:dyDescent="0.25">
      <c r="A40" s="172" t="s">
        <v>691</v>
      </c>
      <c r="B40" s="491">
        <v>13.6</v>
      </c>
      <c r="C40" s="492" t="s">
        <v>787</v>
      </c>
      <c r="D40" s="811" t="str">
        <f>CONCATENATE("MOIS SEPTEMBRE: ",F33," €")</f>
        <v>MOIS SEPTEMBRE: 184 €</v>
      </c>
      <c r="E40" s="812"/>
      <c r="F40" s="812"/>
      <c r="G40" s="812"/>
      <c r="H40" s="813"/>
      <c r="I40" s="727"/>
      <c r="J40" s="816" t="str">
        <f>CONCATENATE("MOIS JUIN: ",F30," €")</f>
        <v>MOIS JUIN: 330,84 €</v>
      </c>
      <c r="K40" s="816"/>
      <c r="L40" s="817"/>
    </row>
    <row r="41" spans="1:14" x14ac:dyDescent="0.25">
      <c r="A41" s="172" t="s">
        <v>782</v>
      </c>
      <c r="B41" s="491">
        <v>40</v>
      </c>
      <c r="C41" s="492" t="s">
        <v>784</v>
      </c>
      <c r="D41" s="807" t="s">
        <v>729</v>
      </c>
      <c r="E41" s="808"/>
      <c r="F41" s="808"/>
      <c r="G41" s="808"/>
      <c r="H41" s="725">
        <f>stephanieseptembre</f>
        <v>20</v>
      </c>
      <c r="I41" s="814" t="s">
        <v>729</v>
      </c>
      <c r="J41" s="815"/>
      <c r="K41" s="815"/>
      <c r="L41" s="725">
        <f>stephaniejuin</f>
        <v>20</v>
      </c>
      <c r="M41" s="560"/>
      <c r="N41" s="560"/>
    </row>
    <row r="42" spans="1:14" x14ac:dyDescent="0.25">
      <c r="A42" s="172" t="s">
        <v>783</v>
      </c>
      <c r="B42" s="491">
        <v>5.2</v>
      </c>
      <c r="C42" s="492" t="s">
        <v>786</v>
      </c>
      <c r="D42" s="807" t="s">
        <v>1058</v>
      </c>
      <c r="E42" s="808"/>
      <c r="F42" s="808"/>
      <c r="G42" s="808"/>
      <c r="H42" s="725">
        <f>sup09_01</f>
        <v>160</v>
      </c>
      <c r="I42" s="814" t="str">
        <f>C36</f>
        <v>nettoyage semaine 22+23+24+25+26</v>
      </c>
      <c r="J42" s="815" t="str">
        <f>C42</f>
        <v>client mai griffon gaetan</v>
      </c>
      <c r="K42" s="815"/>
      <c r="L42" s="725">
        <f>sup06_01</f>
        <v>200</v>
      </c>
    </row>
    <row r="43" spans="1:14" x14ac:dyDescent="0.25">
      <c r="A43" s="172" t="s">
        <v>790</v>
      </c>
      <c r="B43" s="491">
        <v>6.22</v>
      </c>
      <c r="C43" s="492" t="s">
        <v>792</v>
      </c>
      <c r="D43" s="807" t="str">
        <f>C52</f>
        <v>achat deflecteurs</v>
      </c>
      <c r="E43" s="808"/>
      <c r="F43" s="808"/>
      <c r="G43" s="808"/>
      <c r="H43" s="725">
        <f>sup09_02</f>
        <v>4</v>
      </c>
      <c r="I43" s="814" t="str">
        <f>C37</f>
        <v>client mai  Fleureau Christophe</v>
      </c>
      <c r="J43" s="815" t="str">
        <f>C45</f>
        <v>nettoyage semaine 27+28+29+30</v>
      </c>
      <c r="K43" s="815"/>
      <c r="L43" s="725">
        <f>sup06_02</f>
        <v>12.8</v>
      </c>
    </row>
    <row r="44" spans="1:14" ht="14.4" thickBot="1" x14ac:dyDescent="0.3">
      <c r="A44" s="172" t="s">
        <v>791</v>
      </c>
      <c r="B44" s="491">
        <v>5</v>
      </c>
      <c r="C44" s="492" t="s">
        <v>824</v>
      </c>
      <c r="D44" s="809"/>
      <c r="E44" s="810"/>
      <c r="F44" s="810"/>
      <c r="G44" s="810"/>
      <c r="H44" s="726"/>
      <c r="I44" s="814" t="str">
        <f>C38</f>
        <v>frais droguerie</v>
      </c>
      <c r="J44" s="815" t="str">
        <f>C46</f>
        <v>divers bibelots</v>
      </c>
      <c r="K44" s="815"/>
      <c r="L44" s="725">
        <f>sup06_03</f>
        <v>21.62</v>
      </c>
    </row>
    <row r="45" spans="1:14" x14ac:dyDescent="0.25">
      <c r="A45" s="196" t="s">
        <v>700</v>
      </c>
      <c r="B45" s="557">
        <v>160</v>
      </c>
      <c r="C45" s="558" t="s">
        <v>859</v>
      </c>
      <c r="D45" s="811" t="str">
        <f>CONCATENATE("MOIS OCTOBRE : ",F34," €")</f>
        <v>MOIS OCTOBRE : 286,93 €</v>
      </c>
      <c r="E45" s="812"/>
      <c r="F45" s="812"/>
      <c r="G45" s="812"/>
      <c r="H45" s="813"/>
      <c r="I45" s="814" t="str">
        <f>C39</f>
        <v>client mai Bischop Mickael</v>
      </c>
      <c r="J45" s="815"/>
      <c r="K45" s="815"/>
      <c r="L45" s="725">
        <f>sup06_04</f>
        <v>6.4</v>
      </c>
    </row>
    <row r="46" spans="1:14" x14ac:dyDescent="0.25">
      <c r="A46" s="196" t="s">
        <v>701</v>
      </c>
      <c r="B46" s="557">
        <v>5</v>
      </c>
      <c r="C46" s="558" t="s">
        <v>906</v>
      </c>
      <c r="D46" s="807" t="s">
        <v>729</v>
      </c>
      <c r="E46" s="808"/>
      <c r="F46" s="808"/>
      <c r="G46" s="808"/>
      <c r="H46" s="725">
        <f>stephanieoctobre</f>
        <v>70</v>
      </c>
      <c r="I46" s="814" t="str">
        <f t="shared" ref="I46:I47" si="1">C40</f>
        <v>client mai Mme Versavaud</v>
      </c>
      <c r="J46" s="815"/>
      <c r="K46" s="815"/>
      <c r="L46" s="725">
        <f>sup06_05</f>
        <v>13.6</v>
      </c>
    </row>
    <row r="47" spans="1:14" x14ac:dyDescent="0.25">
      <c r="A47" s="196" t="s">
        <v>702</v>
      </c>
      <c r="B47" s="557">
        <v>15</v>
      </c>
      <c r="C47" s="558" t="s">
        <v>909</v>
      </c>
      <c r="D47" s="807" t="str">
        <f>C53</f>
        <v>nettoyage semaine 40+41+42+43</v>
      </c>
      <c r="E47" s="808"/>
      <c r="F47" s="808"/>
      <c r="G47" s="808"/>
      <c r="H47" s="725">
        <f>sup10_01</f>
        <v>160</v>
      </c>
      <c r="I47" s="814" t="str">
        <f t="shared" si="1"/>
        <v>Prime Mme versavaud</v>
      </c>
      <c r="J47" s="815"/>
      <c r="K47" s="815"/>
      <c r="L47" s="725">
        <f>sup06_06</f>
        <v>40</v>
      </c>
    </row>
    <row r="48" spans="1:14" x14ac:dyDescent="0.25">
      <c r="A48" s="222" t="s">
        <v>387</v>
      </c>
      <c r="B48" s="656">
        <v>10</v>
      </c>
      <c r="C48" s="655" t="s">
        <v>906</v>
      </c>
      <c r="D48" s="807" t="str">
        <f>C54</f>
        <v>achat divers pour petits dejeuners</v>
      </c>
      <c r="E48" s="808"/>
      <c r="F48" s="808"/>
      <c r="G48" s="808"/>
      <c r="H48" s="725">
        <f>sup10_02</f>
        <v>4</v>
      </c>
      <c r="I48" s="814" t="str">
        <f t="shared" ref="I48" si="2">C42</f>
        <v>client mai griffon gaetan</v>
      </c>
      <c r="J48" s="815"/>
      <c r="K48" s="815"/>
      <c r="L48" s="725">
        <f>sup06_07</f>
        <v>5.2</v>
      </c>
    </row>
    <row r="49" spans="1:13" x14ac:dyDescent="0.25">
      <c r="A49" s="222" t="s">
        <v>389</v>
      </c>
      <c r="B49" s="656">
        <f>40*5</f>
        <v>200</v>
      </c>
      <c r="C49" s="655" t="s">
        <v>979</v>
      </c>
      <c r="D49" s="807" t="str">
        <f>C55</f>
        <v>achat divers pour petits dejeuners</v>
      </c>
      <c r="E49" s="808"/>
      <c r="F49" s="808"/>
      <c r="G49" s="808"/>
      <c r="H49" s="725">
        <f>sup10_03</f>
        <v>12.93</v>
      </c>
      <c r="I49" s="814" t="str">
        <f>C43</f>
        <v>frais petit dejeuner</v>
      </c>
      <c r="J49" s="815"/>
      <c r="K49" s="815"/>
      <c r="L49" s="725">
        <f>sup06_08</f>
        <v>6.22</v>
      </c>
    </row>
    <row r="50" spans="1:13" ht="14.4" thickBot="1" x14ac:dyDescent="0.3">
      <c r="A50" s="222" t="s">
        <v>1054</v>
      </c>
      <c r="B50" s="656">
        <v>32</v>
      </c>
      <c r="C50" s="655" t="s">
        <v>906</v>
      </c>
      <c r="D50" s="809" t="str">
        <f>C56</f>
        <v>prime gestion arrivée</v>
      </c>
      <c r="E50" s="810"/>
      <c r="F50" s="810"/>
      <c r="G50" s="810"/>
      <c r="H50" s="726">
        <f>sup10_04</f>
        <v>40</v>
      </c>
      <c r="I50" s="832" t="str">
        <f>C44</f>
        <v>divers appareils deco</v>
      </c>
      <c r="J50" s="833"/>
      <c r="K50" s="833"/>
      <c r="L50" s="726">
        <f>sup06_09</f>
        <v>5</v>
      </c>
    </row>
    <row r="51" spans="1:13" x14ac:dyDescent="0.25">
      <c r="A51" s="166" t="s">
        <v>391</v>
      </c>
      <c r="B51" s="165">
        <f>40*4</f>
        <v>160</v>
      </c>
      <c r="C51" s="418" t="s">
        <v>1058</v>
      </c>
      <c r="D51" s="804" t="str">
        <f>CONCATENATE("MOIS NOVEMBREE : ",F35," €")</f>
        <v>MOIS NOVEMBREE : 220 €</v>
      </c>
      <c r="E51" s="805"/>
      <c r="F51" s="805"/>
      <c r="G51" s="805"/>
      <c r="H51" s="806"/>
      <c r="I51" s="728"/>
      <c r="J51" s="816" t="str">
        <f>CONCATENATE("MOIS JUILLET: ",F31," €")</f>
        <v>MOIS JUILLET: 270 €</v>
      </c>
      <c r="K51" s="816"/>
      <c r="L51" s="817"/>
    </row>
    <row r="52" spans="1:13" x14ac:dyDescent="0.25">
      <c r="A52" s="166" t="s">
        <v>397</v>
      </c>
      <c r="B52" s="165">
        <v>4</v>
      </c>
      <c r="C52" s="418" t="s">
        <v>1076</v>
      </c>
      <c r="D52" s="800" t="s">
        <v>729</v>
      </c>
      <c r="E52" s="801"/>
      <c r="F52" s="801"/>
      <c r="G52" s="801"/>
      <c r="H52" s="481">
        <f>stephanienovembre</f>
        <v>20</v>
      </c>
      <c r="I52" s="814" t="s">
        <v>729</v>
      </c>
      <c r="J52" s="815"/>
      <c r="K52" s="815"/>
      <c r="L52" s="725">
        <f>stephaniejuillet</f>
        <v>90</v>
      </c>
    </row>
    <row r="53" spans="1:13" x14ac:dyDescent="0.25">
      <c r="A53" s="276" t="s">
        <v>401</v>
      </c>
      <c r="B53" s="419">
        <f>40*4</f>
        <v>160</v>
      </c>
      <c r="C53" s="685" t="s">
        <v>1077</v>
      </c>
      <c r="D53" s="800" t="str">
        <f>C57</f>
        <v>nettoyage semaine 44+45+46+47+48</v>
      </c>
      <c r="E53" s="801"/>
      <c r="F53" s="801"/>
      <c r="G53" s="801"/>
      <c r="H53" s="481">
        <f>sup11_01</f>
        <v>200</v>
      </c>
      <c r="I53" s="814" t="str">
        <f>C45</f>
        <v>nettoyage semaine 27+28+29+30</v>
      </c>
      <c r="J53" s="815"/>
      <c r="K53" s="815"/>
      <c r="L53" s="725">
        <f>sup07_01</f>
        <v>160</v>
      </c>
    </row>
    <row r="54" spans="1:13" x14ac:dyDescent="0.25">
      <c r="A54" s="276" t="s">
        <v>406</v>
      </c>
      <c r="B54" s="419">
        <v>4</v>
      </c>
      <c r="C54" s="685" t="s">
        <v>1085</v>
      </c>
      <c r="D54" s="800"/>
      <c r="E54" s="801"/>
      <c r="F54" s="801"/>
      <c r="G54" s="801"/>
      <c r="H54" s="481"/>
      <c r="I54" s="814" t="s">
        <v>906</v>
      </c>
      <c r="J54" s="815"/>
      <c r="K54" s="815"/>
      <c r="L54" s="725">
        <f>sup07_02</f>
        <v>5</v>
      </c>
    </row>
    <row r="55" spans="1:13" ht="14.4" thickBot="1" x14ac:dyDescent="0.3">
      <c r="A55" s="276" t="s">
        <v>1101</v>
      </c>
      <c r="B55" s="419">
        <v>12.93</v>
      </c>
      <c r="C55" s="685" t="s">
        <v>1085</v>
      </c>
      <c r="D55" s="802"/>
      <c r="E55" s="803"/>
      <c r="F55" s="803"/>
      <c r="G55" s="803"/>
      <c r="H55" s="482"/>
      <c r="I55" s="832" t="s">
        <v>909</v>
      </c>
      <c r="J55" s="833"/>
      <c r="K55" s="833"/>
      <c r="L55" s="726">
        <f>sup07_03</f>
        <v>15</v>
      </c>
    </row>
    <row r="56" spans="1:13" x14ac:dyDescent="0.25">
      <c r="A56" s="276" t="s">
        <v>1102</v>
      </c>
      <c r="B56" s="419">
        <v>40</v>
      </c>
      <c r="C56" s="685" t="s">
        <v>1103</v>
      </c>
      <c r="D56" s="804" t="str">
        <f>CONCATENATE("MOIS DECEMBREE : ",F36," €")</f>
        <v>MOIS DECEMBREE : 0 €</v>
      </c>
      <c r="E56" s="805"/>
      <c r="F56" s="805"/>
      <c r="G56" s="805"/>
      <c r="H56" s="806"/>
      <c r="I56" s="728"/>
      <c r="J56" s="816" t="str">
        <f>CONCATENATE("MOIS AOUT: ",F32," €")</f>
        <v>MOIS AOUT: 412 €</v>
      </c>
      <c r="K56" s="816"/>
      <c r="L56" s="817"/>
    </row>
    <row r="57" spans="1:13" x14ac:dyDescent="0.25">
      <c r="A57" s="718" t="s">
        <v>407</v>
      </c>
      <c r="B57" s="719">
        <f>40*5</f>
        <v>200</v>
      </c>
      <c r="C57" s="492" t="s">
        <v>1114</v>
      </c>
      <c r="D57" s="800" t="s">
        <v>729</v>
      </c>
      <c r="E57" s="801"/>
      <c r="F57" s="801"/>
      <c r="G57" s="801"/>
      <c r="H57" s="481">
        <f>stephaniedecembte</f>
        <v>0</v>
      </c>
      <c r="I57" s="814" t="s">
        <v>729</v>
      </c>
      <c r="J57" s="815"/>
      <c r="K57" s="815"/>
      <c r="L57" s="725">
        <f>stephanieaout</f>
        <v>170</v>
      </c>
    </row>
    <row r="58" spans="1:13" x14ac:dyDescent="0.25">
      <c r="A58" s="172" t="s">
        <v>1097</v>
      </c>
      <c r="B58" s="719"/>
      <c r="C58" s="720"/>
      <c r="D58" s="800"/>
      <c r="E58" s="801"/>
      <c r="F58" s="801"/>
      <c r="G58" s="801"/>
      <c r="H58" s="481"/>
      <c r="I58" s="814" t="s">
        <v>979</v>
      </c>
      <c r="J58" s="815"/>
      <c r="K58" s="815"/>
      <c r="L58" s="725">
        <f>sup08_02</f>
        <v>200</v>
      </c>
    </row>
    <row r="59" spans="1:13" x14ac:dyDescent="0.25">
      <c r="A59" s="172"/>
      <c r="B59" s="169"/>
      <c r="D59" s="800"/>
      <c r="E59" s="801"/>
      <c r="F59" s="801"/>
      <c r="G59" s="801"/>
      <c r="H59" s="481"/>
      <c r="I59" s="814" t="s">
        <v>906</v>
      </c>
      <c r="J59" s="815"/>
      <c r="K59" s="815"/>
      <c r="L59" s="725">
        <f>sup08_01</f>
        <v>10</v>
      </c>
    </row>
    <row r="60" spans="1:13" x14ac:dyDescent="0.25">
      <c r="A60" s="196" t="s">
        <v>420</v>
      </c>
      <c r="B60" s="169"/>
      <c r="D60" s="800"/>
      <c r="E60" s="801"/>
      <c r="F60" s="801"/>
      <c r="G60" s="801"/>
      <c r="H60" s="481"/>
      <c r="I60" s="814" t="s">
        <v>906</v>
      </c>
      <c r="J60" s="815"/>
      <c r="K60" s="815"/>
      <c r="L60" s="725">
        <f>sup08_03</f>
        <v>32</v>
      </c>
    </row>
    <row r="61" spans="1:13" ht="14.4" thickBot="1" x14ac:dyDescent="0.3">
      <c r="B61" s="189"/>
      <c r="D61" s="802"/>
      <c r="E61" s="803"/>
      <c r="F61" s="803"/>
      <c r="G61" s="803"/>
      <c r="H61" s="482"/>
      <c r="I61" s="832"/>
      <c r="J61" s="833"/>
      <c r="K61" s="833"/>
      <c r="L61" s="726"/>
    </row>
    <row r="62" spans="1:13" x14ac:dyDescent="0.25">
      <c r="B62" s="296"/>
      <c r="H62" s="175"/>
      <c r="I62" s="560"/>
      <c r="J62" s="834"/>
      <c r="K62" s="834"/>
      <c r="L62" s="834"/>
      <c r="M62" s="175"/>
    </row>
    <row r="63" spans="1:13" x14ac:dyDescent="0.25">
      <c r="B63" s="189"/>
      <c r="H63" s="175"/>
      <c r="I63" s="835"/>
      <c r="J63" s="835"/>
      <c r="K63" s="835"/>
      <c r="L63" s="722"/>
      <c r="M63" s="175"/>
    </row>
    <row r="64" spans="1:13" x14ac:dyDescent="0.25">
      <c r="A64" s="172"/>
      <c r="B64" s="189"/>
      <c r="H64" s="175"/>
      <c r="I64" s="835"/>
      <c r="J64" s="835"/>
      <c r="K64" s="835"/>
      <c r="L64" s="722"/>
      <c r="M64" s="175"/>
    </row>
    <row r="65" spans="1:14" x14ac:dyDescent="0.25">
      <c r="A65" s="172"/>
      <c r="H65" s="175"/>
      <c r="I65" s="836"/>
      <c r="J65" s="836"/>
      <c r="K65" s="836"/>
      <c r="L65" s="722"/>
      <c r="M65" s="175"/>
      <c r="N65" s="175"/>
    </row>
    <row r="66" spans="1:14" x14ac:dyDescent="0.25">
      <c r="H66" s="175"/>
      <c r="I66" s="836"/>
      <c r="J66" s="836"/>
      <c r="K66" s="836"/>
      <c r="L66" s="722"/>
      <c r="M66" s="175"/>
      <c r="N66" s="175"/>
    </row>
    <row r="67" spans="1:14" x14ac:dyDescent="0.25">
      <c r="H67" s="175"/>
      <c r="I67" s="835"/>
      <c r="J67" s="835"/>
      <c r="K67" s="835"/>
      <c r="L67" s="722"/>
      <c r="M67" s="175"/>
      <c r="N67" s="175"/>
    </row>
    <row r="68" spans="1:14" x14ac:dyDescent="0.25">
      <c r="H68" s="175"/>
      <c r="I68" s="560"/>
      <c r="J68" s="837"/>
      <c r="K68" s="837"/>
      <c r="L68" s="837"/>
      <c r="M68" s="175"/>
      <c r="N68" s="175"/>
    </row>
    <row r="69" spans="1:14" x14ac:dyDescent="0.25">
      <c r="H69" s="175"/>
      <c r="I69" s="835"/>
      <c r="J69" s="835"/>
      <c r="K69" s="835"/>
      <c r="L69" s="722"/>
      <c r="M69" s="175"/>
      <c r="N69" s="175"/>
    </row>
    <row r="70" spans="1:14" x14ac:dyDescent="0.25">
      <c r="H70" s="175"/>
      <c r="I70" s="835"/>
      <c r="J70" s="835"/>
      <c r="K70" s="835"/>
      <c r="L70" s="722"/>
      <c r="M70" s="175"/>
      <c r="N70" s="175"/>
    </row>
    <row r="71" spans="1:14" x14ac:dyDescent="0.25">
      <c r="H71" s="175"/>
      <c r="I71" s="836"/>
      <c r="J71" s="836"/>
      <c r="K71" s="836"/>
      <c r="L71" s="722"/>
      <c r="M71" s="175"/>
      <c r="N71" s="175"/>
    </row>
    <row r="72" spans="1:14" x14ac:dyDescent="0.25">
      <c r="H72" s="175"/>
      <c r="I72" s="836"/>
      <c r="J72" s="836"/>
      <c r="K72" s="836"/>
      <c r="L72" s="722"/>
      <c r="M72" s="175"/>
      <c r="N72" s="175"/>
    </row>
    <row r="73" spans="1:14" x14ac:dyDescent="0.25">
      <c r="H73" s="175"/>
      <c r="I73" s="835"/>
      <c r="J73" s="835"/>
      <c r="K73" s="835"/>
      <c r="L73" s="722"/>
      <c r="M73" s="175"/>
      <c r="N73" s="175"/>
    </row>
    <row r="74" spans="1:14" ht="14.4" thickBot="1" x14ac:dyDescent="0.3">
      <c r="H74" s="175"/>
      <c r="I74" s="175"/>
      <c r="J74" s="175"/>
      <c r="K74" s="723"/>
      <c r="L74" s="175"/>
      <c r="M74" s="175"/>
      <c r="N74" s="175"/>
    </row>
  </sheetData>
  <mergeCells count="86">
    <mergeCell ref="I73:K73"/>
    <mergeCell ref="D25:E25"/>
    <mergeCell ref="D26:E26"/>
    <mergeCell ref="D27:E27"/>
    <mergeCell ref="D28:E28"/>
    <mergeCell ref="D29:E29"/>
    <mergeCell ref="D30:E30"/>
    <mergeCell ref="D31:E31"/>
    <mergeCell ref="D32:E32"/>
    <mergeCell ref="D33:E33"/>
    <mergeCell ref="J68:L68"/>
    <mergeCell ref="I69:K69"/>
    <mergeCell ref="I70:K70"/>
    <mergeCell ref="I71:K71"/>
    <mergeCell ref="I72:K72"/>
    <mergeCell ref="I67:K67"/>
    <mergeCell ref="J62:L62"/>
    <mergeCell ref="I63:K63"/>
    <mergeCell ref="I64:K64"/>
    <mergeCell ref="I65:K65"/>
    <mergeCell ref="I66:K66"/>
    <mergeCell ref="I59:K59"/>
    <mergeCell ref="I60:K60"/>
    <mergeCell ref="I61:K61"/>
    <mergeCell ref="I53:K53"/>
    <mergeCell ref="I54:K54"/>
    <mergeCell ref="I55:K55"/>
    <mergeCell ref="I58:K58"/>
    <mergeCell ref="J56:L56"/>
    <mergeCell ref="I57:K57"/>
    <mergeCell ref="I48:K48"/>
    <mergeCell ref="I49:K49"/>
    <mergeCell ref="I50:K50"/>
    <mergeCell ref="I52:K52"/>
    <mergeCell ref="J51:L51"/>
    <mergeCell ref="I45:K45"/>
    <mergeCell ref="I46:K46"/>
    <mergeCell ref="I47:K47"/>
    <mergeCell ref="I44:K44"/>
    <mergeCell ref="J29:L29"/>
    <mergeCell ref="I30:K30"/>
    <mergeCell ref="I31:K31"/>
    <mergeCell ref="I32:K32"/>
    <mergeCell ref="I33:K33"/>
    <mergeCell ref="I34:K34"/>
    <mergeCell ref="I35:K35"/>
    <mergeCell ref="I36:K36"/>
    <mergeCell ref="I43:K43"/>
    <mergeCell ref="I38:K38"/>
    <mergeCell ref="I39:K39"/>
    <mergeCell ref="I41:K41"/>
    <mergeCell ref="I42:K42"/>
    <mergeCell ref="J37:L37"/>
    <mergeCell ref="A1:J1"/>
    <mergeCell ref="A2:J2"/>
    <mergeCell ref="A3:M5"/>
    <mergeCell ref="A22:B22"/>
    <mergeCell ref="D22:E22"/>
    <mergeCell ref="A24:L24"/>
    <mergeCell ref="A23:B23"/>
    <mergeCell ref="D23:E23"/>
    <mergeCell ref="A6:J6"/>
    <mergeCell ref="J40:L40"/>
    <mergeCell ref="D34:E34"/>
    <mergeCell ref="D40:H40"/>
    <mergeCell ref="D41:G41"/>
    <mergeCell ref="D42:G42"/>
    <mergeCell ref="D48:G48"/>
    <mergeCell ref="D49:G49"/>
    <mergeCell ref="D50:G50"/>
    <mergeCell ref="D51:H51"/>
    <mergeCell ref="D43:G43"/>
    <mergeCell ref="D44:G44"/>
    <mergeCell ref="D45:H45"/>
    <mergeCell ref="D46:G46"/>
    <mergeCell ref="D47:G47"/>
    <mergeCell ref="D52:G52"/>
    <mergeCell ref="D53:G53"/>
    <mergeCell ref="D54:G54"/>
    <mergeCell ref="D55:G55"/>
    <mergeCell ref="D56:H56"/>
    <mergeCell ref="D57:G57"/>
    <mergeCell ref="D58:G58"/>
    <mergeCell ref="D59:G59"/>
    <mergeCell ref="D60:G60"/>
    <mergeCell ref="D61:G61"/>
  </mergeCells>
  <conditionalFormatting sqref="K26">
    <cfRule type="cellIs" dxfId="7" priority="23" operator="greaterThan">
      <formula>0</formula>
    </cfRule>
  </conditionalFormatting>
  <conditionalFormatting sqref="K27">
    <cfRule type="cellIs" dxfId="6" priority="21" operator="greaterThan">
      <formula>0</formula>
    </cfRule>
    <cfRule type="cellIs" dxfId="5" priority="22" operator="greaterThan">
      <formula>0</formula>
    </cfRule>
  </conditionalFormatting>
  <conditionalFormatting sqref="L26">
    <cfRule type="cellIs" dxfId="4" priority="20" operator="greaterThan">
      <formula>1</formula>
    </cfRule>
  </conditionalFormatting>
  <conditionalFormatting sqref="J7:J10">
    <cfRule type="cellIs" dxfId="3" priority="7" operator="greaterThan">
      <formula>$J$11</formula>
    </cfRule>
  </conditionalFormatting>
  <conditionalFormatting sqref="F37">
    <cfRule type="cellIs" dxfId="2" priority="3" operator="greaterThan">
      <formula>$J$11</formula>
    </cfRule>
  </conditionalFormatting>
  <conditionalFormatting sqref="K18:K20">
    <cfRule type="cellIs" dxfId="1" priority="2" operator="greaterThan">
      <formula>#REF!</formula>
    </cfRule>
  </conditionalFormatting>
  <conditionalFormatting sqref="L18:L20">
    <cfRule type="cellIs" dxfId="0" priority="1" operator="greaterThan">
      <formula>#REF!</formula>
    </cfRule>
  </conditionalFormatting>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18AB3-AD26-4511-9E94-065C658F1D11}">
  <dimension ref="A1:O53"/>
  <sheetViews>
    <sheetView workbookViewId="0">
      <selection activeCell="Q26" sqref="Q26"/>
    </sheetView>
  </sheetViews>
  <sheetFormatPr baseColWidth="10" defaultColWidth="11" defaultRowHeight="16.2" x14ac:dyDescent="0.3"/>
  <cols>
    <col min="1" max="1" width="12.5" style="40" customWidth="1"/>
    <col min="2" max="2" width="9.3984375" style="40" customWidth="1"/>
    <col min="3" max="3" width="26.69921875" style="42" customWidth="1"/>
    <col min="4" max="4" width="29.59765625" style="42" customWidth="1"/>
    <col min="5" max="8" width="2.09765625" style="42" customWidth="1"/>
    <col min="9" max="9" width="9" style="42" hidden="1" customWidth="1"/>
    <col min="10" max="10" width="12.59765625" style="40" hidden="1" customWidth="1"/>
    <col min="11" max="11" width="13.19921875" style="40" hidden="1" customWidth="1"/>
    <col min="12" max="12" width="6" style="40" hidden="1" customWidth="1"/>
    <col min="13" max="13" width="5.59765625" style="40" hidden="1" customWidth="1"/>
    <col min="14" max="14" width="2.09765625" style="41" customWidth="1"/>
    <col min="15" max="15" width="1.19921875" style="41" customWidth="1"/>
    <col min="16" max="16" width="1.3984375" style="41" customWidth="1"/>
    <col min="17" max="16384" width="11" style="41"/>
  </cols>
  <sheetData>
    <row r="1" spans="1:15" s="43" customFormat="1" ht="19.8" x14ac:dyDescent="0.3">
      <c r="A1" s="838" t="s">
        <v>165</v>
      </c>
      <c r="B1" s="838"/>
      <c r="C1" s="838"/>
      <c r="D1" s="838"/>
      <c r="E1" s="838"/>
      <c r="F1" s="838"/>
      <c r="G1" s="838"/>
      <c r="H1" s="838"/>
      <c r="I1" s="838"/>
      <c r="J1" s="838"/>
      <c r="K1" s="838"/>
      <c r="L1" s="838"/>
      <c r="M1" s="46"/>
    </row>
    <row r="2" spans="1:15" ht="19.8" x14ac:dyDescent="0.3">
      <c r="A2" s="839">
        <f ca="1">TODAY()</f>
        <v>44871</v>
      </c>
      <c r="B2" s="839"/>
      <c r="C2" s="839"/>
      <c r="D2" s="839"/>
      <c r="E2" s="839"/>
      <c r="F2" s="839"/>
      <c r="G2" s="839"/>
      <c r="H2" s="839"/>
      <c r="I2" s="839"/>
      <c r="J2" s="839"/>
      <c r="K2" s="839"/>
      <c r="L2" s="839"/>
    </row>
    <row r="3" spans="1:15" s="40" customFormat="1" ht="72" customHeight="1" x14ac:dyDescent="0.25">
      <c r="A3" s="56" t="s">
        <v>0</v>
      </c>
      <c r="B3" s="56" t="s">
        <v>1</v>
      </c>
      <c r="C3" s="56" t="s">
        <v>4</v>
      </c>
      <c r="D3" s="56" t="s">
        <v>5</v>
      </c>
      <c r="E3" s="57" t="s">
        <v>302</v>
      </c>
      <c r="F3" s="57" t="s">
        <v>285</v>
      </c>
      <c r="G3" s="57" t="s">
        <v>329</v>
      </c>
      <c r="H3" s="57" t="s">
        <v>168</v>
      </c>
      <c r="I3" s="44" t="s">
        <v>166</v>
      </c>
      <c r="J3" s="44" t="s">
        <v>162</v>
      </c>
      <c r="K3" s="44" t="s">
        <v>164</v>
      </c>
      <c r="L3" s="45" t="s">
        <v>163</v>
      </c>
      <c r="M3" s="45" t="s">
        <v>71</v>
      </c>
      <c r="N3" s="57" t="s">
        <v>181</v>
      </c>
    </row>
    <row r="4" spans="1:15" s="40" customFormat="1" ht="12" customHeight="1" x14ac:dyDescent="0.2">
      <c r="A4" s="145" t="str">
        <f>IF(OR(LISTE!B9="",LISTE!I9="X"),"",LISTE!B9)</f>
        <v>Madorre</v>
      </c>
      <c r="B4" s="145" t="str">
        <f>IF(OR(LISTE!C9="",LISTE!I9="X"),"",LISTE!C9)</f>
        <v>Quentin</v>
      </c>
      <c r="C4" s="146">
        <f>IF(OR(LISTE!B9="",LISTE!I9="X"),"",LISTE!J9)</f>
        <v>44620</v>
      </c>
      <c r="D4" s="146">
        <f>IF(OR(LISTE!B9="",LISTE!I9="X"),"",LISTE!K9)</f>
        <v>44625</v>
      </c>
      <c r="E4" s="153">
        <f>IF(OR(LISTE!B9="",LISTE!I9="X"),"",LISTE!AD9)</f>
        <v>0</v>
      </c>
      <c r="F4" s="146" t="str">
        <f>IF(OR(LISTE!B9="",LISTE!I9="X"),"",IF(LISTE!M9&gt;0,"X",""))</f>
        <v/>
      </c>
      <c r="G4" s="146" t="str">
        <f>IF(OR(LISTE!B9="",LISTE!I9="X"),"",IF(OR(LISTE!N9&gt;0,LISTE!O9),"X",""))</f>
        <v>X</v>
      </c>
      <c r="H4" s="146" t="str">
        <f>IF(OR(LISTE!B9="",LISTE!I9="X"),"",IF(LISTE!P9&gt;0,"X",""))</f>
        <v/>
      </c>
      <c r="I4" s="147" t="str">
        <f>IF(OR(LISTE!K14="",M4="X"),"",IF(LISTE!I14="O","X",""))</f>
        <v/>
      </c>
      <c r="J4" s="148">
        <f>IF(LISTE!L15="","",LISTE!L15)</f>
        <v>29</v>
      </c>
      <c r="K4" s="149">
        <f t="shared" ref="K4:K41" ca="1" si="0">TODAY()</f>
        <v>44871</v>
      </c>
      <c r="L4" s="148" t="str">
        <f t="shared" ref="L4:L41" ca="1" si="1">IF(D4&gt;K4,"","X")</f>
        <v>X</v>
      </c>
      <c r="M4" s="150" t="str">
        <f>IF(LISTE!I14="X","X","")</f>
        <v>X</v>
      </c>
      <c r="N4" s="151">
        <f>IF(OR(LISTE!H9="",LISTE!I9="X"),"",LISTE!H9)</f>
        <v>2</v>
      </c>
      <c r="O4" s="40">
        <f t="shared" ref="O4:O46" si="2">IF(F4="X",D4,0)</f>
        <v>0</v>
      </c>
    </row>
    <row r="5" spans="1:15" ht="12" customHeight="1" x14ac:dyDescent="0.3">
      <c r="A5" s="145" t="str">
        <f>IF(OR(LISTE!B10="",LISTE!I10="X"),"",LISTE!B10)</f>
        <v>Madorre</v>
      </c>
      <c r="B5" s="145" t="str">
        <f>IF(OR(LISTE!C10="",LISTE!I10="X"),"",LISTE!C10)</f>
        <v>Quentin</v>
      </c>
      <c r="C5" s="146">
        <f>IF(OR(LISTE!B10="",LISTE!I10="X"),"",LISTE!J10)</f>
        <v>44620</v>
      </c>
      <c r="D5" s="146">
        <f>IF(OR(LISTE!B10="",LISTE!I10="X"),"",LISTE!K10)</f>
        <v>44625</v>
      </c>
      <c r="E5" s="153">
        <f>IF(OR(LISTE!B10="",LISTE!I10="X"),"",LISTE!AD10)</f>
        <v>0</v>
      </c>
      <c r="F5" s="146" t="str">
        <f>IF(OR(LISTE!B10="",LISTE!I10="X"),"",IF(LISTE!M10&gt;0,"X",""))</f>
        <v/>
      </c>
      <c r="G5" s="146" t="str">
        <f>IF(OR(LISTE!B10="",LISTE!I10="X"),"",IF(OR(LISTE!N10&gt;0,LISTE!O10),"X",""))</f>
        <v>X</v>
      </c>
      <c r="H5" s="146" t="str">
        <f>IF(OR(LISTE!B10="",LISTE!I10="X"),"",IF(LISTE!P10&gt;0,"X",""))</f>
        <v/>
      </c>
      <c r="I5" s="147" t="str">
        <f>IF(OR(LISTE!K15="",M5="X"),"",IF(LISTE!I15="O","X",""))</f>
        <v/>
      </c>
      <c r="J5" s="148">
        <f>IF(LISTE!L16="","",LISTE!L16)</f>
        <v>30</v>
      </c>
      <c r="K5" s="149">
        <f t="shared" ca="1" si="0"/>
        <v>44871</v>
      </c>
      <c r="L5" s="148" t="str">
        <f t="shared" ca="1" si="1"/>
        <v>X</v>
      </c>
      <c r="M5" s="150" t="str">
        <f>IF(LISTE!I15="X","X","")</f>
        <v>X</v>
      </c>
      <c r="N5" s="151">
        <f>IF(OR(LISTE!H10="",LISTE!I10="X"),"",LISTE!H10)</f>
        <v>2</v>
      </c>
      <c r="O5" s="40">
        <f t="shared" si="2"/>
        <v>0</v>
      </c>
    </row>
    <row r="6" spans="1:15" ht="12" customHeight="1" x14ac:dyDescent="0.3">
      <c r="A6" s="145" t="str">
        <f>IF(OR(LISTE!B11="",LISTE!I11="X"),"",LISTE!B11)</f>
        <v>Madorre</v>
      </c>
      <c r="B6" s="145" t="str">
        <f>IF(OR(LISTE!C11="",LISTE!I11="X"),"",LISTE!C11)</f>
        <v>Guillaume</v>
      </c>
      <c r="C6" s="146">
        <f>IF(OR(LISTE!B11="",LISTE!I11="X"),"",LISTE!J11)</f>
        <v>44593</v>
      </c>
      <c r="D6" s="146">
        <f>IF(OR(LISTE!B11="",LISTE!I11="X"),"",LISTE!K11)</f>
        <v>44620</v>
      </c>
      <c r="E6" s="153">
        <f>IF(OR(LISTE!B11="",LISTE!I11="X"),"",LISTE!AD11)</f>
        <v>0</v>
      </c>
      <c r="F6" s="146" t="str">
        <f>IF(OR(LISTE!B11="",LISTE!I11="X"),"",IF(LISTE!M11&gt;0,"X",""))</f>
        <v/>
      </c>
      <c r="G6" s="146" t="str">
        <f>IF(OR(LISTE!B11="",LISTE!I11="X"),"",IF(OR(LISTE!N11&gt;0,LISTE!O11),"X",""))</f>
        <v/>
      </c>
      <c r="H6" s="146" t="str">
        <f>IF(OR(LISTE!B11="",LISTE!I11="X"),"",IF(LISTE!P11&gt;0,"X",""))</f>
        <v>X</v>
      </c>
      <c r="I6" s="147" t="str">
        <f>IF(OR(LISTE!K16="",M6="X"),"",IF(LISTE!I16="O","X",""))</f>
        <v/>
      </c>
      <c r="J6" s="148">
        <f>IF(LISTE!L17="","",LISTE!L17)</f>
        <v>30</v>
      </c>
      <c r="K6" s="149">
        <f t="shared" ca="1" si="0"/>
        <v>44871</v>
      </c>
      <c r="L6" s="148" t="str">
        <f t="shared" ca="1" si="1"/>
        <v>X</v>
      </c>
      <c r="M6" s="150" t="str">
        <f>IF(LISTE!I16="X","X","")</f>
        <v>X</v>
      </c>
      <c r="N6" s="151">
        <f>IF(OR(LISTE!H11="",LISTE!I11="X"),"",LISTE!H11)</f>
        <v>1</v>
      </c>
      <c r="O6" s="40">
        <f t="shared" si="2"/>
        <v>0</v>
      </c>
    </row>
    <row r="7" spans="1:15" ht="12" customHeight="1" x14ac:dyDescent="0.3">
      <c r="A7" s="145" t="str">
        <f>IF(OR(LISTE!B13="",LISTE!I13="X"),"",LISTE!B13)</f>
        <v>Madorre</v>
      </c>
      <c r="B7" s="145" t="str">
        <f>IF(OR(LISTE!C13="",LISTE!I13="X"),"",LISTE!C13)</f>
        <v>Guillaume</v>
      </c>
      <c r="C7" s="146">
        <f>IF(OR(LISTE!B13="",LISTE!I13="X"),"",LISTE!J13)</f>
        <v>44652</v>
      </c>
      <c r="D7" s="146">
        <f>IF(OR(LISTE!B13="",LISTE!I13="X"),"",LISTE!K13)</f>
        <v>44681</v>
      </c>
      <c r="E7" s="153">
        <f>IF(OR(LISTE!B13="",LISTE!I13="X"),"",LISTE!AD13)</f>
        <v>0</v>
      </c>
      <c r="F7" s="146" t="str">
        <f>IF(OR(LISTE!B13="",LISTE!I13="X"),"",IF(LISTE!M13&gt;0,"X",""))</f>
        <v/>
      </c>
      <c r="G7" s="146" t="str">
        <f>IF(OR(LISTE!B13="",LISTE!I13="X"),"",IF(OR(LISTE!N13&gt;0,LISTE!O13),"X",""))</f>
        <v/>
      </c>
      <c r="H7" s="146" t="str">
        <f>IF(OR(LISTE!B13="",LISTE!I13="X"),"",IF(LISTE!P13&gt;0,"X",""))</f>
        <v>X</v>
      </c>
      <c r="I7" s="147" t="str">
        <f>IF(OR(LISTE!K18="",M7="X"),"",IF(LISTE!I18="O","X",""))</f>
        <v/>
      </c>
      <c r="J7" s="148">
        <f>IF(LISTE!L19="","",LISTE!L19)</f>
        <v>30</v>
      </c>
      <c r="K7" s="149">
        <f t="shared" ca="1" si="0"/>
        <v>44871</v>
      </c>
      <c r="L7" s="148" t="str">
        <f t="shared" ca="1" si="1"/>
        <v>X</v>
      </c>
      <c r="M7" s="150" t="str">
        <f>IF(LISTE!I18="X","X","")</f>
        <v>X</v>
      </c>
      <c r="N7" s="151">
        <f>IF(OR(LISTE!H13="",LISTE!I13="X"),"",LISTE!H13)</f>
        <v>1</v>
      </c>
      <c r="O7" s="40">
        <f t="shared" si="2"/>
        <v>0</v>
      </c>
    </row>
    <row r="8" spans="1:15" ht="12" customHeight="1" x14ac:dyDescent="0.3">
      <c r="A8" s="145" t="str">
        <f>IF(OR(LISTE!B12="",LISTE!I12="X"),"",LISTE!B12)</f>
        <v>Madorre</v>
      </c>
      <c r="B8" s="145" t="str">
        <f>IF(OR(LISTE!C12="",LISTE!I12="X"),"",LISTE!C12)</f>
        <v>Guillaume</v>
      </c>
      <c r="C8" s="146">
        <f>IF(OR(LISTE!B12="",LISTE!I12="X"),"",LISTE!J12)</f>
        <v>44621</v>
      </c>
      <c r="D8" s="146">
        <f>IF(OR(LISTE!B12="",LISTE!I12="X"),"",LISTE!K12)</f>
        <v>44651</v>
      </c>
      <c r="E8" s="153">
        <f>IF(OR(LISTE!B12="",LISTE!I12="X"),"",LISTE!AD12)</f>
        <v>0</v>
      </c>
      <c r="F8" s="146" t="str">
        <f>IF(OR(LISTE!B12="",LISTE!I12="X"),"",IF(LISTE!M12&gt;0,"X",""))</f>
        <v/>
      </c>
      <c r="G8" s="146" t="str">
        <f>IF(OR(LISTE!B12="",LISTE!I12="X"),"",IF(OR(LISTE!N12&gt;0,LISTE!O12),"X",""))</f>
        <v/>
      </c>
      <c r="H8" s="146" t="str">
        <f>IF(OR(LISTE!B12="",LISTE!I12="X"),"",IF(LISTE!P12&gt;0,"X",""))</f>
        <v>X</v>
      </c>
      <c r="I8" s="147" t="str">
        <f>IF(OR(LISTE!K17="",M8="X"),"",IF(LISTE!I17="O","X",""))</f>
        <v/>
      </c>
      <c r="J8" s="148">
        <f>IF(LISTE!L18="","",LISTE!L18)</f>
        <v>29</v>
      </c>
      <c r="K8" s="149">
        <f t="shared" ca="1" si="0"/>
        <v>44871</v>
      </c>
      <c r="L8" s="148" t="str">
        <f t="shared" ca="1" si="1"/>
        <v>X</v>
      </c>
      <c r="M8" s="150" t="str">
        <f>IF(LISTE!I17="X","X","")</f>
        <v>X</v>
      </c>
      <c r="N8" s="151">
        <f>IF(OR(LISTE!H12="",LISTE!I12="X"),"",LISTE!H12)</f>
        <v>1</v>
      </c>
      <c r="O8" s="40">
        <f t="shared" si="2"/>
        <v>0</v>
      </c>
    </row>
    <row r="9" spans="1:15" ht="12" customHeight="1" x14ac:dyDescent="0.3">
      <c r="A9" s="145" t="str">
        <f>IF(OR(LISTE!B20="",LISTE!I20="X"),"",LISTE!B20)</f>
        <v/>
      </c>
      <c r="B9" s="145" t="str">
        <f>IF(OR(LISTE!C20="",LISTE!I20="X"),"",LISTE!C20)</f>
        <v/>
      </c>
      <c r="C9" s="146" t="str">
        <f>IF(OR(LISTE!B20="",LISTE!I20="X"),"",LISTE!J20)</f>
        <v/>
      </c>
      <c r="D9" s="146" t="str">
        <f>IF(OR(LISTE!B20="",LISTE!I20="X"),"",LISTE!K20)</f>
        <v/>
      </c>
      <c r="E9" s="153" t="str">
        <f>IF(OR(LISTE!B20="",LISTE!I20="X"),"",LISTE!AD20)</f>
        <v/>
      </c>
      <c r="F9" s="146" t="str">
        <f>IF(OR(LISTE!B20="",LISTE!I20="X"),"",IF(LISTE!M20&gt;0,"X",""))</f>
        <v/>
      </c>
      <c r="G9" s="146" t="str">
        <f>IF(OR(LISTE!B20="",LISTE!I20="X"),"",IF(OR(LISTE!N20&gt;0,LISTE!O20),"X",""))</f>
        <v/>
      </c>
      <c r="H9" s="146" t="str">
        <f>IF(OR(LISTE!B20="",LISTE!I20="X"),"",IF(LISTE!P20&gt;0,"X",""))</f>
        <v/>
      </c>
      <c r="I9" s="147" t="str">
        <f>IF(OR(LISTE!K25="",M9="X"),"",IF(LISTE!I25="O","X",""))</f>
        <v/>
      </c>
      <c r="J9" s="148">
        <f>IF(LISTE!L26="","",LISTE!L26)</f>
        <v>6</v>
      </c>
      <c r="K9" s="149">
        <f t="shared" ca="1" si="0"/>
        <v>44871</v>
      </c>
      <c r="L9" s="148" t="str">
        <f t="shared" ca="1" si="1"/>
        <v/>
      </c>
      <c r="M9" s="150" t="str">
        <f>IF(LISTE!I25="X","X","")</f>
        <v>X</v>
      </c>
      <c r="N9" s="151" t="str">
        <f>IF(OR(LISTE!H20="",LISTE!I20="X"),"",LISTE!H20)</f>
        <v/>
      </c>
      <c r="O9" s="40">
        <f t="shared" si="2"/>
        <v>0</v>
      </c>
    </row>
    <row r="10" spans="1:15" ht="12" customHeight="1" x14ac:dyDescent="0.3">
      <c r="A10" s="145" t="str">
        <f>IF(OR(LISTE!B18="",LISTE!I18="X"),"",LISTE!B18)</f>
        <v/>
      </c>
      <c r="B10" s="145" t="str">
        <f>IF(OR(LISTE!C18="",LISTE!I18="X"),"",LISTE!C18)</f>
        <v/>
      </c>
      <c r="C10" s="146" t="str">
        <f>IF(OR(LISTE!B18="",LISTE!I18="X"),"",LISTE!J18)</f>
        <v/>
      </c>
      <c r="D10" s="146" t="str">
        <f>IF(OR(LISTE!B18="",LISTE!I18="X"),"",LISTE!K18)</f>
        <v/>
      </c>
      <c r="E10" s="153" t="str">
        <f>IF(OR(LISTE!B18="",LISTE!I18="X"),"",LISTE!AD18)</f>
        <v/>
      </c>
      <c r="F10" s="146" t="str">
        <f>IF(OR(LISTE!B18="",LISTE!I18="X"),"",IF(LISTE!M18&gt;0,"X",""))</f>
        <v/>
      </c>
      <c r="G10" s="146" t="str">
        <f>IF(OR(LISTE!B18="",LISTE!I18="X"),"",IF(OR(LISTE!N18&gt;0,LISTE!O18),"X",""))</f>
        <v/>
      </c>
      <c r="H10" s="146" t="str">
        <f>IF(OR(LISTE!B18="",LISTE!I18="X"),"",IF(LISTE!P18&gt;0,"X",""))</f>
        <v/>
      </c>
      <c r="I10" s="147" t="str">
        <f>IF(OR(LISTE!K23="",M10="X"),"",IF(LISTE!I23="O","X",""))</f>
        <v/>
      </c>
      <c r="J10" s="148">
        <f>IF(LISTE!L24="","",LISTE!L24)</f>
        <v>6</v>
      </c>
      <c r="K10" s="149">
        <f t="shared" ca="1" si="0"/>
        <v>44871</v>
      </c>
      <c r="L10" s="148" t="str">
        <f t="shared" ca="1" si="1"/>
        <v/>
      </c>
      <c r="M10" s="150" t="str">
        <f>IF(LISTE!I23="X","X","")</f>
        <v>X</v>
      </c>
      <c r="N10" s="151" t="str">
        <f>IF(OR(LISTE!H18="",LISTE!I18="X"),"",LISTE!H18)</f>
        <v/>
      </c>
      <c r="O10" s="40">
        <f t="shared" si="2"/>
        <v>0</v>
      </c>
    </row>
    <row r="11" spans="1:15" ht="12" customHeight="1" x14ac:dyDescent="0.3">
      <c r="A11" s="99" t="str">
        <f>IF(OR(LISTE!B14="",LISTE!I14="X"),"",LISTE!B14)</f>
        <v/>
      </c>
      <c r="B11" s="99" t="str">
        <f>IF(OR(LISTE!C14="",LISTE!I14="X"),"",LISTE!C14)</f>
        <v/>
      </c>
      <c r="C11" s="98" t="str">
        <f>IF(OR(LISTE!B14="",LISTE!I14="X"),"",LISTE!J14)</f>
        <v/>
      </c>
      <c r="D11" s="98" t="str">
        <f>IF(OR(LISTE!B14="",LISTE!I14="X"),"",LISTE!K14)</f>
        <v/>
      </c>
      <c r="E11" s="154" t="str">
        <f>IF(OR(LISTE!B14="",LISTE!I14="X"),"",LISTE!AD14)</f>
        <v/>
      </c>
      <c r="F11" s="98" t="str">
        <f>IF(OR(LISTE!B14="",LISTE!I14="X"),"",IF(LISTE!M14&gt;0,"X",""))</f>
        <v/>
      </c>
      <c r="G11" s="98" t="str">
        <f>IF(OR(LISTE!B14="",LISTE!I14="X"),"",IF(OR(LISTE!N14&gt;0,LISTE!O14),"X",""))</f>
        <v/>
      </c>
      <c r="H11" s="98" t="str">
        <f>IF(OR(LISTE!B14="",LISTE!I14="X"),"",IF(LISTE!P14&gt;0,"X",""))</f>
        <v/>
      </c>
      <c r="I11" s="116" t="str">
        <f>IF(OR(LISTE!K19="",M11="X"),"",IF(LISTE!I19="O","X",""))</f>
        <v/>
      </c>
      <c r="J11" s="117">
        <f>IF(LISTE!L20="","",LISTE!L20)</f>
        <v>29</v>
      </c>
      <c r="K11" s="118">
        <f t="shared" ca="1" si="0"/>
        <v>44871</v>
      </c>
      <c r="L11" s="117" t="str">
        <f t="shared" ca="1" si="1"/>
        <v/>
      </c>
      <c r="M11" s="119" t="str">
        <f>IF(LISTE!I19="X","X","")</f>
        <v>X</v>
      </c>
      <c r="N11" s="120" t="str">
        <f>IF(OR(LISTE!H14="",LISTE!I14="X"),"",LISTE!H14)</f>
        <v/>
      </c>
      <c r="O11" s="40">
        <f t="shared" si="2"/>
        <v>0</v>
      </c>
    </row>
    <row r="12" spans="1:15" ht="12" customHeight="1" x14ac:dyDescent="0.3">
      <c r="A12" s="145" t="str">
        <f>IF(OR(LISTE!B30="",LISTE!I30="X"),"",LISTE!B30)</f>
        <v>DE PALACIO</v>
      </c>
      <c r="B12" s="145" t="str">
        <f>IF(OR(LISTE!C30="",LISTE!I30="X"),"",LISTE!C30)</f>
        <v>Jean Luc</v>
      </c>
      <c r="C12" s="146">
        <f>IF(OR(LISTE!B30="",LISTE!I30="X"),"",LISTE!J30)</f>
        <v>44658</v>
      </c>
      <c r="D12" s="146">
        <f>IF(OR(LISTE!B30="",LISTE!I30="X"),"",LISTE!K30)</f>
        <v>44665</v>
      </c>
      <c r="E12" s="153">
        <f>IF(OR(LISTE!B30="",LISTE!I30="X"),"",LISTE!AD30)</f>
        <v>0</v>
      </c>
      <c r="F12" s="146" t="str">
        <f>IF(OR(LISTE!B30="",LISTE!I30="X"),"",IF(LISTE!M30&gt;0,"X",""))</f>
        <v/>
      </c>
      <c r="G12" s="146" t="str">
        <f>IF(OR(LISTE!B30="",LISTE!I30="X"),"",IF(OR(LISTE!N30&gt;0,LISTE!O30),"X",""))</f>
        <v/>
      </c>
      <c r="H12" s="146" t="str">
        <f>IF(OR(LISTE!B30="",LISTE!I30="X"),"",IF(LISTE!P30&gt;0,"X",""))</f>
        <v>X</v>
      </c>
      <c r="I12" s="147" t="str">
        <f>IF(OR(LISTE!K35="",M12="X"),"",IF(LISTE!I35="O","X",""))</f>
        <v>X</v>
      </c>
      <c r="J12" s="148">
        <f>IF(LISTE!L36="","",LISTE!L36)</f>
        <v>2</v>
      </c>
      <c r="K12" s="149">
        <f t="shared" ca="1" si="0"/>
        <v>44871</v>
      </c>
      <c r="L12" s="148" t="str">
        <f t="shared" ca="1" si="1"/>
        <v>X</v>
      </c>
      <c r="M12" s="150" t="str">
        <f>IF(LISTE!I35="X","X","")</f>
        <v/>
      </c>
      <c r="N12" s="151">
        <f>IF(OR(LISTE!H30="",LISTE!I30="X"),"",LISTE!H30)</f>
        <v>1</v>
      </c>
      <c r="O12" s="40">
        <f t="shared" si="2"/>
        <v>0</v>
      </c>
    </row>
    <row r="13" spans="1:15" ht="12" customHeight="1" x14ac:dyDescent="0.3">
      <c r="A13" s="99" t="str">
        <f>IF(OR(LISTE!B35="",LISTE!I35="X"),"",LISTE!B35)</f>
        <v>Madorre</v>
      </c>
      <c r="B13" s="99" t="str">
        <f>IF(OR(LISTE!C35="",LISTE!I35="X"),"",LISTE!C35)</f>
        <v>Quentin</v>
      </c>
      <c r="C13" s="98">
        <f>IF(OR(LISTE!B35="",LISTE!I35="X"),"",LISTE!J35)</f>
        <v>44677</v>
      </c>
      <c r="D13" s="98">
        <f>IF(OR(LISTE!B35="",LISTE!I35="X"),"",LISTE!K35)</f>
        <v>44680</v>
      </c>
      <c r="E13" s="154">
        <f>IF(OR(LISTE!B35="",LISTE!I35="X"),"",LISTE!AD35)</f>
        <v>0</v>
      </c>
      <c r="F13" s="98" t="str">
        <f>IF(OR(LISTE!B35="",LISTE!I35="X"),"",IF(LISTE!M35&gt;0,"X",""))</f>
        <v/>
      </c>
      <c r="G13" s="98" t="str">
        <f>IF(OR(LISTE!B35="",LISTE!I35="X"),"",IF(OR(LISTE!N35&gt;0,LISTE!O35),"X",""))</f>
        <v>X</v>
      </c>
      <c r="H13" s="98" t="str">
        <f>IF(OR(LISTE!B35="",LISTE!I35="X"),"",IF(LISTE!P35&gt;0,"X",""))</f>
        <v/>
      </c>
      <c r="I13" s="116" t="str">
        <f>IF(OR(LISTE!K40="",M13="X"),"",IF(LISTE!I40="O","X",""))</f>
        <v>X</v>
      </c>
      <c r="J13" s="117">
        <f>IF(LISTE!L41="","",LISTE!L41)</f>
        <v>2</v>
      </c>
      <c r="K13" s="118">
        <f t="shared" ca="1" si="0"/>
        <v>44871</v>
      </c>
      <c r="L13" s="117" t="str">
        <f t="shared" ca="1" si="1"/>
        <v>X</v>
      </c>
      <c r="M13" s="119" t="str">
        <f>IF(LISTE!I40="X","X","")</f>
        <v/>
      </c>
      <c r="N13" s="120">
        <f>IF(OR(LISTE!H35="",LISTE!I35="X"),"",LISTE!H35)</f>
        <v>2</v>
      </c>
      <c r="O13" s="40">
        <f t="shared" si="2"/>
        <v>0</v>
      </c>
    </row>
    <row r="14" spans="1:15" ht="12" customHeight="1" x14ac:dyDescent="0.3">
      <c r="A14" s="99" t="str">
        <f>IF(OR(LISTE!B19="",LISTE!I19="X"),"",LISTE!B19)</f>
        <v/>
      </c>
      <c r="B14" s="99" t="str">
        <f>IF(OR(LISTE!C19="",LISTE!I19="X"),"",LISTE!C19)</f>
        <v/>
      </c>
      <c r="C14" s="98" t="str">
        <f>IF(OR(LISTE!B19="",LISTE!I19="X"),"",LISTE!J19)</f>
        <v/>
      </c>
      <c r="D14" s="98" t="str">
        <f>IF(OR(LISTE!B19="",LISTE!I19="X"),"",LISTE!K19)</f>
        <v/>
      </c>
      <c r="E14" s="154" t="str">
        <f>IF(OR(LISTE!B19="",LISTE!I19="X"),"",LISTE!AD19)</f>
        <v/>
      </c>
      <c r="F14" s="98" t="str">
        <f>IF(OR(LISTE!B19="",LISTE!I19="X"),"",IF(LISTE!M19&gt;0,"X",""))</f>
        <v/>
      </c>
      <c r="G14" s="98" t="str">
        <f>IF(OR(LISTE!B19="",LISTE!I19="X"),"",IF(OR(LISTE!N19&gt;0,LISTE!O19),"X",""))</f>
        <v/>
      </c>
      <c r="H14" s="98" t="str">
        <f>IF(OR(LISTE!B19="",LISTE!I19="X"),"",IF(LISTE!P19&gt;0,"X",""))</f>
        <v/>
      </c>
      <c r="I14" s="116" t="str">
        <f>IF(OR(LISTE!K24="",M14="X"),"",IF(LISTE!I24="O","X",""))</f>
        <v/>
      </c>
      <c r="J14" s="117">
        <f>IF(LISTE!L25="","",LISTE!L25)</f>
        <v>6</v>
      </c>
      <c r="K14" s="118">
        <f t="shared" ca="1" si="0"/>
        <v>44871</v>
      </c>
      <c r="L14" s="117" t="str">
        <f t="shared" ca="1" si="1"/>
        <v/>
      </c>
      <c r="M14" s="119" t="str">
        <f>IF(LISTE!I24="X","X","")</f>
        <v>X</v>
      </c>
      <c r="N14" s="120" t="str">
        <f>IF(OR(LISTE!H19="",LISTE!I19="X"),"",LISTE!H19)</f>
        <v/>
      </c>
      <c r="O14" s="40">
        <f t="shared" si="2"/>
        <v>0</v>
      </c>
    </row>
    <row r="15" spans="1:15" ht="12" customHeight="1" x14ac:dyDescent="0.3">
      <c r="A15" s="99" t="str">
        <f>IF(OR(LISTE!B28="",LISTE!I28="X"),"",LISTE!B28)</f>
        <v>DE PALACIO</v>
      </c>
      <c r="B15" s="99" t="str">
        <f>IF(OR(LISTE!C28="",LISTE!I28="X"),"",LISTE!C28)</f>
        <v>Axelle</v>
      </c>
      <c r="C15" s="98">
        <f>IF(OR(LISTE!B28="",LISTE!I28="X"),"",LISTE!J28)</f>
        <v>44658</v>
      </c>
      <c r="D15" s="98">
        <f>IF(OR(LISTE!B28="",LISTE!I28="X"),"",LISTE!K28)</f>
        <v>44665</v>
      </c>
      <c r="E15" s="154">
        <f>IF(OR(LISTE!B28="",LISTE!I28="X"),"",LISTE!AD28)</f>
        <v>0</v>
      </c>
      <c r="F15" s="98" t="str">
        <f>IF(OR(LISTE!B28="",LISTE!I28="X"),"",IF(LISTE!M28&gt;0,"X",""))</f>
        <v/>
      </c>
      <c r="G15" s="98" t="str">
        <f>IF(OR(LISTE!B28="",LISTE!I28="X"),"",IF(OR(LISTE!N28&gt;0,LISTE!O28),"X",""))</f>
        <v/>
      </c>
      <c r="H15" s="98" t="str">
        <f>IF(OR(LISTE!B28="",LISTE!I28="X"),"",IF(LISTE!P28&gt;0,"X",""))</f>
        <v/>
      </c>
      <c r="I15" s="116" t="str">
        <f>IF(OR(LISTE!K33="",M15="X"),"",IF(LISTE!I33="O","X",""))</f>
        <v>X</v>
      </c>
      <c r="J15" s="117">
        <f>IF(LISTE!L34="","",LISTE!L34)</f>
        <v>3</v>
      </c>
      <c r="K15" s="118">
        <f t="shared" ca="1" si="0"/>
        <v>44871</v>
      </c>
      <c r="L15" s="117" t="str">
        <f t="shared" ca="1" si="1"/>
        <v>X</v>
      </c>
      <c r="M15" s="119" t="str">
        <f>IF(LISTE!I33="X","X","")</f>
        <v/>
      </c>
      <c r="N15" s="120">
        <f>IF(OR(LISTE!H28="",LISTE!I28="X"),"",LISTE!H28)</f>
        <v>0</v>
      </c>
      <c r="O15" s="40">
        <f t="shared" si="2"/>
        <v>0</v>
      </c>
    </row>
    <row r="16" spans="1:15" ht="12" customHeight="1" x14ac:dyDescent="0.3">
      <c r="A16" s="99" t="str">
        <f>IF(OR(LISTE!B15="",LISTE!I15="X"),"",LISTE!B15)</f>
        <v/>
      </c>
      <c r="B16" s="99" t="str">
        <f>IF(OR(LISTE!C15="",LISTE!I15="X"),"",LISTE!C15)</f>
        <v/>
      </c>
      <c r="C16" s="98" t="str">
        <f>IF(OR(LISTE!B15="",LISTE!I15="X"),"",LISTE!J15)</f>
        <v/>
      </c>
      <c r="D16" s="98" t="str">
        <f>IF(OR(LISTE!B15="",LISTE!I15="X"),"",LISTE!K15)</f>
        <v/>
      </c>
      <c r="E16" s="154" t="str">
        <f>IF(OR(LISTE!B15="",LISTE!I15="X"),"",LISTE!AD15)</f>
        <v/>
      </c>
      <c r="F16" s="98" t="str">
        <f>IF(OR(LISTE!B15="",LISTE!I15="X"),"",IF(LISTE!M15&gt;0,"X",""))</f>
        <v/>
      </c>
      <c r="G16" s="98" t="str">
        <f>IF(OR(LISTE!B15="",LISTE!I15="X"),"",IF(OR(LISTE!N15&gt;0,LISTE!O15),"X",""))</f>
        <v/>
      </c>
      <c r="H16" s="98" t="str">
        <f>IF(OR(LISTE!B15="",LISTE!I15="X"),"",IF(LISTE!P15&gt;0,"X",""))</f>
        <v/>
      </c>
      <c r="I16" s="116" t="str">
        <f>IF(OR(LISTE!K20="",M16="X"),"",IF(LISTE!I20="O","X",""))</f>
        <v/>
      </c>
      <c r="J16" s="117">
        <f>IF(LISTE!L21="","",LISTE!L21)</f>
        <v>30</v>
      </c>
      <c r="K16" s="118">
        <f t="shared" ca="1" si="0"/>
        <v>44871</v>
      </c>
      <c r="L16" s="117" t="str">
        <f t="shared" ca="1" si="1"/>
        <v/>
      </c>
      <c r="M16" s="119" t="str">
        <f>IF(LISTE!I20="X","X","")</f>
        <v>X</v>
      </c>
      <c r="N16" s="120" t="str">
        <f>IF(OR(LISTE!H15="",LISTE!I15="X"),"",LISTE!H15)</f>
        <v/>
      </c>
      <c r="O16" s="40">
        <f t="shared" si="2"/>
        <v>0</v>
      </c>
    </row>
    <row r="17" spans="1:15" ht="12" customHeight="1" x14ac:dyDescent="0.3">
      <c r="A17" s="99" t="str">
        <f>IF(OR(LISTE!B27="",LISTE!I27="X"),"",LISTE!B27)</f>
        <v>DE PALACIO</v>
      </c>
      <c r="B17" s="99" t="str">
        <f>IF(OR(LISTE!C27="",LISTE!I27="X"),"",LISTE!C27)</f>
        <v>Axelle</v>
      </c>
      <c r="C17" s="98">
        <f>IF(OR(LISTE!B27="",LISTE!I27="X"),"",LISTE!J27)</f>
        <v>44658</v>
      </c>
      <c r="D17" s="98">
        <f>IF(OR(LISTE!B27="",LISTE!I27="X"),"",LISTE!K27)</f>
        <v>44665</v>
      </c>
      <c r="E17" s="154">
        <f>IF(OR(LISTE!B27="",LISTE!I27="X"),"",LISTE!AD27)</f>
        <v>0</v>
      </c>
      <c r="F17" s="98" t="str">
        <f>IF(OR(LISTE!B27="",LISTE!I27="X"),"",IF(LISTE!M27&gt;0,"X",""))</f>
        <v>X</v>
      </c>
      <c r="G17" s="98" t="str">
        <f>IF(OR(LISTE!B27="",LISTE!I27="X"),"",IF(OR(LISTE!N27&gt;0,LISTE!O27),"X",""))</f>
        <v>X</v>
      </c>
      <c r="H17" s="98" t="str">
        <f>IF(OR(LISTE!B27="",LISTE!I27="X"),"",IF(LISTE!P27&gt;0,"X",""))</f>
        <v/>
      </c>
      <c r="I17" s="116" t="str">
        <f>IF(OR(LISTE!K32="",M17="X"),"",IF(LISTE!I32="O","X",""))</f>
        <v>X</v>
      </c>
      <c r="J17" s="117">
        <f>IF(LISTE!L33="","",LISTE!L33)</f>
        <v>0</v>
      </c>
      <c r="K17" s="118">
        <f t="shared" ca="1" si="0"/>
        <v>44871</v>
      </c>
      <c r="L17" s="117" t="str">
        <f t="shared" ca="1" si="1"/>
        <v>X</v>
      </c>
      <c r="M17" s="119" t="str">
        <f>IF(LISTE!I32="X","X","")</f>
        <v/>
      </c>
      <c r="N17" s="120">
        <f>IF(OR(LISTE!H27="",LISTE!I27="X"),"",LISTE!H27)</f>
        <v>3</v>
      </c>
      <c r="O17" s="40">
        <f t="shared" si="2"/>
        <v>44665</v>
      </c>
    </row>
    <row r="18" spans="1:15" ht="12" customHeight="1" x14ac:dyDescent="0.3">
      <c r="A18" s="99" t="str">
        <f>IF(OR(LISTE!B31="",LISTE!I31="X"),"",LISTE!B31)</f>
        <v>Roulois</v>
      </c>
      <c r="B18" s="99" t="str">
        <f>IF(OR(LISTE!C31="",LISTE!I31="X"),"",LISTE!C31)</f>
        <v>Guillaume</v>
      </c>
      <c r="C18" s="98">
        <f>IF(OR(LISTE!B31="",LISTE!I31="X"),"",LISTE!J31)</f>
        <v>44779</v>
      </c>
      <c r="D18" s="98">
        <f>IF(OR(LISTE!B31="",LISTE!I31="X"),"",LISTE!K31)</f>
        <v>44783</v>
      </c>
      <c r="E18" s="154">
        <f>IF(OR(LISTE!B31="",LISTE!I31="X"),"",LISTE!AD31)</f>
        <v>0</v>
      </c>
      <c r="F18" s="98" t="str">
        <f>IF(OR(LISTE!B31="",LISTE!I31="X"),"",IF(LISTE!M31&gt;0,"X",""))</f>
        <v>X</v>
      </c>
      <c r="G18" s="98" t="str">
        <f>IF(OR(LISTE!B31="",LISTE!I31="X"),"",IF(OR(LISTE!N31&gt;0,LISTE!O31),"X",""))</f>
        <v>X</v>
      </c>
      <c r="H18" s="98" t="str">
        <f>IF(OR(LISTE!B31="",LISTE!I31="X"),"",IF(LISTE!P31&gt;0,"X",""))</f>
        <v>X</v>
      </c>
      <c r="I18" s="116" t="str">
        <f>IF(OR(LISTE!K36="",M18="X"),"",IF(LISTE!I36="O","X",""))</f>
        <v>X</v>
      </c>
      <c r="J18" s="117">
        <f>IF(LISTE!L37="","",LISTE!L37)</f>
        <v>1</v>
      </c>
      <c r="K18" s="118">
        <f t="shared" ca="1" si="0"/>
        <v>44871</v>
      </c>
      <c r="L18" s="117" t="str">
        <f t="shared" ca="1" si="1"/>
        <v>X</v>
      </c>
      <c r="M18" s="119" t="str">
        <f>IF(LISTE!I36="X","X","")</f>
        <v/>
      </c>
      <c r="N18" s="120">
        <f>IF(OR(LISTE!H31="",LISTE!I31="X"),"",LISTE!H31)</f>
        <v>7</v>
      </c>
      <c r="O18" s="40">
        <f t="shared" si="2"/>
        <v>44783</v>
      </c>
    </row>
    <row r="19" spans="1:15" ht="12" customHeight="1" x14ac:dyDescent="0.3">
      <c r="A19" s="99" t="str">
        <f>IF(OR(LISTE!B22="",LISTE!I22="X"),"",LISTE!B22)</f>
        <v/>
      </c>
      <c r="B19" s="99" t="str">
        <f>IF(OR(LISTE!C22="",LISTE!I22="X"),"",LISTE!C22)</f>
        <v/>
      </c>
      <c r="C19" s="98" t="str">
        <f>IF(OR(LISTE!B22="",LISTE!I22="X"),"",LISTE!J22)</f>
        <v/>
      </c>
      <c r="D19" s="98" t="str">
        <f>IF(OR(LISTE!B22="",LISTE!I22="X"),"",LISTE!K22)</f>
        <v/>
      </c>
      <c r="E19" s="154" t="str">
        <f>IF(OR(LISTE!B22="",LISTE!I22="X"),"",LISTE!AD22)</f>
        <v/>
      </c>
      <c r="F19" s="98" t="str">
        <f>IF(OR(LISTE!B22="",LISTE!I22="X"),"",IF(LISTE!M22&gt;0,"X",""))</f>
        <v/>
      </c>
      <c r="G19" s="98" t="str">
        <f>IF(OR(LISTE!B22="",LISTE!I22="X"),"",IF(OR(LISTE!N22&gt;0,LISTE!O22),"X",""))</f>
        <v/>
      </c>
      <c r="H19" s="98" t="str">
        <f>IF(OR(LISTE!B22="",LISTE!I22="X"),"",IF(LISTE!P22&gt;0,"X",""))</f>
        <v/>
      </c>
      <c r="I19" s="116" t="str">
        <f>IF(OR(LISTE!K27="",M19="X"),"",IF(LISTE!I27="O","X",""))</f>
        <v>X</v>
      </c>
      <c r="J19" s="117">
        <f>IF(LISTE!L28="","",LISTE!L28)</f>
        <v>0</v>
      </c>
      <c r="K19" s="118">
        <f t="shared" ca="1" si="0"/>
        <v>44871</v>
      </c>
      <c r="L19" s="117" t="str">
        <f t="shared" ca="1" si="1"/>
        <v/>
      </c>
      <c r="M19" s="119" t="str">
        <f>IF(LISTE!I27="X","X","")</f>
        <v/>
      </c>
      <c r="N19" s="120" t="str">
        <f>IF(OR(LISTE!H22="",LISTE!I22="X"),"",LISTE!H22)</f>
        <v/>
      </c>
      <c r="O19" s="40">
        <f t="shared" si="2"/>
        <v>0</v>
      </c>
    </row>
    <row r="20" spans="1:15" ht="12" customHeight="1" x14ac:dyDescent="0.3">
      <c r="A20" s="99" t="str">
        <f>IF(OR(LISTE!B25="",LISTE!I25="X"),"",LISTE!B25)</f>
        <v/>
      </c>
      <c r="B20" s="99" t="str">
        <f>IF(OR(LISTE!C25="",LISTE!I25="X"),"",LISTE!C25)</f>
        <v/>
      </c>
      <c r="C20" s="98" t="str">
        <f>IF(OR(LISTE!B25="",LISTE!I25="X"),"",LISTE!J25)</f>
        <v/>
      </c>
      <c r="D20" s="98" t="str">
        <f>IF(OR(LISTE!B25="",LISTE!I25="X"),"",LISTE!K25)</f>
        <v/>
      </c>
      <c r="E20" s="154" t="str">
        <f>IF(OR(LISTE!B25="",LISTE!I25="X"),"",LISTE!AD25)</f>
        <v/>
      </c>
      <c r="F20" s="98" t="str">
        <f>IF(OR(LISTE!B25="",LISTE!I25="X"),"",IF(LISTE!M25&gt;0,"X",""))</f>
        <v/>
      </c>
      <c r="G20" s="98" t="str">
        <f>IF(OR(LISTE!B25="",LISTE!I25="X"),"",IF(OR(LISTE!N25&gt;0,LISTE!O25),"X",""))</f>
        <v/>
      </c>
      <c r="H20" s="98" t="str">
        <f>IF(OR(LISTE!B25="",LISTE!I25="X"),"",IF(LISTE!P25&gt;0,"X",""))</f>
        <v/>
      </c>
      <c r="I20" s="116" t="str">
        <f>IF(OR(LISTE!K30="",M20="X"),"",IF(LISTE!I30="O","X",""))</f>
        <v>X</v>
      </c>
      <c r="J20" s="117">
        <f>IF(LISTE!L31="","",LISTE!L31)</f>
        <v>4</v>
      </c>
      <c r="K20" s="118">
        <f t="shared" ca="1" si="0"/>
        <v>44871</v>
      </c>
      <c r="L20" s="117" t="str">
        <f t="shared" ca="1" si="1"/>
        <v/>
      </c>
      <c r="M20" s="119" t="str">
        <f>IF(LISTE!I30="X","X","")</f>
        <v/>
      </c>
      <c r="N20" s="120" t="str">
        <f>IF(OR(LISTE!H25="",LISTE!I25="X"),"",LISTE!H25)</f>
        <v/>
      </c>
      <c r="O20" s="40">
        <f t="shared" si="2"/>
        <v>0</v>
      </c>
    </row>
    <row r="21" spans="1:15" ht="12" customHeight="1" x14ac:dyDescent="0.3">
      <c r="A21" s="99" t="str">
        <f>IF(OR(LISTE!B26="",LISTE!I26="X"),"",LISTE!B26)</f>
        <v/>
      </c>
      <c r="B21" s="99" t="str">
        <f>IF(OR(LISTE!C26="",LISTE!I26="X"),"",LISTE!C26)</f>
        <v/>
      </c>
      <c r="C21" s="98" t="str">
        <f>IF(OR(LISTE!B26="",LISTE!I26="X"),"",LISTE!J26)</f>
        <v/>
      </c>
      <c r="D21" s="98" t="str">
        <f>IF(OR(LISTE!B26="",LISTE!I26="X"),"",LISTE!K26)</f>
        <v/>
      </c>
      <c r="E21" s="154" t="str">
        <f>IF(OR(LISTE!B26="",LISTE!I26="X"),"",LISTE!AD26)</f>
        <v/>
      </c>
      <c r="F21" s="98" t="str">
        <f>IF(OR(LISTE!B26="",LISTE!I26="X"),"",IF(LISTE!M26&gt;0,"X",""))</f>
        <v/>
      </c>
      <c r="G21" s="98" t="str">
        <f>IF(OR(LISTE!B26="",LISTE!I26="X"),"",IF(OR(LISTE!N26&gt;0,LISTE!O26),"X",""))</f>
        <v/>
      </c>
      <c r="H21" s="98" t="str">
        <f>IF(OR(LISTE!B26="",LISTE!I26="X"),"",IF(LISTE!P26&gt;0,"X",""))</f>
        <v/>
      </c>
      <c r="I21" s="116" t="str">
        <f>IF(OR(LISTE!K31="",M21="X"),"",IF(LISTE!I31="O","X",""))</f>
        <v>X</v>
      </c>
      <c r="J21" s="117">
        <f>IF(LISTE!L32="","",LISTE!L32)</f>
        <v>0</v>
      </c>
      <c r="K21" s="118">
        <f t="shared" ca="1" si="0"/>
        <v>44871</v>
      </c>
      <c r="L21" s="117" t="str">
        <f t="shared" ca="1" si="1"/>
        <v/>
      </c>
      <c r="M21" s="119" t="str">
        <f>IF(LISTE!I31="X","X","")</f>
        <v/>
      </c>
      <c r="N21" s="120" t="str">
        <f>IF(OR(LISTE!H26="",LISTE!I26="X"),"",LISTE!H26)</f>
        <v/>
      </c>
      <c r="O21" s="40">
        <f t="shared" si="2"/>
        <v>0</v>
      </c>
    </row>
    <row r="22" spans="1:15" ht="12" customHeight="1" x14ac:dyDescent="0.3">
      <c r="A22" s="99" t="str">
        <f>IF(OR(LISTE!B34="",LISTE!I34="X"),"",LISTE!B34)</f>
        <v>Madorre</v>
      </c>
      <c r="B22" s="99" t="str">
        <f>IF(OR(LISTE!C34="",LISTE!I34="X"),"",LISTE!C34)</f>
        <v>Guillaume</v>
      </c>
      <c r="C22" s="98">
        <f>IF(OR(LISTE!B34="",LISTE!I34="X"),"",LISTE!J34)</f>
        <v>44677</v>
      </c>
      <c r="D22" s="98">
        <f>IF(OR(LISTE!B34="",LISTE!I34="X"),"",LISTE!K34)</f>
        <v>44680</v>
      </c>
      <c r="E22" s="154">
        <f>IF(OR(LISTE!B34="",LISTE!I34="X"),"",LISTE!AD34)</f>
        <v>0</v>
      </c>
      <c r="F22" s="98" t="str">
        <f>IF(OR(LISTE!B34="",LISTE!I34="X"),"",IF(LISTE!M34&gt;0,"X",""))</f>
        <v/>
      </c>
      <c r="G22" s="98" t="str">
        <f>IF(OR(LISTE!B34="",LISTE!I34="X"),"",IF(OR(LISTE!N34&gt;0,LISTE!O34),"X",""))</f>
        <v/>
      </c>
      <c r="H22" s="98" t="str">
        <f>IF(OR(LISTE!B34="",LISTE!I34="X"),"",IF(LISTE!P34&gt;0,"X",""))</f>
        <v>X</v>
      </c>
      <c r="I22" s="116" t="str">
        <f>IF(OR(LISTE!K39="",M22="X"),"",IF(LISTE!I39="O","X",""))</f>
        <v/>
      </c>
      <c r="J22" s="117">
        <f>IF(LISTE!L40="","",LISTE!L40)</f>
        <v>1</v>
      </c>
      <c r="K22" s="118">
        <f t="shared" ca="1" si="0"/>
        <v>44871</v>
      </c>
      <c r="L22" s="117" t="str">
        <f t="shared" ca="1" si="1"/>
        <v>X</v>
      </c>
      <c r="M22" s="119" t="str">
        <f>IF(LISTE!I39="X","X","")</f>
        <v>X</v>
      </c>
      <c r="N22" s="120">
        <f>IF(OR(LISTE!H34="",LISTE!I34="X"),"",LISTE!H34)</f>
        <v>1</v>
      </c>
      <c r="O22" s="40">
        <f t="shared" si="2"/>
        <v>0</v>
      </c>
    </row>
    <row r="23" spans="1:15" ht="12" customHeight="1" x14ac:dyDescent="0.3">
      <c r="A23" s="99" t="str">
        <f>IF(OR(LISTE!B33="",LISTE!I33="X"),"",LISTE!B33)</f>
        <v>Roulois</v>
      </c>
      <c r="B23" s="99" t="str">
        <f>IF(OR(LISTE!C33="",LISTE!I33="X"),"",LISTE!C33)</f>
        <v>Guillaume</v>
      </c>
      <c r="C23" s="98">
        <f>IF(OR(LISTE!B33="",LISTE!I33="X"),"",LISTE!J33)</f>
        <v>44779</v>
      </c>
      <c r="D23" s="98">
        <f>IF(OR(LISTE!B33="",LISTE!I33="X"),"",LISTE!K33)</f>
        <v>44783</v>
      </c>
      <c r="E23" s="154">
        <f>IF(OR(LISTE!B33="",LISTE!I33="X"),"",LISTE!AD33)</f>
        <v>0</v>
      </c>
      <c r="F23" s="98" t="str">
        <f>IF(OR(LISTE!B33="",LISTE!I33="X"),"",IF(LISTE!M33&gt;0,"X",""))</f>
        <v/>
      </c>
      <c r="G23" s="98" t="str">
        <f>IF(OR(LISTE!B33="",LISTE!I33="X"),"",IF(OR(LISTE!N33&gt;0,LISTE!O33),"X",""))</f>
        <v/>
      </c>
      <c r="H23" s="98" t="str">
        <f>IF(OR(LISTE!B33="",LISTE!I33="X"),"",IF(LISTE!P33&gt;0,"X",""))</f>
        <v/>
      </c>
      <c r="I23" s="116" t="str">
        <f>IF(OR(LISTE!K38="",M23="X"),"",IF(LISTE!I38="O","X",""))</f>
        <v/>
      </c>
      <c r="J23" s="117">
        <f>IF(LISTE!L39="","",LISTE!L39)</f>
        <v>2</v>
      </c>
      <c r="K23" s="118">
        <f t="shared" ca="1" si="0"/>
        <v>44871</v>
      </c>
      <c r="L23" s="117" t="str">
        <f t="shared" ca="1" si="1"/>
        <v>X</v>
      </c>
      <c r="M23" s="119" t="str">
        <f>IF(LISTE!I38="X","X","")</f>
        <v>X</v>
      </c>
      <c r="N23" s="120">
        <f>IF(OR(LISTE!H33="",LISTE!I33="X"),"",LISTE!H33)</f>
        <v>0</v>
      </c>
      <c r="O23" s="40">
        <f t="shared" si="2"/>
        <v>0</v>
      </c>
    </row>
    <row r="24" spans="1:15" ht="12" customHeight="1" x14ac:dyDescent="0.3">
      <c r="A24" s="99" t="str">
        <f>IF(OR(LISTE!B32="",LISTE!I32="X"),"",LISTE!B32)</f>
        <v>Roulois</v>
      </c>
      <c r="B24" s="99" t="str">
        <f>IF(OR(LISTE!C32="",LISTE!I32="X"),"",LISTE!C32)</f>
        <v>Guillaume</v>
      </c>
      <c r="C24" s="98">
        <f>IF(OR(LISTE!B32="",LISTE!I32="X"),"",LISTE!J32)</f>
        <v>44779</v>
      </c>
      <c r="D24" s="98">
        <f>IF(OR(LISTE!B32="",LISTE!I32="X"),"",LISTE!K32)</f>
        <v>44783</v>
      </c>
      <c r="E24" s="154">
        <f>IF(OR(LISTE!B32="",LISTE!I32="X"),"",LISTE!AD32)</f>
        <v>0</v>
      </c>
      <c r="F24" s="98" t="str">
        <f>IF(OR(LISTE!B32="",LISTE!I32="X"),"",IF(LISTE!M32&gt;0,"X",""))</f>
        <v/>
      </c>
      <c r="G24" s="98" t="str">
        <f>IF(OR(LISTE!B32="",LISTE!I32="X"),"",IF(OR(LISTE!N32&gt;0,LISTE!O32),"X",""))</f>
        <v/>
      </c>
      <c r="H24" s="98" t="str">
        <f>IF(OR(LISTE!B32="",LISTE!I32="X"),"",IF(LISTE!P32&gt;0,"X",""))</f>
        <v/>
      </c>
      <c r="I24" s="116" t="str">
        <f>IF(OR(LISTE!K37="",M24="X"),"",IF(LISTE!I37="O","X",""))</f>
        <v>X</v>
      </c>
      <c r="J24" s="117">
        <f>IF(LISTE!L38="","",LISTE!L38)</f>
        <v>2</v>
      </c>
      <c r="K24" s="118">
        <f t="shared" ca="1" si="0"/>
        <v>44871</v>
      </c>
      <c r="L24" s="117" t="str">
        <f t="shared" ca="1" si="1"/>
        <v>X</v>
      </c>
      <c r="M24" s="119" t="str">
        <f>IF(LISTE!I37="X","X","")</f>
        <v/>
      </c>
      <c r="N24" s="120">
        <f>IF(OR(LISTE!H32="",LISTE!I32="X"),"",LISTE!H32)</f>
        <v>0</v>
      </c>
      <c r="O24" s="40">
        <f t="shared" si="2"/>
        <v>0</v>
      </c>
    </row>
    <row r="25" spans="1:15" ht="12" customHeight="1" x14ac:dyDescent="0.3">
      <c r="A25" s="99" t="str">
        <f>IF(OR(LISTE!B17="",LISTE!I17="X"),"",LISTE!B17)</f>
        <v/>
      </c>
      <c r="B25" s="99" t="str">
        <f>IF(OR(LISTE!C17="",LISTE!I17="X"),"",LISTE!C17)</f>
        <v/>
      </c>
      <c r="C25" s="98" t="str">
        <f>IF(OR(LISTE!B17="",LISTE!I17="X"),"",LISTE!J17)</f>
        <v/>
      </c>
      <c r="D25" s="98" t="str">
        <f>IF(OR(LISTE!B17="",LISTE!I17="X"),"",LISTE!K17)</f>
        <v/>
      </c>
      <c r="E25" s="154" t="str">
        <f>IF(OR(LISTE!B17="",LISTE!I17="X"),"",LISTE!AD17)</f>
        <v/>
      </c>
      <c r="F25" s="98" t="str">
        <f>IF(OR(LISTE!B17="",LISTE!I17="X"),"",IF(LISTE!M17&gt;0,"X",""))</f>
        <v/>
      </c>
      <c r="G25" s="98" t="str">
        <f>IF(OR(LISTE!B17="",LISTE!I17="X"),"",IF(OR(LISTE!N17&gt;0,LISTE!O17),"X",""))</f>
        <v/>
      </c>
      <c r="H25" s="98" t="str">
        <f>IF(OR(LISTE!B17="",LISTE!I17="X"),"",IF(LISTE!P17&gt;0,"X",""))</f>
        <v/>
      </c>
      <c r="I25" s="116" t="str">
        <f>IF(OR(LISTE!K22="",M25="X"),"",IF(LISTE!I22="O","X",""))</f>
        <v/>
      </c>
      <c r="J25" s="117">
        <f>IF(LISTE!L23="","",LISTE!L23)</f>
        <v>6</v>
      </c>
      <c r="K25" s="118">
        <f t="shared" ca="1" si="0"/>
        <v>44871</v>
      </c>
      <c r="L25" s="117" t="str">
        <f t="shared" ca="1" si="1"/>
        <v/>
      </c>
      <c r="M25" s="119" t="str">
        <f>IF(LISTE!I22="X","X","")</f>
        <v>X</v>
      </c>
      <c r="N25" s="120" t="str">
        <f>IF(OR(LISTE!H17="",LISTE!I17="X"),"",LISTE!H17)</f>
        <v/>
      </c>
      <c r="O25" s="40">
        <f t="shared" si="2"/>
        <v>0</v>
      </c>
    </row>
    <row r="26" spans="1:15" ht="12" customHeight="1" x14ac:dyDescent="0.3">
      <c r="A26" s="99" t="str">
        <f>IF(OR(LISTE!B23="",LISTE!I23="X"),"",LISTE!B23)</f>
        <v/>
      </c>
      <c r="B26" s="99" t="str">
        <f>IF(OR(LISTE!C23="",LISTE!I23="X"),"",LISTE!C23)</f>
        <v/>
      </c>
      <c r="C26" s="98" t="str">
        <f>IF(OR(LISTE!B23="",LISTE!I23="X"),"",LISTE!J23)</f>
        <v/>
      </c>
      <c r="D26" s="98" t="str">
        <f>IF(OR(LISTE!B23="",LISTE!I23="X"),"",LISTE!K23)</f>
        <v/>
      </c>
      <c r="E26" s="154" t="str">
        <f>IF(OR(LISTE!B23="",LISTE!I23="X"),"",LISTE!AD23)</f>
        <v/>
      </c>
      <c r="F26" s="98" t="str">
        <f>IF(OR(LISTE!B23="",LISTE!I23="X"),"",IF(LISTE!M23&gt;0,"X",""))</f>
        <v/>
      </c>
      <c r="G26" s="98" t="str">
        <f>IF(OR(LISTE!B23="",LISTE!I23="X"),"",IF(OR(LISTE!N23&gt;0,LISTE!O23),"X",""))</f>
        <v/>
      </c>
      <c r="H26" s="98" t="str">
        <f>IF(OR(LISTE!B23="",LISTE!I23="X"),"",IF(LISTE!P23&gt;0,"X",""))</f>
        <v/>
      </c>
      <c r="I26" s="116" t="str">
        <f>IF(OR(LISTE!K28="",M26="X"),"",IF(LISTE!I28="O","X",""))</f>
        <v>X</v>
      </c>
      <c r="J26" s="117">
        <f>IF(LISTE!L29="","",LISTE!L29)</f>
        <v>15</v>
      </c>
      <c r="K26" s="118">
        <f t="shared" ca="1" si="0"/>
        <v>44871</v>
      </c>
      <c r="L26" s="117" t="str">
        <f t="shared" ca="1" si="1"/>
        <v/>
      </c>
      <c r="M26" s="119" t="str">
        <f>IF(LISTE!I28="X","X","")</f>
        <v/>
      </c>
      <c r="N26" s="120" t="str">
        <f>IF(OR(LISTE!H23="",LISTE!I23="X"),"",LISTE!H23)</f>
        <v/>
      </c>
      <c r="O26" s="40">
        <f t="shared" si="2"/>
        <v>0</v>
      </c>
    </row>
    <row r="27" spans="1:15" ht="12" customHeight="1" x14ac:dyDescent="0.3">
      <c r="A27" s="99" t="str">
        <f>IF(OR(LISTE!B21="",LISTE!I21="X"),"",LISTE!B21)</f>
        <v/>
      </c>
      <c r="B27" s="99" t="str">
        <f>IF(OR(LISTE!C21="",LISTE!I21="X"),"",LISTE!C21)</f>
        <v/>
      </c>
      <c r="C27" s="98" t="str">
        <f>IF(OR(LISTE!B21="",LISTE!I21="X"),"",LISTE!J21)</f>
        <v/>
      </c>
      <c r="D27" s="98" t="str">
        <f>IF(OR(LISTE!B21="",LISTE!I21="X"),"",LISTE!K21)</f>
        <v/>
      </c>
      <c r="E27" s="154" t="str">
        <f>IF(OR(LISTE!B21="",LISTE!I21="X"),"",LISTE!AD21)</f>
        <v/>
      </c>
      <c r="F27" s="98" t="str">
        <f>IF(OR(LISTE!B21="",LISTE!I21="X"),"",IF(LISTE!M21&gt;0,"X",""))</f>
        <v/>
      </c>
      <c r="G27" s="98" t="str">
        <f>IF(OR(LISTE!B21="",LISTE!I21="X"),"",IF(OR(LISTE!N21&gt;0,LISTE!O21),"X",""))</f>
        <v/>
      </c>
      <c r="H27" s="98" t="str">
        <f>IF(OR(LISTE!B21="",LISTE!I21="X"),"",IF(LISTE!P21&gt;0,"X",""))</f>
        <v/>
      </c>
      <c r="I27" s="116" t="str">
        <f>IF(OR(LISTE!K26="",M27="X"),"",IF(LISTE!I26="O","X",""))</f>
        <v/>
      </c>
      <c r="J27" s="117">
        <f>IF(LISTE!L27="","",LISTE!L27)</f>
        <v>7</v>
      </c>
      <c r="K27" s="118">
        <f t="shared" ca="1" si="0"/>
        <v>44871</v>
      </c>
      <c r="L27" s="117" t="str">
        <f t="shared" ca="1" si="1"/>
        <v/>
      </c>
      <c r="M27" s="119" t="str">
        <f>IF(LISTE!I26="X","X","")</f>
        <v>X</v>
      </c>
      <c r="N27" s="120" t="str">
        <f>IF(OR(LISTE!H21="",LISTE!I21="X"),"",LISTE!H21)</f>
        <v/>
      </c>
      <c r="O27" s="40">
        <f t="shared" si="2"/>
        <v>0</v>
      </c>
    </row>
    <row r="28" spans="1:15" ht="12" customHeight="1" x14ac:dyDescent="0.3">
      <c r="A28" s="99" t="str">
        <f>IF(OR(LISTE!B16="",LISTE!I16="X"),"",LISTE!B16)</f>
        <v/>
      </c>
      <c r="B28" s="99" t="str">
        <f>IF(OR(LISTE!C16="",LISTE!I16="X"),"",LISTE!C16)</f>
        <v/>
      </c>
      <c r="C28" s="98" t="str">
        <f>IF(OR(LISTE!B16="",LISTE!I16="X"),"",LISTE!J16)</f>
        <v/>
      </c>
      <c r="D28" s="98" t="str">
        <f>IF(OR(LISTE!B16="",LISTE!I16="X"),"",LISTE!K16)</f>
        <v/>
      </c>
      <c r="E28" s="154" t="str">
        <f>IF(OR(LISTE!B16="",LISTE!I16="X"),"",LISTE!AD16)</f>
        <v/>
      </c>
      <c r="F28" s="98" t="str">
        <f>IF(OR(LISTE!B16="",LISTE!I16="X"),"",IF(LISTE!M16&gt;0,"X",""))</f>
        <v/>
      </c>
      <c r="G28" s="98" t="str">
        <f>IF(OR(LISTE!B16="",LISTE!I16="X"),"",IF(OR(LISTE!N16&gt;0,LISTE!O16),"X",""))</f>
        <v/>
      </c>
      <c r="H28" s="98" t="str">
        <f>IF(OR(LISTE!B16="",LISTE!I16="X"),"",IF(LISTE!P16&gt;0,"X",""))</f>
        <v/>
      </c>
      <c r="I28" s="116" t="str">
        <f>IF(OR(LISTE!K21="",M28="X"),"",IF(LISTE!I21="O","X",""))</f>
        <v/>
      </c>
      <c r="J28" s="117">
        <f>IF(LISTE!L22="","",LISTE!L22)</f>
        <v>1</v>
      </c>
      <c r="K28" s="118">
        <f t="shared" ca="1" si="0"/>
        <v>44871</v>
      </c>
      <c r="L28" s="117" t="str">
        <f t="shared" ca="1" si="1"/>
        <v/>
      </c>
      <c r="M28" s="119" t="str">
        <f>IF(LISTE!I21="X","X","")</f>
        <v>X</v>
      </c>
      <c r="N28" s="120" t="str">
        <f>IF(OR(LISTE!H16="",LISTE!I16="X"),"",LISTE!H16)</f>
        <v/>
      </c>
      <c r="O28" s="40">
        <f t="shared" si="2"/>
        <v>0</v>
      </c>
    </row>
    <row r="29" spans="1:15" ht="12" customHeight="1" x14ac:dyDescent="0.3">
      <c r="A29" s="99" t="str">
        <f>IF(OR(LISTE!B24="",LISTE!I24="X"),"",LISTE!B24)</f>
        <v/>
      </c>
      <c r="B29" s="99" t="str">
        <f>IF(OR(LISTE!C24="",LISTE!I24="X"),"",LISTE!C24)</f>
        <v/>
      </c>
      <c r="C29" s="98" t="str">
        <f>IF(OR(LISTE!B24="",LISTE!I24="X"),"",LISTE!J24)</f>
        <v/>
      </c>
      <c r="D29" s="98" t="str">
        <f>IF(OR(LISTE!B24="",LISTE!I24="X"),"",LISTE!K24)</f>
        <v/>
      </c>
      <c r="E29" s="154" t="str">
        <f>IF(OR(LISTE!B24="",LISTE!I24="X"),"",LISTE!AD24)</f>
        <v/>
      </c>
      <c r="F29" s="98" t="str">
        <f>IF(OR(LISTE!B24="",LISTE!I24="X"),"",IF(LISTE!M24&gt;0,"X",""))</f>
        <v/>
      </c>
      <c r="G29" s="98" t="str">
        <f>IF(OR(LISTE!B24="",LISTE!I24="X"),"",IF(OR(LISTE!N24&gt;0,LISTE!O24),"X",""))</f>
        <v/>
      </c>
      <c r="H29" s="98" t="str">
        <f>IF(OR(LISTE!B24="",LISTE!I24="X"),"",IF(LISTE!P24&gt;0,"X",""))</f>
        <v/>
      </c>
      <c r="I29" s="116" t="str">
        <f>IF(OR(LISTE!K29="",M29="X"),"",IF(LISTE!I29="O","X",""))</f>
        <v/>
      </c>
      <c r="J29" s="117">
        <f>IF(LISTE!L30="","",LISTE!L30)</f>
        <v>7</v>
      </c>
      <c r="K29" s="118">
        <f t="shared" ca="1" si="0"/>
        <v>44871</v>
      </c>
      <c r="L29" s="117" t="str">
        <f t="shared" ca="1" si="1"/>
        <v/>
      </c>
      <c r="M29" s="119" t="str">
        <f>IF(LISTE!I29="X","X","")</f>
        <v>X</v>
      </c>
      <c r="N29" s="120" t="str">
        <f>IF(OR(LISTE!H24="",LISTE!I24="X"),"",LISTE!H24)</f>
        <v/>
      </c>
      <c r="O29" s="40">
        <f t="shared" si="2"/>
        <v>0</v>
      </c>
    </row>
    <row r="30" spans="1:15" ht="12" customHeight="1" x14ac:dyDescent="0.3">
      <c r="A30" s="99" t="str">
        <f>IF(OR(LISTE!B29="",LISTE!I29="X"),"",LISTE!B29)</f>
        <v/>
      </c>
      <c r="B30" s="99" t="str">
        <f>IF(OR(LISTE!C29="",LISTE!I29="X"),"",LISTE!C29)</f>
        <v/>
      </c>
      <c r="C30" s="98" t="str">
        <f>IF(OR(LISTE!B29="",LISTE!I29="X"),"",LISTE!J29)</f>
        <v/>
      </c>
      <c r="D30" s="98" t="str">
        <f>IF(OR(LISTE!B29="",LISTE!I29="X"),"",LISTE!K29)</f>
        <v/>
      </c>
      <c r="E30" s="154" t="str">
        <f>IF(OR(LISTE!B29="",LISTE!I29="X"),"",LISTE!AD29)</f>
        <v/>
      </c>
      <c r="F30" s="98" t="str">
        <f>IF(OR(LISTE!B29="",LISTE!I29="X"),"",IF(LISTE!M29&gt;0,"X",""))</f>
        <v/>
      </c>
      <c r="G30" s="98" t="str">
        <f>IF(OR(LISTE!B29="",LISTE!I29="X"),"",IF(OR(LISTE!N29&gt;0,LISTE!O29),"X",""))</f>
        <v/>
      </c>
      <c r="H30" s="98" t="str">
        <f>IF(OR(LISTE!B29="",LISTE!I29="X"),"",IF(LISTE!P29&gt;0,"X",""))</f>
        <v/>
      </c>
      <c r="I30" s="116" t="str">
        <f>IF(OR(LISTE!K34="",M30="X"),"",IF(LISTE!I34="O","X",""))</f>
        <v>X</v>
      </c>
      <c r="J30" s="117">
        <f>IF(LISTE!L35="","",LISTE!L35)</f>
        <v>3</v>
      </c>
      <c r="K30" s="118">
        <f t="shared" ca="1" si="0"/>
        <v>44871</v>
      </c>
      <c r="L30" s="117" t="str">
        <f t="shared" ca="1" si="1"/>
        <v/>
      </c>
      <c r="M30" s="119" t="str">
        <f>IF(LISTE!I34="X","X","")</f>
        <v/>
      </c>
      <c r="N30" s="120" t="str">
        <f>IF(OR(LISTE!H29="",LISTE!I29="X"),"",LISTE!H29)</f>
        <v/>
      </c>
      <c r="O30" s="40">
        <f t="shared" ref="O30" si="3">IF(F30="X",D30,0)</f>
        <v>0</v>
      </c>
    </row>
    <row r="31" spans="1:15" ht="12" customHeight="1" x14ac:dyDescent="0.3">
      <c r="A31" s="99" t="str">
        <f>IF(OR(LISTE!B36="",LISTE!I36="X"),"",LISTE!B36)</f>
        <v>Caminade</v>
      </c>
      <c r="B31" s="99" t="str">
        <f>IF(OR(LISTE!C36="",LISTE!I36="X"),"",LISTE!C36)</f>
        <v>Charles</v>
      </c>
      <c r="C31" s="98">
        <f>IF(OR(LISTE!B36="",LISTE!I36="X"),"",LISTE!J36)</f>
        <v>44667</v>
      </c>
      <c r="D31" s="98">
        <f>IF(OR(LISTE!B36="",LISTE!I36="X"),"",LISTE!K36)</f>
        <v>44669</v>
      </c>
      <c r="E31" s="154">
        <f>IF(OR(LISTE!B36="",LISTE!I36="X"),"",LISTE!AD36)</f>
        <v>0</v>
      </c>
      <c r="F31" s="98" t="str">
        <f>IF(OR(LISTE!B36="",LISTE!I36="X"),"",IF(LISTE!M36&gt;0,"X",""))</f>
        <v>X</v>
      </c>
      <c r="G31" s="98" t="str">
        <f>IF(OR(LISTE!B36="",LISTE!I36="X"),"",IF(OR(LISTE!N36&gt;0,LISTE!O36),"X",""))</f>
        <v/>
      </c>
      <c r="H31" s="98" t="str">
        <f>IF(OR(LISTE!B36="",LISTE!I36="X"),"",IF(LISTE!P36&gt;0,"X",""))</f>
        <v/>
      </c>
      <c r="I31" s="116" t="str">
        <f>IF(OR(LISTE!K41="",M31="X"),"",IF(LISTE!I41="O","X",""))</f>
        <v/>
      </c>
      <c r="J31" s="117">
        <f>IF(LISTE!L42="","",LISTE!L42)</f>
        <v>3</v>
      </c>
      <c r="K31" s="118">
        <f t="shared" ca="1" si="0"/>
        <v>44871</v>
      </c>
      <c r="L31" s="117" t="str">
        <f t="shared" ca="1" si="1"/>
        <v>X</v>
      </c>
      <c r="M31" s="119" t="str">
        <f>IF(LISTE!I41="X","X","")</f>
        <v>X</v>
      </c>
      <c r="N31" s="120">
        <f>IF(OR(LISTE!H36="",LISTE!I36="X"),"",LISTE!H36)</f>
        <v>2</v>
      </c>
      <c r="O31" s="40">
        <f t="shared" si="2"/>
        <v>44669</v>
      </c>
    </row>
    <row r="32" spans="1:15" ht="12" customHeight="1" x14ac:dyDescent="0.3">
      <c r="A32" s="99" t="str">
        <f>IF(OR(LISTE!B37="",LISTE!I37="X"),"",LISTE!B37)</f>
        <v>Pasqualini</v>
      </c>
      <c r="B32" s="99" t="str">
        <f>IF(OR(LISTE!C37="",LISTE!I37="X"),"",LISTE!C37)</f>
        <v>Dominique</v>
      </c>
      <c r="C32" s="98">
        <f>IF(OR(LISTE!B37="",LISTE!I37="X"),"",LISTE!J37)</f>
        <v>44667</v>
      </c>
      <c r="D32" s="98">
        <f>IF(OR(LISTE!B37="",LISTE!I37="X"),"",LISTE!K37)</f>
        <v>44668</v>
      </c>
      <c r="E32" s="154">
        <f>IF(OR(LISTE!B37="",LISTE!I37="X"),"",LISTE!AD37)</f>
        <v>0</v>
      </c>
      <c r="F32" s="98" t="str">
        <f>IF(OR(LISTE!B37="",LISTE!I37="X"),"",IF(LISTE!M37&gt;0,"X",""))</f>
        <v/>
      </c>
      <c r="G32" s="98" t="str">
        <f>IF(OR(LISTE!B37="",LISTE!I37="X"),"",IF(OR(LISTE!N37&gt;0,LISTE!O37),"X",""))</f>
        <v>X</v>
      </c>
      <c r="H32" s="98" t="str">
        <f>IF(OR(LISTE!B37="",LISTE!I37="X"),"",IF(LISTE!P37&gt;0,"X",""))</f>
        <v/>
      </c>
      <c r="I32" s="116" t="str">
        <f>IF(OR(LISTE!K42="",M32="X"),"",IF(LISTE!I42="O","X",""))</f>
        <v/>
      </c>
      <c r="J32" s="117">
        <f>IF(LISTE!L43="","",LISTE!L43)</f>
        <v>3</v>
      </c>
      <c r="K32" s="118">
        <f t="shared" ca="1" si="0"/>
        <v>44871</v>
      </c>
      <c r="L32" s="117" t="str">
        <f t="shared" ca="1" si="1"/>
        <v>X</v>
      </c>
      <c r="M32" s="119" t="str">
        <f>IF(LISTE!I42="X","X","")</f>
        <v>X</v>
      </c>
      <c r="N32" s="120">
        <f>IF(OR(LISTE!H37="",LISTE!I37="X"),"",LISTE!H37)</f>
        <v>3</v>
      </c>
      <c r="O32" s="40">
        <f t="shared" si="2"/>
        <v>0</v>
      </c>
    </row>
    <row r="33" spans="1:15" ht="12" customHeight="1" x14ac:dyDescent="0.3">
      <c r="A33" s="99" t="str">
        <f>IF(OR(LISTE!B38="",LISTE!I38="X"),"",LISTE!B38)</f>
        <v/>
      </c>
      <c r="B33" s="99" t="str">
        <f>IF(OR(LISTE!C38="",LISTE!I38="X"),"",LISTE!C38)</f>
        <v/>
      </c>
      <c r="C33" s="98" t="str">
        <f>IF(OR(LISTE!B38="",LISTE!I38="X"),"",LISTE!J38)</f>
        <v/>
      </c>
      <c r="D33" s="98" t="str">
        <f>IF(OR(LISTE!B38="",LISTE!I38="X"),"",LISTE!K38)</f>
        <v/>
      </c>
      <c r="E33" s="154" t="str">
        <f>IF(OR(LISTE!B38="",LISTE!I38="X"),"",LISTE!AD38)</f>
        <v/>
      </c>
      <c r="F33" s="98" t="str">
        <f>IF(OR(LISTE!B38="",LISTE!I38="X"),"",IF(LISTE!M38&gt;0,"X",""))</f>
        <v/>
      </c>
      <c r="G33" s="98" t="str">
        <f>IF(OR(LISTE!B38="",LISTE!I38="X"),"",IF(OR(LISTE!N38&gt;0,LISTE!O38),"X",""))</f>
        <v/>
      </c>
      <c r="H33" s="98" t="str">
        <f>IF(OR(LISTE!B38="",LISTE!I38="X"),"",IF(LISTE!P38&gt;0,"X",""))</f>
        <v/>
      </c>
      <c r="I33" s="116" t="str">
        <f>IF(OR(LISTE!K43="",M33="X"),"",IF(LISTE!I43="O","X",""))</f>
        <v/>
      </c>
      <c r="J33" s="117">
        <f>IF(LISTE!L44="","",LISTE!L44)</f>
        <v>2</v>
      </c>
      <c r="K33" s="118">
        <f t="shared" ca="1" si="0"/>
        <v>44871</v>
      </c>
      <c r="L33" s="117" t="str">
        <f t="shared" ca="1" si="1"/>
        <v/>
      </c>
      <c r="M33" s="119" t="str">
        <f>IF(LISTE!I43="X","X","")</f>
        <v>X</v>
      </c>
      <c r="N33" s="120" t="str">
        <f>IF(OR(LISTE!H38="",LISTE!I38="X"),"",LISTE!H38)</f>
        <v/>
      </c>
      <c r="O33" s="40">
        <f t="shared" si="2"/>
        <v>0</v>
      </c>
    </row>
    <row r="34" spans="1:15" ht="12" customHeight="1" x14ac:dyDescent="0.3">
      <c r="A34" s="99" t="str">
        <f>IF(OR(LISTE!B39="",LISTE!I39="X"),"",LISTE!B39)</f>
        <v/>
      </c>
      <c r="B34" s="99" t="str">
        <f>IF(OR(LISTE!C39="",LISTE!I39="X"),"",LISTE!C39)</f>
        <v/>
      </c>
      <c r="C34" s="98" t="str">
        <f>IF(OR(LISTE!B39="",LISTE!I39="X"),"",LISTE!J39)</f>
        <v/>
      </c>
      <c r="D34" s="98" t="str">
        <f>IF(OR(LISTE!B39="",LISTE!I39="X"),"",LISTE!K39)</f>
        <v/>
      </c>
      <c r="E34" s="154" t="str">
        <f>IF(OR(LISTE!B39="",LISTE!I39="X"),"",LISTE!AD39)</f>
        <v/>
      </c>
      <c r="F34" s="98" t="str">
        <f>IF(OR(LISTE!B39="",LISTE!I39="X"),"",IF(LISTE!M39&gt;0,"X",""))</f>
        <v/>
      </c>
      <c r="G34" s="98" t="str">
        <f>IF(OR(LISTE!B39="",LISTE!I39="X"),"",IF(OR(LISTE!N39&gt;0,LISTE!O39),"X",""))</f>
        <v/>
      </c>
      <c r="H34" s="98" t="str">
        <f>IF(OR(LISTE!B39="",LISTE!I39="X"),"",IF(LISTE!P39&gt;0,"X",""))</f>
        <v/>
      </c>
      <c r="I34" s="116" t="str">
        <f>IF(OR(LISTE!K44="",M34="X"),"",IF(LISTE!I44="O","X",""))</f>
        <v>X</v>
      </c>
      <c r="J34" s="117">
        <f>IF(LISTE!L45="","",LISTE!L45)</f>
        <v>1</v>
      </c>
      <c r="K34" s="118">
        <f t="shared" ca="1" si="0"/>
        <v>44871</v>
      </c>
      <c r="L34" s="117" t="str">
        <f t="shared" ca="1" si="1"/>
        <v/>
      </c>
      <c r="M34" s="119" t="str">
        <f>IF(LISTE!I44="X","X","")</f>
        <v/>
      </c>
      <c r="N34" s="120" t="str">
        <f>IF(OR(LISTE!H39="",LISTE!I39="X"),"",LISTE!H39)</f>
        <v/>
      </c>
      <c r="O34" s="40">
        <f t="shared" si="2"/>
        <v>0</v>
      </c>
    </row>
    <row r="35" spans="1:15" ht="12" customHeight="1" x14ac:dyDescent="0.3">
      <c r="A35" s="99" t="str">
        <f>IF(OR(LISTE!B40="",LISTE!I40="X"),"",LISTE!B40)</f>
        <v>Marliere</v>
      </c>
      <c r="B35" s="99" t="str">
        <f>IF(OR(LISTE!C40="",LISTE!I40="X"),"",LISTE!C40)</f>
        <v>Sylvain</v>
      </c>
      <c r="C35" s="98">
        <f>IF(OR(LISTE!B40="",LISTE!I40="X"),"",LISTE!J40)</f>
        <v>44667</v>
      </c>
      <c r="D35" s="98">
        <f>IF(OR(LISTE!B40="",LISTE!I40="X"),"",LISTE!K40)</f>
        <v>44668</v>
      </c>
      <c r="E35" s="154">
        <f>IF(OR(LISTE!B40="",LISTE!I40="X"),"",LISTE!AD40)</f>
        <v>0</v>
      </c>
      <c r="F35" s="98" t="str">
        <f>IF(OR(LISTE!B40="",LISTE!I40="X"),"",IF(LISTE!M40&gt;0,"X",""))</f>
        <v/>
      </c>
      <c r="G35" s="98" t="str">
        <f>IF(OR(LISTE!B40="",LISTE!I40="X"),"",IF(OR(LISTE!N40&gt;0,LISTE!O40),"X",""))</f>
        <v/>
      </c>
      <c r="H35" s="98" t="str">
        <f>IF(OR(LISTE!B40="",LISTE!I40="X"),"",IF(LISTE!P40&gt;0,"X",""))</f>
        <v>X</v>
      </c>
      <c r="I35" s="116" t="str">
        <f>IF(OR(LISTE!K45="",M35="X"),"",IF(LISTE!I45="O","X",""))</f>
        <v>X</v>
      </c>
      <c r="J35" s="117">
        <f>IF(LISTE!L46="","",LISTE!L46)</f>
        <v>1</v>
      </c>
      <c r="K35" s="118">
        <f t="shared" ca="1" si="0"/>
        <v>44871</v>
      </c>
      <c r="L35" s="117" t="str">
        <f t="shared" ca="1" si="1"/>
        <v>X</v>
      </c>
      <c r="M35" s="119" t="str">
        <f>IF(LISTE!I45="X","X","")</f>
        <v/>
      </c>
      <c r="N35" s="120">
        <f>IF(OR(LISTE!H40="",LISTE!I40="X"),"",LISTE!H40)</f>
        <v>2</v>
      </c>
      <c r="O35" s="40">
        <f t="shared" si="2"/>
        <v>0</v>
      </c>
    </row>
    <row r="36" spans="1:15" ht="12" customHeight="1" x14ac:dyDescent="0.3">
      <c r="A36" s="99" t="str">
        <f>IF(OR(LISTE!B41="",LISTE!I41="X"),"",LISTE!B41)</f>
        <v/>
      </c>
      <c r="B36" s="99" t="str">
        <f>IF(OR(LISTE!C41="",LISTE!I41="X"),"",LISTE!C41)</f>
        <v/>
      </c>
      <c r="C36" s="98" t="str">
        <f>IF(OR(LISTE!B41="",LISTE!I41="X"),"",LISTE!J41)</f>
        <v/>
      </c>
      <c r="D36" s="98" t="str">
        <f>IF(OR(LISTE!B41="",LISTE!I41="X"),"",LISTE!K41)</f>
        <v/>
      </c>
      <c r="E36" s="154" t="str">
        <f>IF(OR(LISTE!B41="",LISTE!I41="X"),"",LISTE!AD41)</f>
        <v/>
      </c>
      <c r="F36" s="98" t="str">
        <f>IF(OR(LISTE!B41="",LISTE!I41="X"),"",IF(LISTE!M41&gt;0,"X",""))</f>
        <v/>
      </c>
      <c r="G36" s="98" t="str">
        <f>IF(OR(LISTE!B41="",LISTE!I41="X"),"",IF(OR(LISTE!N41&gt;0,LISTE!O41),"X",""))</f>
        <v/>
      </c>
      <c r="H36" s="98" t="str">
        <f>IF(OR(LISTE!B41="",LISTE!I41="X"),"",IF(LISTE!P41&gt;0,"X",""))</f>
        <v/>
      </c>
      <c r="I36" s="116" t="str">
        <f>IF(OR(LISTE!K46="",M36="X"),"",IF(LISTE!I46="O","X",""))</f>
        <v>X</v>
      </c>
      <c r="J36" s="117">
        <f>IF(LISTE!L47="","",LISTE!L47)</f>
        <v>3</v>
      </c>
      <c r="K36" s="118">
        <f t="shared" ca="1" si="0"/>
        <v>44871</v>
      </c>
      <c r="L36" s="117" t="str">
        <f t="shared" ca="1" si="1"/>
        <v/>
      </c>
      <c r="M36" s="119" t="str">
        <f>IF(LISTE!I46="X","X","")</f>
        <v/>
      </c>
      <c r="N36" s="120" t="str">
        <f>IF(OR(LISTE!H41="",LISTE!I41="X"),"",LISTE!H41)</f>
        <v/>
      </c>
      <c r="O36" s="40">
        <f t="shared" si="2"/>
        <v>0</v>
      </c>
    </row>
    <row r="37" spans="1:15" ht="12" customHeight="1" x14ac:dyDescent="0.3">
      <c r="A37" s="99" t="str">
        <f>IF(OR(LISTE!B42="",LISTE!I42="X"),"",LISTE!B42)</f>
        <v/>
      </c>
      <c r="B37" s="99" t="str">
        <f>IF(OR(LISTE!C42="",LISTE!I42="X"),"",LISTE!C42)</f>
        <v/>
      </c>
      <c r="C37" s="98" t="str">
        <f>IF(OR(LISTE!B42="",LISTE!I42="X"),"",LISTE!J42)</f>
        <v/>
      </c>
      <c r="D37" s="98" t="str">
        <f>IF(OR(LISTE!B42="",LISTE!I42="X"),"",LISTE!K42)</f>
        <v/>
      </c>
      <c r="E37" s="154" t="str">
        <f>IF(OR(LISTE!B42="",LISTE!I42="X"),"",LISTE!AD42)</f>
        <v/>
      </c>
      <c r="F37" s="98" t="str">
        <f>IF(OR(LISTE!B42="",LISTE!I42="X"),"",IF(LISTE!M42&gt;0,"X",""))</f>
        <v/>
      </c>
      <c r="G37" s="98" t="str">
        <f>IF(OR(LISTE!B42="",LISTE!I42="X"),"",IF(OR(LISTE!N42&gt;0,LISTE!O42),"X",""))</f>
        <v/>
      </c>
      <c r="H37" s="98" t="str">
        <f>IF(OR(LISTE!B42="",LISTE!I42="X"),"",IF(LISTE!P42&gt;0,"X",""))</f>
        <v/>
      </c>
      <c r="I37" s="116" t="str">
        <f>IF(OR(LISTE!K47="",M37="X"),"",IF(LISTE!I47="O","X",""))</f>
        <v/>
      </c>
      <c r="J37" s="117">
        <f>IF(LISTE!L48="","",LISTE!L48)</f>
        <v>3</v>
      </c>
      <c r="K37" s="118">
        <f t="shared" ca="1" si="0"/>
        <v>44871</v>
      </c>
      <c r="L37" s="117" t="str">
        <f t="shared" ca="1" si="1"/>
        <v/>
      </c>
      <c r="M37" s="119" t="str">
        <f>IF(LISTE!I47="X","X","")</f>
        <v>X</v>
      </c>
      <c r="N37" s="120" t="str">
        <f>IF(OR(LISTE!H42="",LISTE!I42="X"),"",LISTE!H42)</f>
        <v/>
      </c>
      <c r="O37" s="40">
        <f t="shared" si="2"/>
        <v>0</v>
      </c>
    </row>
    <row r="38" spans="1:15" ht="12" customHeight="1" x14ac:dyDescent="0.3">
      <c r="A38" s="99" t="str">
        <f>IF(OR(LISTE!B43="",LISTE!I43="X"),"",LISTE!B43)</f>
        <v/>
      </c>
      <c r="B38" s="99" t="str">
        <f>IF(OR(LISTE!C43="",LISTE!I43="X"),"",LISTE!C43)</f>
        <v/>
      </c>
      <c r="C38" s="98" t="str">
        <f>IF(OR(LISTE!B43="",LISTE!I43="X"),"",LISTE!J43)</f>
        <v/>
      </c>
      <c r="D38" s="98" t="str">
        <f>IF(OR(LISTE!B43="",LISTE!I43="X"),"",LISTE!K43)</f>
        <v/>
      </c>
      <c r="E38" s="154" t="str">
        <f>IF(OR(LISTE!B43="",LISTE!I43="X"),"",LISTE!AD43)</f>
        <v/>
      </c>
      <c r="F38" s="98" t="str">
        <f>IF(OR(LISTE!B43="",LISTE!I43="X"),"",IF(LISTE!M43&gt;0,"X",""))</f>
        <v/>
      </c>
      <c r="G38" s="98" t="str">
        <f>IF(OR(LISTE!B43="",LISTE!I43="X"),"",IF(OR(LISTE!N43&gt;0,LISTE!O43),"X",""))</f>
        <v/>
      </c>
      <c r="H38" s="98" t="str">
        <f>IF(OR(LISTE!B43="",LISTE!I43="X"),"",IF(LISTE!P43&gt;0,"X",""))</f>
        <v/>
      </c>
      <c r="I38" s="116" t="str">
        <f>IF(OR(LISTE!K48="",M38="X"),"",IF(LISTE!I48="O","X",""))</f>
        <v/>
      </c>
      <c r="J38" s="117">
        <f>IF(LISTE!L49="","",LISTE!L49)</f>
        <v>3</v>
      </c>
      <c r="K38" s="118">
        <f t="shared" ca="1" si="0"/>
        <v>44871</v>
      </c>
      <c r="L38" s="117" t="str">
        <f t="shared" ca="1" si="1"/>
        <v/>
      </c>
      <c r="M38" s="119" t="str">
        <f>IF(LISTE!I48="X","X","")</f>
        <v>X</v>
      </c>
      <c r="N38" s="120" t="str">
        <f>IF(OR(LISTE!H43="",LISTE!I43="X"),"",LISTE!H43)</f>
        <v/>
      </c>
      <c r="O38" s="40">
        <f t="shared" si="2"/>
        <v>0</v>
      </c>
    </row>
    <row r="39" spans="1:15" ht="12" customHeight="1" x14ac:dyDescent="0.3">
      <c r="A39" s="99" t="str">
        <f>IF(OR(LISTE!B44="",LISTE!I44="X"),"",LISTE!B44)</f>
        <v>Versavaud</v>
      </c>
      <c r="B39" s="99" t="str">
        <f>IF(OR(LISTE!C44="",LISTE!I44="X"),"",LISTE!C44)</f>
        <v>Claude</v>
      </c>
      <c r="C39" s="98">
        <f>IF(OR(LISTE!B44="",LISTE!I44="X"),"",LISTE!J44)</f>
        <v>44708</v>
      </c>
      <c r="D39" s="98">
        <f>IF(OR(LISTE!B44="",LISTE!I44="X"),"",LISTE!K44)</f>
        <v>44710</v>
      </c>
      <c r="E39" s="154">
        <f>IF(OR(LISTE!B44="",LISTE!I44="X"),"",LISTE!AD44)</f>
        <v>0</v>
      </c>
      <c r="F39" s="98" t="str">
        <f>IF(OR(LISTE!B44="",LISTE!I44="X"),"",IF(LISTE!M44&gt;0,"X",""))</f>
        <v/>
      </c>
      <c r="G39" s="98" t="str">
        <f>IF(OR(LISTE!B44="",LISTE!I44="X"),"",IF(OR(LISTE!N44&gt;0,LISTE!O44),"X",""))</f>
        <v>X</v>
      </c>
      <c r="H39" s="98" t="str">
        <f>IF(OR(LISTE!B44="",LISTE!I44="X"),"",IF(LISTE!P44&gt;0,"X",""))</f>
        <v/>
      </c>
      <c r="I39" s="116" t="str">
        <f>IF(OR(LISTE!K49="",M39="X"),"",IF(LISTE!I49="O","X",""))</f>
        <v/>
      </c>
      <c r="J39" s="117">
        <f>IF(LISTE!L50="","",LISTE!L50)</f>
        <v>3</v>
      </c>
      <c r="K39" s="118">
        <f t="shared" ca="1" si="0"/>
        <v>44871</v>
      </c>
      <c r="L39" s="117" t="str">
        <f t="shared" ca="1" si="1"/>
        <v>X</v>
      </c>
      <c r="M39" s="119" t="str">
        <f>IF(LISTE!I49="X","X","")</f>
        <v>X</v>
      </c>
      <c r="N39" s="120">
        <f>IF(OR(LISTE!H44="",LISTE!I44="X"),"",LISTE!H44)</f>
        <v>3</v>
      </c>
      <c r="O39" s="40">
        <f t="shared" si="2"/>
        <v>0</v>
      </c>
    </row>
    <row r="40" spans="1:15" ht="12" customHeight="1" x14ac:dyDescent="0.3">
      <c r="A40" s="99" t="str">
        <f>IF(OR(LISTE!B45="",LISTE!I45="X"),"",LISTE!B45)</f>
        <v>Griffon</v>
      </c>
      <c r="B40" s="99" t="str">
        <f>IF(OR(LISTE!C45="",LISTE!I45="X"),"",LISTE!C45)</f>
        <v>Gaetan</v>
      </c>
      <c r="C40" s="98">
        <f>IF(OR(LISTE!B45="",LISTE!I45="X"),"",LISTE!J45)</f>
        <v>44690</v>
      </c>
      <c r="D40" s="98">
        <f>IF(OR(LISTE!B45="",LISTE!I45="X"),"",LISTE!K45)</f>
        <v>44691</v>
      </c>
      <c r="E40" s="154">
        <f>IF(OR(LISTE!B45="",LISTE!I45="X"),"",LISTE!AD45)</f>
        <v>0</v>
      </c>
      <c r="F40" s="98" t="str">
        <f>IF(OR(LISTE!B45="",LISTE!I45="X"),"",IF(LISTE!M45&gt;0,"X",""))</f>
        <v>X</v>
      </c>
      <c r="G40" s="98" t="str">
        <f>IF(OR(LISTE!B45="",LISTE!I45="X"),"",IF(OR(LISTE!N45&gt;0,LISTE!O45),"X",""))</f>
        <v/>
      </c>
      <c r="H40" s="98" t="str">
        <f>IF(OR(LISTE!B45="",LISTE!I45="X"),"",IF(LISTE!P45&gt;0,"X",""))</f>
        <v/>
      </c>
      <c r="I40" s="116" t="str">
        <f>IF(OR(LISTE!K50="",M40="X"),"",IF(LISTE!I50="O","X",""))</f>
        <v/>
      </c>
      <c r="J40" s="117">
        <f>IF(LISTE!L51="","",LISTE!L51)</f>
        <v>2</v>
      </c>
      <c r="K40" s="118">
        <f t="shared" ca="1" si="0"/>
        <v>44871</v>
      </c>
      <c r="L40" s="117" t="str">
        <f t="shared" ca="1" si="1"/>
        <v>X</v>
      </c>
      <c r="M40" s="119" t="str">
        <f>IF(LISTE!I50="X","X","")</f>
        <v>X</v>
      </c>
      <c r="N40" s="120">
        <f>IF(OR(LISTE!H45="",LISTE!I45="X"),"",LISTE!H45)</f>
        <v>1</v>
      </c>
      <c r="O40" s="40">
        <f t="shared" si="2"/>
        <v>44691</v>
      </c>
    </row>
    <row r="41" spans="1:15" ht="12" customHeight="1" x14ac:dyDescent="0.3">
      <c r="A41" s="99" t="str">
        <f>IF(OR(LISTE!B46="",LISTE!I46="X"),"",LISTE!B46)</f>
        <v>Bisschop</v>
      </c>
      <c r="B41" s="99" t="str">
        <f>IF(OR(LISTE!C46="",LISTE!I46="X"),"",LISTE!C46)</f>
        <v>Mikael</v>
      </c>
      <c r="C41" s="98">
        <f>IF(OR(LISTE!B46="",LISTE!I46="X"),"",LISTE!J46)</f>
        <v>44695</v>
      </c>
      <c r="D41" s="98">
        <f>IF(OR(LISTE!B46="",LISTE!I46="X"),"",LISTE!K46)</f>
        <v>44696</v>
      </c>
      <c r="E41" s="154">
        <f>IF(OR(LISTE!B46="",LISTE!I46="X"),"",LISTE!AD46)</f>
        <v>0</v>
      </c>
      <c r="F41" s="98" t="str">
        <f>IF(OR(LISTE!B46="",LISTE!I46="X"),"",IF(LISTE!M46&gt;0,"X",""))</f>
        <v>X</v>
      </c>
      <c r="G41" s="98" t="str">
        <f>IF(OR(LISTE!B46="",LISTE!I46="X"),"",IF(OR(LISTE!N46&gt;0,LISTE!O46),"X",""))</f>
        <v/>
      </c>
      <c r="H41" s="98" t="str">
        <f>IF(OR(LISTE!B46="",LISTE!I46="X"),"",IF(LISTE!P46&gt;0,"X",""))</f>
        <v/>
      </c>
      <c r="I41" s="116" t="str">
        <f>IF(OR(LISTE!K51="",M41="X"),"",IF(LISTE!I51="O","X",""))</f>
        <v>X</v>
      </c>
      <c r="J41" s="117">
        <f>IF(LISTE!L52="","",LISTE!L52)</f>
        <v>3</v>
      </c>
      <c r="K41" s="118">
        <f t="shared" ca="1" si="0"/>
        <v>44871</v>
      </c>
      <c r="L41" s="117" t="str">
        <f t="shared" ca="1" si="1"/>
        <v>X</v>
      </c>
      <c r="M41" s="119" t="str">
        <f>IF(LISTE!I51="X","X","")</f>
        <v/>
      </c>
      <c r="N41" s="120">
        <f>IF(OR(LISTE!H46="",LISTE!I46="X"),"",LISTE!H46)</f>
        <v>1</v>
      </c>
      <c r="O41" s="40">
        <f t="shared" si="2"/>
        <v>44696</v>
      </c>
    </row>
    <row r="42" spans="1:15" ht="12" customHeight="1" x14ac:dyDescent="0.3">
      <c r="A42" s="99" t="str">
        <f>IF(OR(LISTE!B47="",LISTE!I47="X"),"",LISTE!B47)</f>
        <v/>
      </c>
      <c r="B42" s="99" t="str">
        <f>IF(OR(LISTE!C47="",LISTE!I47="X"),"",LISTE!C47)</f>
        <v/>
      </c>
      <c r="C42" s="98" t="str">
        <f>IF(OR(LISTE!B47="",LISTE!I47="X"),"",LISTE!J47)</f>
        <v/>
      </c>
      <c r="D42" s="98" t="str">
        <f>IF(OR(LISTE!B47="",LISTE!I47="X"),"",LISTE!K47)</f>
        <v/>
      </c>
      <c r="E42" s="154" t="str">
        <f>IF(OR(LISTE!B47="",LISTE!I47="X"),"",LISTE!AD47)</f>
        <v/>
      </c>
      <c r="F42" s="98" t="str">
        <f>IF(OR(LISTE!B47="",LISTE!I47="X"),"",IF(LISTE!M47&gt;0,"X",""))</f>
        <v/>
      </c>
      <c r="G42" s="98" t="str">
        <f>IF(OR(LISTE!B47="",LISTE!I47="X"),"",IF(OR(LISTE!N47&gt;0,LISTE!O47),"X",""))</f>
        <v/>
      </c>
      <c r="H42" s="98" t="str">
        <f>IF(OR(LISTE!B47="",LISTE!I47="X"),"",IF(LISTE!P47&gt;0,"X",""))</f>
        <v/>
      </c>
      <c r="I42" s="116" t="str">
        <f>IF(OR(LISTE!K52="",M42="X"),"",IF(LISTE!I52="O","X",""))</f>
        <v/>
      </c>
      <c r="J42" s="117">
        <f>IF(LISTE!L53="","",LISTE!L53)</f>
        <v>5</v>
      </c>
      <c r="K42" s="118">
        <f t="shared" ref="K42:K53" ca="1" si="4">TODAY()</f>
        <v>44871</v>
      </c>
      <c r="L42" s="117" t="str">
        <f t="shared" ref="L42:L53" ca="1" si="5">IF(D42&gt;K42,"","X")</f>
        <v/>
      </c>
      <c r="M42" s="119" t="str">
        <f>IF(LISTE!I52="X","X","")</f>
        <v>X</v>
      </c>
      <c r="N42" s="120" t="str">
        <f>IF(OR(LISTE!H47="",LISTE!I47="X"),"",LISTE!H47)</f>
        <v/>
      </c>
      <c r="O42" s="40">
        <f t="shared" si="2"/>
        <v>0</v>
      </c>
    </row>
    <row r="43" spans="1:15" ht="12" customHeight="1" x14ac:dyDescent="0.3">
      <c r="A43" s="99" t="str">
        <f>IF(OR(LISTE!B48="",LISTE!I48="X"),"",LISTE!B48)</f>
        <v/>
      </c>
      <c r="B43" s="99" t="str">
        <f>IF(OR(LISTE!C48="",LISTE!I48="X"),"",LISTE!C48)</f>
        <v/>
      </c>
      <c r="C43" s="98" t="str">
        <f>IF(OR(LISTE!B48="",LISTE!I48="X"),"",LISTE!J48)</f>
        <v/>
      </c>
      <c r="D43" s="98" t="str">
        <f>IF(OR(LISTE!B48="",LISTE!I48="X"),"",LISTE!K48)</f>
        <v/>
      </c>
      <c r="E43" s="154" t="str">
        <f>IF(OR(LISTE!B48="",LISTE!I48="X"),"",LISTE!AD48)</f>
        <v/>
      </c>
      <c r="F43" s="98" t="str">
        <f>IF(OR(LISTE!B48="",LISTE!I48="X"),"",IF(LISTE!M48&gt;0,"X",""))</f>
        <v/>
      </c>
      <c r="G43" s="98" t="str">
        <f>IF(OR(LISTE!B48="",LISTE!I48="X"),"",IF(OR(LISTE!N48&gt;0,LISTE!O48),"X",""))</f>
        <v/>
      </c>
      <c r="H43" s="98" t="str">
        <f>IF(OR(LISTE!B48="",LISTE!I48="X"),"",IF(LISTE!P48&gt;0,"X",""))</f>
        <v/>
      </c>
      <c r="I43" s="116" t="str">
        <f>IF(OR(LISTE!K53="",M43="X"),"",IF(LISTE!I53="O","X",""))</f>
        <v/>
      </c>
      <c r="J43" s="117">
        <f>IF(LISTE!L54="","",LISTE!L54)</f>
        <v>5</v>
      </c>
      <c r="K43" s="118">
        <f t="shared" ca="1" si="4"/>
        <v>44871</v>
      </c>
      <c r="L43" s="117" t="str">
        <f t="shared" ca="1" si="5"/>
        <v/>
      </c>
      <c r="M43" s="119" t="str">
        <f>IF(LISTE!I53="X","X","")</f>
        <v>X</v>
      </c>
      <c r="N43" s="120" t="str">
        <f>IF(OR(LISTE!H48="",LISTE!I48="X"),"",LISTE!H48)</f>
        <v/>
      </c>
      <c r="O43" s="40">
        <f t="shared" si="2"/>
        <v>0</v>
      </c>
    </row>
    <row r="44" spans="1:15" ht="12" customHeight="1" x14ac:dyDescent="0.3">
      <c r="A44" s="99" t="str">
        <f>IF(OR(LISTE!B49="",LISTE!I49="X"),"",LISTE!B49)</f>
        <v/>
      </c>
      <c r="B44" s="99" t="str">
        <f>IF(OR(LISTE!C49="",LISTE!I49="X"),"",LISTE!C49)</f>
        <v/>
      </c>
      <c r="C44" s="98" t="str">
        <f>IF(OR(LISTE!B49="",LISTE!I49="X"),"",LISTE!J49)</f>
        <v/>
      </c>
      <c r="D44" s="98" t="str">
        <f>IF(OR(LISTE!B49="",LISTE!I49="X"),"",LISTE!K49)</f>
        <v/>
      </c>
      <c r="E44" s="154" t="str">
        <f>IF(OR(LISTE!B49="",LISTE!I49="X"),"",LISTE!AD49)</f>
        <v/>
      </c>
      <c r="F44" s="98" t="str">
        <f>IF(OR(LISTE!B49="",LISTE!I49="X"),"",IF(LISTE!M49&gt;0,"X",""))</f>
        <v/>
      </c>
      <c r="G44" s="98" t="str">
        <f>IF(OR(LISTE!B49="",LISTE!I49="X"),"",IF(OR(LISTE!N49&gt;0,LISTE!O49),"X",""))</f>
        <v/>
      </c>
      <c r="H44" s="98" t="str">
        <f>IF(OR(LISTE!B49="",LISTE!I49="X"),"",IF(LISTE!P49&gt;0,"X",""))</f>
        <v/>
      </c>
      <c r="I44" s="116" t="str">
        <f>IF(OR(LISTE!K54="",M44="X"),"",IF(LISTE!I54="O","X",""))</f>
        <v/>
      </c>
      <c r="J44" s="117">
        <f>IF(LISTE!L55="","",LISTE!L55)</f>
        <v>2</v>
      </c>
      <c r="K44" s="118">
        <f t="shared" ca="1" si="4"/>
        <v>44871</v>
      </c>
      <c r="L44" s="117" t="str">
        <f t="shared" ca="1" si="5"/>
        <v/>
      </c>
      <c r="M44" s="119" t="str">
        <f>IF(LISTE!I54="X","X","")</f>
        <v>X</v>
      </c>
      <c r="N44" s="120" t="str">
        <f>IF(OR(LISTE!H49="",LISTE!I49="X"),"",LISTE!H49)</f>
        <v/>
      </c>
      <c r="O44" s="40">
        <f t="shared" si="2"/>
        <v>0</v>
      </c>
    </row>
    <row r="45" spans="1:15" ht="12" customHeight="1" x14ac:dyDescent="0.3">
      <c r="A45" s="99" t="str">
        <f>IF(OR(LISTE!B50="",LISTE!I50="X"),"",LISTE!B50)</f>
        <v/>
      </c>
      <c r="B45" s="99" t="str">
        <f>IF(OR(LISTE!C50="",LISTE!I50="X"),"",LISTE!C50)</f>
        <v/>
      </c>
      <c r="C45" s="98" t="str">
        <f>IF(OR(LISTE!B50="",LISTE!I50="X"),"",LISTE!J50)</f>
        <v/>
      </c>
      <c r="D45" s="98" t="str">
        <f>IF(OR(LISTE!B50="",LISTE!I50="X"),"",LISTE!K50)</f>
        <v/>
      </c>
      <c r="E45" s="154" t="str">
        <f>IF(OR(LISTE!B50="",LISTE!I50="X"),"",LISTE!AD50)</f>
        <v/>
      </c>
      <c r="F45" s="98" t="str">
        <f>IF(OR(LISTE!B50="",LISTE!I50="X"),"",IF(LISTE!M50&gt;0,"X",""))</f>
        <v/>
      </c>
      <c r="G45" s="98" t="str">
        <f>IF(OR(LISTE!B50="",LISTE!I50="X"),"",IF(OR(LISTE!N50&gt;0,LISTE!O50),"X",""))</f>
        <v/>
      </c>
      <c r="H45" s="98" t="str">
        <f>IF(OR(LISTE!B50="",LISTE!I50="X"),"",IF(LISTE!P50&gt;0,"X",""))</f>
        <v/>
      </c>
      <c r="I45" s="116" t="str">
        <f>IF(OR(LISTE!K55="",M45="X"),"",IF(LISTE!I55="O","X",""))</f>
        <v/>
      </c>
      <c r="J45" s="117">
        <f>IF(LISTE!L56="","",LISTE!L56)</f>
        <v>5</v>
      </c>
      <c r="K45" s="118">
        <f t="shared" ca="1" si="4"/>
        <v>44871</v>
      </c>
      <c r="L45" s="117" t="str">
        <f t="shared" ca="1" si="5"/>
        <v/>
      </c>
      <c r="M45" s="119" t="str">
        <f>IF(LISTE!I55="X","X","")</f>
        <v>X</v>
      </c>
      <c r="N45" s="120" t="str">
        <f>IF(OR(LISTE!H50="",LISTE!I50="X"),"",LISTE!H50)</f>
        <v/>
      </c>
      <c r="O45" s="40">
        <f t="shared" si="2"/>
        <v>0</v>
      </c>
    </row>
    <row r="46" spans="1:15" ht="12" customHeight="1" x14ac:dyDescent="0.3">
      <c r="A46" s="99" t="str">
        <f>IF(OR(LISTE!B51="",LISTE!I51="X"),"",LISTE!B51)</f>
        <v>Fleureau</v>
      </c>
      <c r="B46" s="99" t="str">
        <f>IF(OR(LISTE!C51="",LISTE!I51="X"),"",LISTE!C51)</f>
        <v>Christophe</v>
      </c>
      <c r="C46" s="98">
        <f>IF(OR(LISTE!B51="",LISTE!I51="X"),"",LISTE!J51)</f>
        <v>44699</v>
      </c>
      <c r="D46" s="98">
        <f>IF(OR(LISTE!B51="",LISTE!I51="X"),"",LISTE!K51)</f>
        <v>44701</v>
      </c>
      <c r="E46" s="154">
        <f>IF(OR(LISTE!B51="",LISTE!I51="X"),"",LISTE!AD51)</f>
        <v>0</v>
      </c>
      <c r="F46" s="98" t="str">
        <f>IF(OR(LISTE!B51="",LISTE!I51="X"),"",IF(LISTE!M51&gt;0,"X",""))</f>
        <v>X</v>
      </c>
      <c r="G46" s="98" t="str">
        <f>IF(OR(LISTE!B51="",LISTE!I51="X"),"",IF(OR(LISTE!N51&gt;0,LISTE!O51),"X",""))</f>
        <v/>
      </c>
      <c r="H46" s="98" t="str">
        <f>IF(OR(LISTE!B51="",LISTE!I51="X"),"",IF(LISTE!P51&gt;0,"X",""))</f>
        <v/>
      </c>
      <c r="I46" s="116" t="str">
        <f>IF(OR(LISTE!K56="",M46="X"),"",IF(LISTE!I56="O","X",""))</f>
        <v/>
      </c>
      <c r="J46" s="117">
        <f>IF(LISTE!L57="","",LISTE!L57)</f>
        <v>5</v>
      </c>
      <c r="K46" s="118">
        <f t="shared" ca="1" si="4"/>
        <v>44871</v>
      </c>
      <c r="L46" s="117" t="str">
        <f t="shared" ca="1" si="5"/>
        <v>X</v>
      </c>
      <c r="M46" s="119" t="str">
        <f>IF(LISTE!I56="X","X","")</f>
        <v>X</v>
      </c>
      <c r="N46" s="120">
        <f>IF(OR(LISTE!H51="",LISTE!I51="X"),"",LISTE!H51)</f>
        <v>1</v>
      </c>
      <c r="O46" s="40">
        <f t="shared" si="2"/>
        <v>44701</v>
      </c>
    </row>
    <row r="47" spans="1:15" ht="12" customHeight="1" x14ac:dyDescent="0.3">
      <c r="A47" s="99" t="str">
        <f>IF(OR(LISTE!B52="",LISTE!I52="X"),"",LISTE!B52)</f>
        <v/>
      </c>
      <c r="B47" s="99" t="str">
        <f>IF(OR(LISTE!C52="",LISTE!I52="X"),"",LISTE!C52)</f>
        <v/>
      </c>
      <c r="C47" s="98" t="str">
        <f>IF(OR(LISTE!B52="",LISTE!I52="X"),"",LISTE!J52)</f>
        <v/>
      </c>
      <c r="D47" s="98" t="str">
        <f>IF(OR(LISTE!B52="",LISTE!I52="X"),"",LISTE!K52)</f>
        <v/>
      </c>
      <c r="E47" s="154" t="str">
        <f>IF(OR(LISTE!B52="",LISTE!I52="X"),"",LISTE!AD52)</f>
        <v/>
      </c>
      <c r="F47" s="98" t="str">
        <f>IF(OR(LISTE!B52="",LISTE!I52="X"),"",IF(LISTE!M52&gt;0,"X",""))</f>
        <v/>
      </c>
      <c r="G47" s="98" t="str">
        <f>IF(OR(LISTE!B52="",LISTE!I52="X"),"",IF(OR(LISTE!N52&gt;0,LISTE!O52),"X",""))</f>
        <v/>
      </c>
      <c r="H47" s="98" t="str">
        <f>IF(OR(LISTE!B52="",LISTE!I52="X"),"",IF(LISTE!P52&gt;0,"X",""))</f>
        <v/>
      </c>
      <c r="I47" s="116" t="str">
        <f>IF(OR(LISTE!K57="",M47="X"),"",IF(LISTE!I57="O","X",""))</f>
        <v/>
      </c>
      <c r="J47" s="117">
        <f>IF(LISTE!L58="","",LISTE!L58)</f>
        <v>5</v>
      </c>
      <c r="K47" s="118">
        <f t="shared" ca="1" si="4"/>
        <v>44871</v>
      </c>
      <c r="L47" s="117" t="str">
        <f t="shared" ca="1" si="5"/>
        <v/>
      </c>
      <c r="M47" s="119" t="str">
        <f>IF(LISTE!I57="X","X","")</f>
        <v>X</v>
      </c>
      <c r="N47" s="120" t="str">
        <f>IF(OR(LISTE!H52="",LISTE!I52="X"),"",LISTE!H52)</f>
        <v/>
      </c>
    </row>
    <row r="48" spans="1:15" ht="12" customHeight="1" x14ac:dyDescent="0.3">
      <c r="A48" s="99" t="str">
        <f>IF(OR(LISTE!B53="",LISTE!I53="X"),"",LISTE!B53)</f>
        <v/>
      </c>
      <c r="B48" s="99" t="str">
        <f>IF(OR(LISTE!C53="",LISTE!I53="X"),"",LISTE!C53)</f>
        <v/>
      </c>
      <c r="C48" s="98" t="str">
        <f>IF(OR(LISTE!B53="",LISTE!I53="X"),"",LISTE!J53)</f>
        <v/>
      </c>
      <c r="D48" s="98" t="str">
        <f>IF(OR(LISTE!B53="",LISTE!I53="X"),"",LISTE!K53)</f>
        <v/>
      </c>
      <c r="E48" s="154" t="str">
        <f>IF(OR(LISTE!B53="",LISTE!I53="X"),"",LISTE!AD53)</f>
        <v/>
      </c>
      <c r="F48" s="98" t="str">
        <f>IF(OR(LISTE!B53="",LISTE!I53="X"),"",IF(LISTE!M53&gt;0,"X",""))</f>
        <v/>
      </c>
      <c r="G48" s="98" t="str">
        <f>IF(OR(LISTE!B53="",LISTE!I53="X"),"",IF(OR(LISTE!N53&gt;0,LISTE!O53),"X",""))</f>
        <v/>
      </c>
      <c r="H48" s="98" t="str">
        <f>IF(OR(LISTE!B53="",LISTE!I53="X"),"",IF(LISTE!P53&gt;0,"X",""))</f>
        <v/>
      </c>
      <c r="I48" s="116" t="str">
        <f>IF(OR(LISTE!K58="",M48="X"),"",IF(LISTE!I58="O","X",""))</f>
        <v/>
      </c>
      <c r="J48" s="117">
        <f>IF(LISTE!L59="","",LISTE!L59)</f>
        <v>5</v>
      </c>
      <c r="K48" s="118">
        <f t="shared" ca="1" si="4"/>
        <v>44871</v>
      </c>
      <c r="L48" s="117" t="str">
        <f t="shared" ca="1" si="5"/>
        <v/>
      </c>
      <c r="M48" s="119" t="str">
        <f>IF(LISTE!I58="X","X","")</f>
        <v>X</v>
      </c>
      <c r="N48" s="120" t="str">
        <f>IF(OR(LISTE!H53="",LISTE!I53="X"),"",LISTE!H53)</f>
        <v/>
      </c>
    </row>
    <row r="49" spans="1:14" ht="12" customHeight="1" x14ac:dyDescent="0.3">
      <c r="A49" s="99" t="str">
        <f>IF(OR(LISTE!B54="",LISTE!I54="X"),"",LISTE!B54)</f>
        <v/>
      </c>
      <c r="B49" s="99" t="str">
        <f>IF(OR(LISTE!C54="",LISTE!I54="X"),"",LISTE!C54)</f>
        <v/>
      </c>
      <c r="C49" s="98" t="str">
        <f>IF(OR(LISTE!B54="",LISTE!I54="X"),"",LISTE!J54)</f>
        <v/>
      </c>
      <c r="D49" s="98" t="str">
        <f>IF(OR(LISTE!B54="",LISTE!I54="X"),"",LISTE!K54)</f>
        <v/>
      </c>
      <c r="E49" s="154" t="str">
        <f>IF(OR(LISTE!B54="",LISTE!I54="X"),"",LISTE!AD54)</f>
        <v/>
      </c>
      <c r="F49" s="98" t="str">
        <f>IF(OR(LISTE!B54="",LISTE!I54="X"),"",IF(LISTE!M54&gt;0,"X",""))</f>
        <v/>
      </c>
      <c r="G49" s="98" t="str">
        <f>IF(OR(LISTE!B54="",LISTE!I54="X"),"",IF(OR(LISTE!N54&gt;0,LISTE!O54),"X",""))</f>
        <v/>
      </c>
      <c r="H49" s="98" t="str">
        <f>IF(OR(LISTE!B54="",LISTE!I54="X"),"",IF(LISTE!P54&gt;0,"X",""))</f>
        <v/>
      </c>
      <c r="I49" s="116" t="str">
        <f>IF(OR(LISTE!K59="",M49="X"),"",IF(LISTE!I59="O","X",""))</f>
        <v/>
      </c>
      <c r="J49" s="117">
        <f>IF(LISTE!L60="","",LISTE!L60)</f>
        <v>5</v>
      </c>
      <c r="K49" s="118">
        <f t="shared" ca="1" si="4"/>
        <v>44871</v>
      </c>
      <c r="L49" s="117" t="str">
        <f t="shared" ca="1" si="5"/>
        <v/>
      </c>
      <c r="M49" s="119" t="str">
        <f>IF(LISTE!I59="X","X","")</f>
        <v>X</v>
      </c>
      <c r="N49" s="120" t="str">
        <f>IF(OR(LISTE!H54="",LISTE!I54="X"),"",LISTE!H54)</f>
        <v/>
      </c>
    </row>
    <row r="50" spans="1:14" ht="12" customHeight="1" x14ac:dyDescent="0.3">
      <c r="A50" s="99" t="str">
        <f>IF(OR(LISTE!B55="",LISTE!I55="X"),"",LISTE!B55)</f>
        <v/>
      </c>
      <c r="B50" s="99" t="str">
        <f>IF(OR(LISTE!C55="",LISTE!I55="X"),"",LISTE!C55)</f>
        <v/>
      </c>
      <c r="C50" s="98" t="str">
        <f>IF(OR(LISTE!B55="",LISTE!I55="X"),"",LISTE!J55)</f>
        <v/>
      </c>
      <c r="D50" s="98" t="str">
        <f>IF(OR(LISTE!B55="",LISTE!I55="X"),"",LISTE!K55)</f>
        <v/>
      </c>
      <c r="E50" s="154" t="str">
        <f>IF(OR(LISTE!B55="",LISTE!I55="X"),"",LISTE!AD55)</f>
        <v/>
      </c>
      <c r="F50" s="98" t="str">
        <f>IF(OR(LISTE!B55="",LISTE!I55="X"),"",IF(LISTE!M55&gt;0,"X",""))</f>
        <v/>
      </c>
      <c r="G50" s="98" t="str">
        <f>IF(OR(LISTE!B55="",LISTE!I55="X"),"",IF(OR(LISTE!N55&gt;0,LISTE!O55),"X",""))</f>
        <v/>
      </c>
      <c r="H50" s="98" t="str">
        <f>IF(OR(LISTE!B55="",LISTE!I55="X"),"",IF(LISTE!P55&gt;0,"X",""))</f>
        <v/>
      </c>
      <c r="I50" s="116" t="str">
        <f>IF(OR(LISTE!K60="",M50="X"),"",IF(LISTE!I60="O","X",""))</f>
        <v/>
      </c>
      <c r="J50" s="117">
        <f>IF(LISTE!L61="","",LISTE!L61)</f>
        <v>5</v>
      </c>
      <c r="K50" s="118">
        <f t="shared" ca="1" si="4"/>
        <v>44871</v>
      </c>
      <c r="L50" s="117" t="str">
        <f t="shared" ca="1" si="5"/>
        <v/>
      </c>
      <c r="M50" s="119" t="str">
        <f>IF(LISTE!I60="X","X","")</f>
        <v>X</v>
      </c>
      <c r="N50" s="120" t="str">
        <f>IF(OR(LISTE!H55="",LISTE!I55="X"),"",LISTE!H55)</f>
        <v/>
      </c>
    </row>
    <row r="51" spans="1:14" ht="12" customHeight="1" x14ac:dyDescent="0.3">
      <c r="A51" s="99" t="str">
        <f>IF(OR(LISTE!B56="",LISTE!I56="X"),"",LISTE!B56)</f>
        <v/>
      </c>
      <c r="B51" s="99" t="str">
        <f>IF(OR(LISTE!C56="",LISTE!I56="X"),"",LISTE!C56)</f>
        <v/>
      </c>
      <c r="C51" s="98" t="str">
        <f>IF(OR(LISTE!B56="",LISTE!I56="X"),"",LISTE!J56)</f>
        <v/>
      </c>
      <c r="D51" s="98" t="str">
        <f>IF(OR(LISTE!B56="",LISTE!I56="X"),"",LISTE!K56)</f>
        <v/>
      </c>
      <c r="E51" s="154" t="str">
        <f>IF(OR(LISTE!B56="",LISTE!I56="X"),"",LISTE!AD56)</f>
        <v/>
      </c>
      <c r="F51" s="98" t="str">
        <f>IF(OR(LISTE!B56="",LISTE!I56="X"),"",IF(LISTE!M56&gt;0,"X",""))</f>
        <v/>
      </c>
      <c r="G51" s="98" t="str">
        <f>IF(OR(LISTE!B56="",LISTE!I56="X"),"",IF(OR(LISTE!N56&gt;0,LISTE!O56),"X",""))</f>
        <v/>
      </c>
      <c r="H51" s="98" t="str">
        <f>IF(OR(LISTE!B56="",LISTE!I56="X"),"",IF(LISTE!P56&gt;0,"X",""))</f>
        <v/>
      </c>
      <c r="I51" s="116" t="str">
        <f>IF(OR(LISTE!K61="",M51="X"),"",IF(LISTE!I61="O","X",""))</f>
        <v/>
      </c>
      <c r="J51" s="117">
        <f>IF(LISTE!L62="","",LISTE!L62)</f>
        <v>2</v>
      </c>
      <c r="K51" s="118">
        <f t="shared" ca="1" si="4"/>
        <v>44871</v>
      </c>
      <c r="L51" s="117" t="str">
        <f t="shared" ca="1" si="5"/>
        <v/>
      </c>
      <c r="M51" s="119" t="str">
        <f>IF(LISTE!I61="X","X","")</f>
        <v>X</v>
      </c>
      <c r="N51" s="120" t="str">
        <f>IF(OR(LISTE!H56="",LISTE!I56="X"),"",LISTE!H56)</f>
        <v/>
      </c>
    </row>
    <row r="52" spans="1:14" ht="12" customHeight="1" x14ac:dyDescent="0.3">
      <c r="A52" s="99" t="str">
        <f>IF(OR(LISTE!B57="",LISTE!I57="X"),"",LISTE!B57)</f>
        <v/>
      </c>
      <c r="B52" s="99" t="str">
        <f>IF(OR(LISTE!C57="",LISTE!I57="X"),"",LISTE!C57)</f>
        <v/>
      </c>
      <c r="C52" s="98" t="str">
        <f>IF(OR(LISTE!B57="",LISTE!I57="X"),"",LISTE!J57)</f>
        <v/>
      </c>
      <c r="D52" s="98" t="str">
        <f>IF(OR(LISTE!B57="",LISTE!I57="X"),"",LISTE!K57)</f>
        <v/>
      </c>
      <c r="E52" s="154" t="str">
        <f>IF(OR(LISTE!B57="",LISTE!I57="X"),"",LISTE!AD57)</f>
        <v/>
      </c>
      <c r="F52" s="98" t="str">
        <f>IF(OR(LISTE!B57="",LISTE!I57="X"),"",IF(LISTE!M57&gt;0,"X",""))</f>
        <v/>
      </c>
      <c r="G52" s="98" t="str">
        <f>IF(OR(LISTE!B57="",LISTE!I57="X"),"",IF(OR(LISTE!N57&gt;0,LISTE!O57),"X",""))</f>
        <v/>
      </c>
      <c r="H52" s="98" t="str">
        <f>IF(OR(LISTE!B57="",LISTE!I57="X"),"",IF(LISTE!P57&gt;0,"X",""))</f>
        <v/>
      </c>
      <c r="I52" s="116" t="str">
        <f>IF(OR(LISTE!K62="",M52="X"),"",IF(LISTE!I62="O","X",""))</f>
        <v>X</v>
      </c>
      <c r="J52" s="117">
        <f>IF(LISTE!L63="","",LISTE!L63)</f>
        <v>2</v>
      </c>
      <c r="K52" s="118">
        <f t="shared" ca="1" si="4"/>
        <v>44871</v>
      </c>
      <c r="L52" s="117" t="str">
        <f t="shared" ca="1" si="5"/>
        <v/>
      </c>
      <c r="M52" s="119" t="str">
        <f>IF(LISTE!I62="X","X","")</f>
        <v/>
      </c>
      <c r="N52" s="120" t="str">
        <f>IF(OR(LISTE!H57="",LISTE!I57="X"),"",LISTE!H57)</f>
        <v/>
      </c>
    </row>
    <row r="53" spans="1:14" ht="12" customHeight="1" x14ac:dyDescent="0.3">
      <c r="A53" s="99" t="str">
        <f>IF(OR(LISTE!B58="",LISTE!I58="X"),"",LISTE!B58)</f>
        <v/>
      </c>
      <c r="B53" s="99" t="str">
        <f>IF(OR(LISTE!C58="",LISTE!I58="X"),"",LISTE!C58)</f>
        <v/>
      </c>
      <c r="C53" s="98" t="str">
        <f>IF(OR(LISTE!B58="",LISTE!I58="X"),"",LISTE!J58)</f>
        <v/>
      </c>
      <c r="D53" s="98" t="str">
        <f>IF(OR(LISTE!B58="",LISTE!I58="X"),"",LISTE!K58)</f>
        <v/>
      </c>
      <c r="E53" s="154" t="str">
        <f>IF(OR(LISTE!B58="",LISTE!I58="X"),"",LISTE!AD58)</f>
        <v/>
      </c>
      <c r="F53" s="98" t="str">
        <f>IF(OR(LISTE!B58="",LISTE!I58="X"),"",IF(LISTE!M58&gt;0,"X",""))</f>
        <v/>
      </c>
      <c r="G53" s="98" t="str">
        <f>IF(OR(LISTE!B58="",LISTE!I58="X"),"",IF(OR(LISTE!N58&gt;0,LISTE!O58),"X",""))</f>
        <v/>
      </c>
      <c r="H53" s="98" t="str">
        <f>IF(OR(LISTE!B58="",LISTE!I58="X"),"",IF(LISTE!P58&gt;0,"X",""))</f>
        <v/>
      </c>
      <c r="I53" s="116" t="str">
        <f>IF(OR(LISTE!K63="",M53="X"),"",IF(LISTE!I63="O","X",""))</f>
        <v>X</v>
      </c>
      <c r="J53" s="117">
        <f>IF(LISTE!L64="","",LISTE!L64)</f>
        <v>27</v>
      </c>
      <c r="K53" s="118">
        <f t="shared" ca="1" si="4"/>
        <v>44871</v>
      </c>
      <c r="L53" s="117" t="str">
        <f t="shared" ca="1" si="5"/>
        <v/>
      </c>
      <c r="M53" s="119" t="str">
        <f>IF(LISTE!I63="X","X","")</f>
        <v/>
      </c>
      <c r="N53" s="120" t="str">
        <f>IF(OR(LISTE!H58="",LISTE!I58="X"),"",LISTE!H58)</f>
        <v/>
      </c>
    </row>
  </sheetData>
  <sortState xmlns:xlrd2="http://schemas.microsoft.com/office/spreadsheetml/2017/richdata2" ref="A4:N41">
    <sortCondition ref="C4:C41"/>
  </sortState>
  <mergeCells count="2">
    <mergeCell ref="A1:L1"/>
    <mergeCell ref="A2:L2"/>
  </mergeCells>
  <pageMargins left="0.23622047244094491" right="0.23622047244094491" top="0.35433070866141736" bottom="0.35433070866141736"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40D1A-4415-4DF6-8CCF-83B4B346E0D9}">
  <dimension ref="A1:AI210"/>
  <sheetViews>
    <sheetView workbookViewId="0">
      <selection activeCell="K16" sqref="K16"/>
    </sheetView>
  </sheetViews>
  <sheetFormatPr baseColWidth="10" defaultColWidth="11.296875" defaultRowHeight="13.8" x14ac:dyDescent="0.25"/>
  <cols>
    <col min="1" max="1" width="11.19921875" style="15"/>
    <col min="2" max="2" width="10.19921875" style="15" customWidth="1"/>
    <col min="3" max="3" width="3.69921875" style="15" customWidth="1"/>
    <col min="4" max="4" width="2.19921875" style="15" customWidth="1"/>
    <col min="5" max="35" width="3.3984375" customWidth="1"/>
    <col min="36" max="36" width="3.69921875" customWidth="1"/>
  </cols>
  <sheetData>
    <row r="1" spans="1:35" ht="28.2" customHeight="1" x14ac:dyDescent="0.25">
      <c r="E1" s="840" t="s">
        <v>341</v>
      </c>
      <c r="F1" s="840"/>
      <c r="G1" s="840"/>
      <c r="H1" s="840"/>
      <c r="I1" s="840"/>
      <c r="J1" s="840"/>
      <c r="K1" s="840"/>
      <c r="L1" s="840"/>
      <c r="M1" s="840"/>
      <c r="N1" s="840"/>
      <c r="O1" s="840"/>
      <c r="P1" s="840"/>
      <c r="Q1" s="840"/>
      <c r="R1" s="840"/>
      <c r="S1" s="840"/>
      <c r="T1" s="840"/>
      <c r="U1" s="840"/>
      <c r="V1" s="840"/>
      <c r="W1" s="840"/>
      <c r="X1" s="840"/>
      <c r="Y1" s="840"/>
      <c r="Z1" s="840"/>
      <c r="AA1" s="840"/>
      <c r="AB1" s="840"/>
      <c r="AC1" s="840"/>
      <c r="AD1" s="840"/>
      <c r="AE1" s="840"/>
      <c r="AF1" s="840"/>
      <c r="AG1" s="840"/>
      <c r="AH1" s="840"/>
      <c r="AI1" s="840"/>
    </row>
    <row r="2" spans="1:35" s="15" customFormat="1" x14ac:dyDescent="0.25">
      <c r="E2" s="177">
        <v>1</v>
      </c>
      <c r="F2" s="177">
        <v>2</v>
      </c>
      <c r="G2" s="177">
        <v>3</v>
      </c>
      <c r="H2" s="177">
        <v>4</v>
      </c>
      <c r="I2" s="177">
        <v>5</v>
      </c>
      <c r="J2" s="177">
        <v>6</v>
      </c>
      <c r="K2" s="177">
        <v>7</v>
      </c>
      <c r="L2" s="177">
        <v>8</v>
      </c>
      <c r="M2" s="177">
        <v>9</v>
      </c>
      <c r="N2" s="177">
        <v>10</v>
      </c>
      <c r="O2" s="177">
        <v>11</v>
      </c>
      <c r="P2" s="177">
        <v>12</v>
      </c>
      <c r="Q2" s="177">
        <v>13</v>
      </c>
      <c r="R2" s="177">
        <v>14</v>
      </c>
      <c r="S2" s="177">
        <v>15</v>
      </c>
      <c r="T2" s="177">
        <v>16</v>
      </c>
      <c r="U2" s="177">
        <v>17</v>
      </c>
      <c r="V2" s="177">
        <v>18</v>
      </c>
      <c r="W2" s="177">
        <v>19</v>
      </c>
      <c r="X2" s="177">
        <v>20</v>
      </c>
      <c r="Y2" s="177">
        <v>21</v>
      </c>
      <c r="Z2" s="177">
        <v>22</v>
      </c>
      <c r="AA2" s="177">
        <v>23</v>
      </c>
      <c r="AB2" s="177">
        <v>24</v>
      </c>
      <c r="AC2" s="177">
        <v>25</v>
      </c>
      <c r="AD2" s="177">
        <v>26</v>
      </c>
      <c r="AE2" s="177">
        <v>27</v>
      </c>
      <c r="AF2" s="177">
        <v>28</v>
      </c>
      <c r="AG2" s="177">
        <v>29</v>
      </c>
      <c r="AH2" s="177">
        <v>30</v>
      </c>
      <c r="AI2" s="177">
        <v>31</v>
      </c>
    </row>
    <row r="3" spans="1:35" s="15" customFormat="1" x14ac:dyDescent="0.25">
      <c r="E3" s="177" t="s">
        <v>351</v>
      </c>
      <c r="F3" s="177" t="s">
        <v>351</v>
      </c>
      <c r="G3" s="177" t="s">
        <v>347</v>
      </c>
      <c r="H3" s="177" t="s">
        <v>348</v>
      </c>
      <c r="I3" s="177" t="s">
        <v>257</v>
      </c>
      <c r="J3" s="177" t="s">
        <v>349</v>
      </c>
      <c r="K3" s="177" t="s">
        <v>350</v>
      </c>
      <c r="L3" s="177" t="s">
        <v>351</v>
      </c>
      <c r="M3" s="177" t="s">
        <v>351</v>
      </c>
      <c r="N3" s="177" t="s">
        <v>347</v>
      </c>
      <c r="O3" s="177" t="s">
        <v>348</v>
      </c>
      <c r="P3" s="177" t="s">
        <v>257</v>
      </c>
      <c r="Q3" s="177" t="s">
        <v>349</v>
      </c>
      <c r="R3" s="177" t="s">
        <v>350</v>
      </c>
      <c r="S3" s="177" t="s">
        <v>351</v>
      </c>
      <c r="T3" s="177" t="s">
        <v>351</v>
      </c>
      <c r="U3" s="177" t="s">
        <v>347</v>
      </c>
      <c r="V3" s="177" t="s">
        <v>348</v>
      </c>
      <c r="W3" s="177" t="s">
        <v>257</v>
      </c>
      <c r="X3" s="177" t="s">
        <v>349</v>
      </c>
      <c r="Y3" s="177" t="s">
        <v>350</v>
      </c>
      <c r="Z3" s="177" t="s">
        <v>351</v>
      </c>
      <c r="AA3" s="177" t="s">
        <v>351</v>
      </c>
      <c r="AB3" s="177" t="s">
        <v>347</v>
      </c>
      <c r="AC3" s="177" t="s">
        <v>348</v>
      </c>
      <c r="AD3" s="177" t="s">
        <v>257</v>
      </c>
      <c r="AE3" s="177" t="s">
        <v>349</v>
      </c>
      <c r="AF3" s="177" t="s">
        <v>350</v>
      </c>
      <c r="AG3" s="177" t="s">
        <v>351</v>
      </c>
      <c r="AH3" s="177" t="s">
        <v>351</v>
      </c>
      <c r="AI3" s="177" t="s">
        <v>347</v>
      </c>
    </row>
    <row r="4" spans="1:35" s="15" customFormat="1" x14ac:dyDescent="0.25">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row>
    <row r="5" spans="1:35" x14ac:dyDescent="0.25">
      <c r="A5" s="178" t="str">
        <f>IF(MONTH(LISTE!G30)=6,IF(OR(LISTE!B30="",LISTE!I30="X"),"",LISTE!B30),"")</f>
        <v/>
      </c>
      <c r="B5" s="178" t="str">
        <f>IF(MONTH(LISTE!G30)=6,IF(OR(LISTE!B30="",LISTE!I30="X"),"",LISTE!C30),"")</f>
        <v/>
      </c>
      <c r="C5" s="178" t="str">
        <f>IF(MONTH(LISTE!G30)=6,IF(OR(LISTE!B30="",LISTE!I30="X"),"",LISTE!A30),"")</f>
        <v/>
      </c>
      <c r="D5" s="178" t="str">
        <f>IF(MONTH(LISTE!G30)=6,IF(OR(LISTE!B30="",LISTE!I30="X"),"",LISTE!I30),"")</f>
        <v/>
      </c>
      <c r="E5" s="220"/>
      <c r="F5" s="220"/>
      <c r="G5" s="220"/>
      <c r="H5" s="220"/>
      <c r="I5" s="220"/>
      <c r="J5" s="220"/>
      <c r="K5" s="220"/>
      <c r="L5" s="219" t="s">
        <v>344</v>
      </c>
      <c r="M5" s="219" t="s">
        <v>344</v>
      </c>
      <c r="N5" s="221"/>
      <c r="O5" s="221"/>
      <c r="P5" s="221"/>
      <c r="Q5" s="221"/>
      <c r="R5" s="221"/>
      <c r="S5" s="221"/>
      <c r="T5" s="221"/>
      <c r="U5" s="221"/>
      <c r="V5" s="221"/>
      <c r="W5" s="221"/>
      <c r="X5" s="219"/>
      <c r="Y5" s="219"/>
      <c r="Z5" s="219"/>
      <c r="AA5" s="219"/>
      <c r="AB5" s="219"/>
      <c r="AC5" s="219"/>
      <c r="AD5" s="219"/>
      <c r="AE5" s="219"/>
      <c r="AF5" s="219"/>
      <c r="AG5" s="219"/>
      <c r="AH5" s="219"/>
      <c r="AI5" s="219"/>
    </row>
    <row r="6" spans="1:35" x14ac:dyDescent="0.25">
      <c r="A6" s="178" t="str">
        <f>IF(MONTH(LISTE!G18)=6,IF(OR(LISTE!B18="",LISTE!I18="X"),"",LISTE!B18),"")</f>
        <v/>
      </c>
      <c r="B6" s="178" t="str">
        <f>IF(MONTH(LISTE!G18)=6,IF(OR(LISTE!B18="",LISTE!I18="X"),"",LISTE!C18),"")</f>
        <v/>
      </c>
      <c r="C6" s="178" t="str">
        <f>IF(MONTH(LISTE!G18)=6,IF(OR(LISTE!B18="",LISTE!I18="X"),"",LISTE!A18),"")</f>
        <v/>
      </c>
      <c r="D6" s="178" t="str">
        <f>IF(MONTH(LISTE!G18)=6,IF(OR(LISTE!B18="",LISTE!I18="X"),"",LISTE!I18),"")</f>
        <v/>
      </c>
      <c r="E6" s="220"/>
      <c r="F6" s="220"/>
      <c r="G6" s="219" t="s">
        <v>342</v>
      </c>
      <c r="H6" s="219" t="s">
        <v>342</v>
      </c>
      <c r="I6" s="219" t="s">
        <v>342</v>
      </c>
      <c r="J6" s="219" t="s">
        <v>342</v>
      </c>
      <c r="K6" s="219" t="s">
        <v>342</v>
      </c>
      <c r="L6" s="220"/>
      <c r="M6" s="220"/>
      <c r="N6" s="220"/>
      <c r="O6" s="220"/>
      <c r="P6" s="220"/>
      <c r="Q6" s="220"/>
      <c r="R6" s="220"/>
      <c r="S6" s="220"/>
      <c r="T6" s="220"/>
      <c r="U6" s="220"/>
      <c r="V6" s="220"/>
      <c r="W6" s="220"/>
      <c r="X6" s="219"/>
      <c r="Y6" s="219"/>
      <c r="Z6" s="219"/>
      <c r="AA6" s="219"/>
      <c r="AB6" s="219"/>
      <c r="AC6" s="219"/>
      <c r="AD6" s="219"/>
      <c r="AE6" s="219"/>
      <c r="AF6" s="219"/>
      <c r="AG6" s="219"/>
      <c r="AH6" s="219"/>
      <c r="AI6" s="219"/>
    </row>
    <row r="7" spans="1:35" x14ac:dyDescent="0.25">
      <c r="A7" s="178" t="str">
        <f>IF(MONTH(LISTE!G35)=6,IF(OR(LISTE!B35="",LISTE!I35="X"),"",LISTE!B35),"")</f>
        <v/>
      </c>
      <c r="B7" s="178" t="str">
        <f>IF(MONTH(LISTE!G35)=6,IF(OR(LISTE!B35="",LISTE!I35="X"),"",LISTE!C35),"")</f>
        <v/>
      </c>
      <c r="C7" s="178" t="str">
        <f>IF(MONTH(LISTE!G35)=6,IF(OR(LISTE!B35="",LISTE!I35="X"),"",LISTE!A35),"")</f>
        <v/>
      </c>
      <c r="D7" s="178" t="str">
        <f>IF(MONTH(LISTE!G35)=6,IF(OR(LISTE!B35="",LISTE!I35="X"),"",LISTE!I35),"")</f>
        <v/>
      </c>
      <c r="E7" s="221"/>
      <c r="F7" s="221"/>
      <c r="G7" s="221"/>
      <c r="H7" s="221"/>
      <c r="I7" s="221"/>
      <c r="J7" s="221"/>
      <c r="K7" s="221"/>
      <c r="L7" s="221"/>
      <c r="M7" s="221"/>
      <c r="N7" s="221"/>
      <c r="O7" s="221"/>
      <c r="P7" s="221"/>
      <c r="Q7" s="221"/>
      <c r="R7" s="221"/>
      <c r="S7" s="221"/>
      <c r="T7" s="221"/>
      <c r="U7" s="221"/>
      <c r="V7" s="221"/>
      <c r="W7" s="220"/>
      <c r="X7" s="219" t="s">
        <v>342</v>
      </c>
      <c r="Y7" s="219" t="s">
        <v>342</v>
      </c>
      <c r="Z7" s="219" t="s">
        <v>342</v>
      </c>
      <c r="AA7" s="219" t="s">
        <v>342</v>
      </c>
      <c r="AB7" s="219" t="s">
        <v>342</v>
      </c>
      <c r="AC7" s="219"/>
      <c r="AD7" s="219"/>
      <c r="AE7" s="219"/>
      <c r="AF7" s="219"/>
      <c r="AG7" s="219"/>
      <c r="AH7" s="219"/>
      <c r="AI7" s="219"/>
    </row>
    <row r="8" spans="1:35" x14ac:dyDescent="0.25">
      <c r="A8" s="178" t="str">
        <f>IF(MONTH(LISTE!G14)=6,IF(OR(LISTE!B14="",LISTE!I14="X"),"",LISTE!B14),"")</f>
        <v/>
      </c>
      <c r="B8" s="178" t="str">
        <f>IF(MONTH(LISTE!G14)=6,IF(OR(LISTE!B14="",LISTE!I14="X"),"",LISTE!C14),"")</f>
        <v/>
      </c>
      <c r="C8" s="178" t="str">
        <f>IF(MONTH(LISTE!G14)=6,IF(OR(LISTE!B14="",LISTE!I14="X"),"",LISTE!A14),"")</f>
        <v/>
      </c>
      <c r="D8" s="178" t="str">
        <f>IF(MONTH(LISTE!G14)=6,IF(OR(LISTE!B14="",LISTE!I14="X"),"",LISTE!I14),"")</f>
        <v/>
      </c>
      <c r="E8" s="221"/>
      <c r="F8" s="221"/>
      <c r="G8" s="221"/>
      <c r="H8" s="221"/>
      <c r="I8" s="221"/>
      <c r="J8" s="219" t="s">
        <v>345</v>
      </c>
      <c r="K8" s="219" t="s">
        <v>345</v>
      </c>
      <c r="L8" s="219" t="s">
        <v>345</v>
      </c>
      <c r="M8" s="219" t="s">
        <v>345</v>
      </c>
      <c r="N8" s="219" t="s">
        <v>345</v>
      </c>
      <c r="O8" s="219" t="s">
        <v>345</v>
      </c>
      <c r="P8" s="219" t="s">
        <v>345</v>
      </c>
      <c r="Q8" s="219" t="s">
        <v>345</v>
      </c>
      <c r="R8" s="219" t="s">
        <v>345</v>
      </c>
      <c r="S8" s="219" t="s">
        <v>345</v>
      </c>
      <c r="T8" s="219" t="s">
        <v>345</v>
      </c>
      <c r="U8" s="219" t="s">
        <v>345</v>
      </c>
      <c r="V8" s="219" t="s">
        <v>345</v>
      </c>
      <c r="W8" s="219" t="s">
        <v>345</v>
      </c>
      <c r="X8" s="219" t="s">
        <v>345</v>
      </c>
      <c r="Y8" s="219" t="s">
        <v>345</v>
      </c>
      <c r="Z8" s="219" t="s">
        <v>345</v>
      </c>
      <c r="AA8" s="219" t="s">
        <v>345</v>
      </c>
      <c r="AB8" s="219" t="s">
        <v>345</v>
      </c>
      <c r="AC8" s="219" t="s">
        <v>345</v>
      </c>
      <c r="AD8" s="219" t="s">
        <v>345</v>
      </c>
      <c r="AE8" s="219" t="s">
        <v>345</v>
      </c>
      <c r="AF8" s="219" t="s">
        <v>345</v>
      </c>
      <c r="AG8" s="219" t="s">
        <v>345</v>
      </c>
      <c r="AH8" s="219" t="s">
        <v>345</v>
      </c>
      <c r="AI8" s="219" t="s">
        <v>345</v>
      </c>
    </row>
    <row r="9" spans="1:35" x14ac:dyDescent="0.25">
      <c r="A9" s="178" t="str">
        <f>IF(MONTH(LISTE!G39)=6,IF(OR(LISTE!B39="",LISTE!I39="X"),"",LISTE!B39),"")</f>
        <v/>
      </c>
      <c r="B9" s="178" t="str">
        <f>IF(MONTH(LISTE!G39)=6,IF(OR(LISTE!B39="",LISTE!I39="X"),"",LISTE!C39),"")</f>
        <v/>
      </c>
      <c r="C9" s="178" t="str">
        <f>IF(MONTH(LISTE!G39)=6,IF(OR(LISTE!B39="",LISTE!I39="X"),"",LISTE!A39),"")</f>
        <v/>
      </c>
      <c r="D9" s="178" t="str">
        <f>IF(MONTH(LISTE!G39)=6,IF(OR(LISTE!B39="",LISTE!I39="X"),"",LISTE!I39),"")</f>
        <v/>
      </c>
      <c r="E9" s="194"/>
      <c r="F9" s="194"/>
      <c r="G9" s="194"/>
      <c r="H9" s="194"/>
      <c r="I9" s="194"/>
      <c r="J9" s="194"/>
      <c r="K9" s="194"/>
      <c r="L9" s="194"/>
      <c r="M9" s="194"/>
      <c r="N9" s="194"/>
      <c r="O9" s="194"/>
      <c r="P9" s="194"/>
      <c r="Q9" s="194"/>
      <c r="R9" s="194"/>
      <c r="S9" s="194"/>
      <c r="T9" s="194"/>
      <c r="U9" s="194"/>
      <c r="V9" s="194"/>
      <c r="W9" s="194"/>
      <c r="X9" s="182"/>
      <c r="Y9" s="179"/>
      <c r="Z9" s="179"/>
      <c r="AA9" s="179"/>
      <c r="AB9" s="179"/>
      <c r="AC9" s="179"/>
      <c r="AD9" s="182"/>
      <c r="AE9" s="182"/>
      <c r="AF9" s="182"/>
      <c r="AG9" s="182"/>
      <c r="AH9" s="182"/>
      <c r="AI9" s="182"/>
    </row>
    <row r="10" spans="1:35" x14ac:dyDescent="0.25">
      <c r="A10" s="178" t="str">
        <f>IF(MONTH(LISTE!G36)=6,IF(OR(LISTE!B36="",LISTE!I36="X"),"",LISTE!B36),"")</f>
        <v/>
      </c>
      <c r="B10" s="178" t="str">
        <f>IF(MONTH(LISTE!G36)=6,IF(OR(LISTE!B36="",LISTE!I36="X"),"",LISTE!C36),"")</f>
        <v/>
      </c>
      <c r="C10" s="178" t="str">
        <f>IF(MONTH(LISTE!G36)=6,IF(OR(LISTE!B36="",LISTE!I36="X"),"",LISTE!A36),"")</f>
        <v/>
      </c>
      <c r="D10" s="178" t="str">
        <f>IF(MONTH(LISTE!G36)=6,IF(OR(LISTE!B36="",LISTE!I36="X"),"",LISTE!I36),"")</f>
        <v/>
      </c>
      <c r="E10" s="182"/>
      <c r="F10" s="182"/>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row>
    <row r="11" spans="1:35" x14ac:dyDescent="0.25">
      <c r="A11" s="178" t="str">
        <f>IF(MONTH(LISTE!G15)=6,IF(OR(LISTE!B15="",LISTE!I15="X"),"",LISTE!B15),"")</f>
        <v/>
      </c>
      <c r="B11" s="178" t="str">
        <f>IF(MONTH(LISTE!G15)=6,IF(OR(LISTE!B15="",LISTE!I15="X"),"",LISTE!C15),"")</f>
        <v/>
      </c>
      <c r="C11" s="178" t="str">
        <f>IF(MONTH(LISTE!G15)=6,IF(OR(LISTE!B15="",LISTE!I15="X"),"",LISTE!A15),"")</f>
        <v/>
      </c>
      <c r="D11" s="178" t="str">
        <f>IF(MONTH(LISTE!G15)=6,IF(OR(LISTE!B15="",LISTE!I15="X"),"",LISTE!I15),"")</f>
        <v/>
      </c>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row>
    <row r="12" spans="1:35" x14ac:dyDescent="0.25">
      <c r="A12" s="178" t="str">
        <f>IF(MONTH(LISTE!G16)=6,IF(OR(LISTE!B16="",LISTE!I16="X"),"",LISTE!B16),"")</f>
        <v/>
      </c>
      <c r="B12" s="178" t="str">
        <f>IF(MONTH(LISTE!G16)=6,IF(OR(LISTE!B16="",LISTE!I16="X"),"",LISTE!C16),"")</f>
        <v/>
      </c>
      <c r="C12" s="178" t="str">
        <f>IF(MONTH(LISTE!G16)=6,IF(OR(LISTE!B16="",LISTE!I16="X"),"",LISTE!A16),"")</f>
        <v/>
      </c>
      <c r="D12" s="178" t="str">
        <f>IF(MONTH(LISTE!G16)=6,IF(OR(LISTE!B16="",LISTE!I16="X"),"",LISTE!I16),"")</f>
        <v/>
      </c>
      <c r="E12" s="182"/>
      <c r="F12" s="182"/>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row>
    <row r="13" spans="1:35" x14ac:dyDescent="0.25">
      <c r="A13" s="178" t="str">
        <f>IF(MONTH(LISTE!G17)=6,IF(OR(LISTE!B17="",LISTE!I17="X"),"",LISTE!B17),"")</f>
        <v/>
      </c>
      <c r="B13" s="178" t="str">
        <f>IF(MONTH(LISTE!G17)=6,IF(OR(LISTE!B17="",LISTE!I17="X"),"",LISTE!C17),"")</f>
        <v/>
      </c>
      <c r="C13" s="178" t="str">
        <f>IF(MONTH(LISTE!G17)=6,IF(OR(LISTE!B17="",LISTE!I17="X"),"",LISTE!A17),"")</f>
        <v/>
      </c>
      <c r="D13" s="178" t="str">
        <f>IF(MONTH(LISTE!G17)=6,IF(OR(LISTE!B17="",LISTE!I17="X"),"",LISTE!I17),"")</f>
        <v/>
      </c>
      <c r="E13" s="182"/>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row>
    <row r="14" spans="1:35" x14ac:dyDescent="0.25">
      <c r="A14" s="178" t="str">
        <f>IF(MONTH(LISTE!G19)=6,IF(OR(LISTE!B19="",LISTE!I19="X"),"",LISTE!B19),"")</f>
        <v/>
      </c>
      <c r="B14" s="178" t="str">
        <f>IF(MONTH(LISTE!G19)=6,IF(OR(LISTE!B19="",LISTE!I19="X"),"",LISTE!C19),"")</f>
        <v/>
      </c>
      <c r="C14" s="178" t="str">
        <f>IF(MONTH(LISTE!G19)=6,IF(OR(LISTE!B19="",LISTE!I19="X"),"",LISTE!A19),"")</f>
        <v/>
      </c>
      <c r="D14" s="178" t="str">
        <f>IF(MONTH(LISTE!G19)=6,IF(OR(LISTE!B19="",LISTE!I19="X"),"",LISTE!I19),"")</f>
        <v/>
      </c>
      <c r="E14" s="182"/>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row>
    <row r="15" spans="1:35" x14ac:dyDescent="0.25">
      <c r="A15" s="178" t="str">
        <f>IF(MONTH(LISTE!G20)=6,IF(OR(LISTE!B20="",LISTE!I20="X"),"",LISTE!B20),"")</f>
        <v/>
      </c>
      <c r="B15" s="178" t="str">
        <f>IF(MONTH(LISTE!G20)=6,IF(OR(LISTE!B20="",LISTE!I20="X"),"",LISTE!C20),"")</f>
        <v/>
      </c>
      <c r="C15" s="178" t="str">
        <f>IF(MONTH(LISTE!G20)=6,IF(OR(LISTE!B20="",LISTE!I20="X"),"",LISTE!A20),"")</f>
        <v/>
      </c>
      <c r="D15" s="178" t="str">
        <f>IF(MONTH(LISTE!G20)=6,IF(OR(LISTE!B20="",LISTE!I20="X"),"",LISTE!I20),"")</f>
        <v/>
      </c>
      <c r="E15" s="182"/>
      <c r="F15" s="182"/>
      <c r="G15" s="182"/>
      <c r="H15" s="182"/>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row>
    <row r="16" spans="1:35" x14ac:dyDescent="0.25">
      <c r="A16" s="178" t="str">
        <f>IF(MONTH(LISTE!G21)=6,IF(OR(LISTE!B21="",LISTE!I21="X"),"",LISTE!B21),"")</f>
        <v/>
      </c>
      <c r="B16" s="178" t="str">
        <f>IF(MONTH(LISTE!G21)=6,IF(OR(LISTE!B21="",LISTE!I21="X"),"",LISTE!C21),"")</f>
        <v/>
      </c>
      <c r="C16" s="178" t="str">
        <f>IF(MONTH(LISTE!G21)=6,IF(OR(LISTE!B21="",LISTE!I21="X"),"",LISTE!A21),"")</f>
        <v/>
      </c>
      <c r="D16" s="178" t="str">
        <f>IF(MONTH(LISTE!G21)=6,IF(OR(LISTE!B21="",LISTE!I21="X"),"",LISTE!I21),"")</f>
        <v/>
      </c>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row>
    <row r="17" spans="1:35" x14ac:dyDescent="0.25">
      <c r="A17" s="178" t="str">
        <f>IF(MONTH(LISTE!G22)=6,IF(OR(LISTE!B22="",LISTE!I22="X"),"",LISTE!B22),"")</f>
        <v/>
      </c>
      <c r="B17" s="178" t="str">
        <f>IF(MONTH(LISTE!G22)=6,IF(OR(LISTE!B22="",LISTE!I22="X"),"",LISTE!C22),"")</f>
        <v/>
      </c>
      <c r="C17" s="178" t="str">
        <f>IF(MONTH(LISTE!G22)=6,IF(OR(LISTE!B22="",LISTE!I22="X"),"",LISTE!A22),"")</f>
        <v/>
      </c>
      <c r="D17" s="178" t="str">
        <f>IF(MONTH(LISTE!G22)=6,IF(OR(LISTE!B22="",LISTE!I22="X"),"",LISTE!I22),"")</f>
        <v/>
      </c>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row>
    <row r="18" spans="1:35" x14ac:dyDescent="0.25">
      <c r="A18" s="178" t="str">
        <f>IF(MONTH(LISTE!G23)=6,IF(OR(LISTE!B23="",LISTE!I23="X"),"",LISTE!B23),"")</f>
        <v/>
      </c>
      <c r="B18" s="178" t="str">
        <f>IF(MONTH(LISTE!G23)=6,IF(OR(LISTE!B23="",LISTE!I23="X"),"",LISTE!C23),"")</f>
        <v/>
      </c>
      <c r="C18" s="178" t="str">
        <f>IF(MONTH(LISTE!G23)=6,IF(OR(LISTE!B23="",LISTE!I23="X"),"",LISTE!A23),"")</f>
        <v/>
      </c>
      <c r="D18" s="178" t="str">
        <f>IF(MONTH(LISTE!G23)=6,IF(OR(LISTE!B23="",LISTE!I23="X"),"",LISTE!I23),"")</f>
        <v/>
      </c>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row>
    <row r="19" spans="1:35" x14ac:dyDescent="0.25">
      <c r="A19" s="178" t="str">
        <f>IF(MONTH(LISTE!G24)=6,IF(OR(LISTE!B24="",LISTE!I24="X"),"",LISTE!B24),"")</f>
        <v/>
      </c>
      <c r="B19" s="178" t="str">
        <f>IF(MONTH(LISTE!G24)=6,IF(OR(LISTE!B24="",LISTE!I24="X"),"",LISTE!C24),"")</f>
        <v/>
      </c>
      <c r="C19" s="178" t="str">
        <f>IF(MONTH(LISTE!G24)=6,IF(OR(LISTE!B24="",LISTE!I24="X"),"",LISTE!A24),"")</f>
        <v/>
      </c>
      <c r="D19" s="178" t="str">
        <f>IF(MONTH(LISTE!G24)=6,IF(OR(LISTE!B24="",LISTE!I24="X"),"",LISTE!I24),"")</f>
        <v/>
      </c>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row>
    <row r="20" spans="1:35" x14ac:dyDescent="0.25">
      <c r="A20" s="178" t="str">
        <f>IF(MONTH(LISTE!G25)=6,IF(OR(LISTE!B25="",LISTE!I25="X"),"",LISTE!B25),"")</f>
        <v/>
      </c>
      <c r="B20" s="178" t="str">
        <f>IF(MONTH(LISTE!G25)=6,IF(OR(LISTE!B25="",LISTE!I25="X"),"",LISTE!C25),"")</f>
        <v/>
      </c>
      <c r="C20" s="178" t="str">
        <f>IF(MONTH(LISTE!G25)=6,IF(OR(LISTE!B25="",LISTE!I25="X"),"",LISTE!A25),"")</f>
        <v/>
      </c>
      <c r="D20" s="178" t="str">
        <f>IF(MONTH(LISTE!G25)=6,IF(OR(LISTE!B25="",LISTE!I25="X"),"",LISTE!I25),"")</f>
        <v/>
      </c>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row>
    <row r="21" spans="1:35" x14ac:dyDescent="0.25">
      <c r="A21" s="178" t="str">
        <f>IF(MONTH(LISTE!G26)=6,IF(OR(LISTE!B26="",LISTE!I26="X"),"",LISTE!B26),"")</f>
        <v/>
      </c>
      <c r="B21" s="178" t="str">
        <f>IF(MONTH(LISTE!G26)=6,IF(OR(LISTE!B26="",LISTE!I26="X"),"",LISTE!C26),"")</f>
        <v/>
      </c>
      <c r="C21" s="178" t="str">
        <f>IF(MONTH(LISTE!G26)=6,IF(OR(LISTE!B26="",LISTE!I26="X"),"",LISTE!A26),"")</f>
        <v/>
      </c>
      <c r="D21" s="178" t="str">
        <f>IF(MONTH(LISTE!G26)=6,IF(OR(LISTE!B26="",LISTE!I26="X"),"",LISTE!I26),"")</f>
        <v/>
      </c>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row>
    <row r="22" spans="1:35" x14ac:dyDescent="0.25">
      <c r="A22" s="178" t="str">
        <f>IF(MONTH(LISTE!G27)=6,IF(OR(LISTE!B27="",LISTE!I27="X"),"",LISTE!B27),"")</f>
        <v/>
      </c>
      <c r="B22" s="178" t="str">
        <f>IF(MONTH(LISTE!G27)=6,IF(OR(LISTE!B27="",LISTE!I27="X"),"",LISTE!C27),"")</f>
        <v/>
      </c>
      <c r="C22" s="178" t="str">
        <f>IF(MONTH(LISTE!G27)=6,IF(OR(LISTE!B27="",LISTE!I27="X"),"",LISTE!A27),"")</f>
        <v/>
      </c>
      <c r="D22" s="178" t="str">
        <f>IF(MONTH(LISTE!G27)=6,IF(OR(LISTE!B27="",LISTE!I27="X"),"",LISTE!I27),"")</f>
        <v/>
      </c>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row>
    <row r="23" spans="1:35" x14ac:dyDescent="0.25">
      <c r="A23" s="178" t="str">
        <f>IF(MONTH(LISTE!G28)=6,IF(OR(LISTE!B28="",LISTE!I28="X"),"",LISTE!B28),"")</f>
        <v/>
      </c>
      <c r="B23" s="178" t="str">
        <f>IF(MONTH(LISTE!G28)=6,IF(OR(LISTE!B28="",LISTE!I28="X"),"",LISTE!C28),"")</f>
        <v/>
      </c>
      <c r="C23" s="178" t="str">
        <f>IF(MONTH(LISTE!G28)=6,IF(OR(LISTE!B28="",LISTE!I28="X"),"",LISTE!A28),"")</f>
        <v/>
      </c>
      <c r="D23" s="178" t="str">
        <f>IF(MONTH(LISTE!G28)=6,IF(OR(LISTE!B28="",LISTE!I28="X"),"",LISTE!I28),"")</f>
        <v/>
      </c>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row>
    <row r="24" spans="1:35" x14ac:dyDescent="0.25">
      <c r="A24" s="178" t="str">
        <f>IF(MONTH(LISTE!G29)=6,IF(OR(LISTE!B29="",LISTE!I29="X"),"",LISTE!B29),"")</f>
        <v/>
      </c>
      <c r="B24" s="178" t="str">
        <f>IF(MONTH(LISTE!G29)=6,IF(OR(LISTE!B29="",LISTE!I29="X"),"",LISTE!C29),"")</f>
        <v/>
      </c>
      <c r="C24" s="178" t="str">
        <f>IF(MONTH(LISTE!G29)=6,IF(OR(LISTE!B29="",LISTE!I29="X"),"",LISTE!A29),"")</f>
        <v/>
      </c>
      <c r="D24" s="178" t="str">
        <f>IF(MONTH(LISTE!G29)=6,IF(OR(LISTE!B29="",LISTE!I29="X"),"",LISTE!I29),"")</f>
        <v/>
      </c>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row>
    <row r="25" spans="1:35" x14ac:dyDescent="0.25">
      <c r="A25" s="178" t="str">
        <f>IF(MONTH(LISTE!G31)=6,IF(OR(LISTE!B31="",LISTE!I31="X"),"",LISTE!B31),"")</f>
        <v/>
      </c>
      <c r="B25" s="178" t="str">
        <f>IF(MONTH(LISTE!G31)=6,IF(OR(LISTE!B31="",LISTE!I31="X"),"",LISTE!C31),"")</f>
        <v/>
      </c>
      <c r="C25" s="178" t="str">
        <f>IF(MONTH(LISTE!G31)=6,IF(OR(LISTE!B31="",LISTE!I31="X"),"",LISTE!A31),"")</f>
        <v/>
      </c>
      <c r="D25" s="178" t="str">
        <f>IF(MONTH(LISTE!G31)=6,IF(OR(LISTE!B31="",LISTE!I31="X"),"",LISTE!I31),"")</f>
        <v/>
      </c>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row>
    <row r="26" spans="1:35" x14ac:dyDescent="0.25">
      <c r="A26" s="178" t="str">
        <f>IF(MONTH(LISTE!G32)=6,IF(OR(LISTE!B32="",LISTE!I32="X"),"",LISTE!B32),"")</f>
        <v/>
      </c>
      <c r="B26" s="178" t="str">
        <f>IF(MONTH(LISTE!G32)=6,IF(OR(LISTE!B32="",LISTE!I32="X"),"",LISTE!C32),"")</f>
        <v/>
      </c>
      <c r="C26" s="178" t="str">
        <f>IF(MONTH(LISTE!G32)=6,IF(OR(LISTE!B32="",LISTE!I32="X"),"",LISTE!A32),"")</f>
        <v/>
      </c>
      <c r="D26" s="178" t="str">
        <f>IF(MONTH(LISTE!G32)=6,IF(OR(LISTE!B32="",LISTE!I32="X"),"",LISTE!I32),"")</f>
        <v/>
      </c>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row>
    <row r="27" spans="1:35" x14ac:dyDescent="0.25">
      <c r="A27" s="178" t="str">
        <f>IF(MONTH(LISTE!G33)=6,IF(OR(LISTE!B33="",LISTE!I33="X"),"",LISTE!B33),"")</f>
        <v/>
      </c>
      <c r="B27" s="178" t="str">
        <f>IF(MONTH(LISTE!G33)=6,IF(OR(LISTE!B33="",LISTE!I33="X"),"",LISTE!C33),"")</f>
        <v/>
      </c>
      <c r="C27" s="178" t="str">
        <f>IF(MONTH(LISTE!G33)=6,IF(OR(LISTE!B33="",LISTE!I33="X"),"",LISTE!A33),"")</f>
        <v/>
      </c>
      <c r="D27" s="178" t="str">
        <f>IF(MONTH(LISTE!G33)=6,IF(OR(LISTE!B33="",LISTE!I33="X"),"",LISTE!I33),"")</f>
        <v/>
      </c>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row>
    <row r="28" spans="1:35" x14ac:dyDescent="0.25">
      <c r="A28" s="178" t="str">
        <f>IF(MONTH(LISTE!G34)=6,IF(OR(LISTE!B34="",LISTE!I34="X"),"",LISTE!B34),"")</f>
        <v/>
      </c>
      <c r="B28" s="178" t="str">
        <f>IF(MONTH(LISTE!G34)=6,IF(OR(LISTE!B34="",LISTE!I34="X"),"",LISTE!C34),"")</f>
        <v/>
      </c>
      <c r="C28" s="178" t="str">
        <f>IF(MONTH(LISTE!G34)=6,IF(OR(LISTE!B34="",LISTE!I34="X"),"",LISTE!A34),"")</f>
        <v/>
      </c>
      <c r="D28" s="178" t="str">
        <f>IF(MONTH(LISTE!G34)=6,IF(OR(LISTE!B34="",LISTE!I34="X"),"",LISTE!I34),"")</f>
        <v/>
      </c>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row>
    <row r="29" spans="1:35" x14ac:dyDescent="0.25">
      <c r="A29" s="178" t="str">
        <f>IF(MONTH(LISTE!G37)=6,IF(OR(LISTE!B37="",LISTE!I37="X"),"",LISTE!B37),"")</f>
        <v/>
      </c>
      <c r="B29" s="178" t="str">
        <f>IF(MONTH(LISTE!G37)=6,IF(OR(LISTE!B37="",LISTE!I37="X"),"",LISTE!C37),"")</f>
        <v/>
      </c>
      <c r="C29" s="178" t="str">
        <f>IF(MONTH(LISTE!G37)=6,IF(OR(LISTE!B37="",LISTE!I37="X"),"",LISTE!A37),"")</f>
        <v/>
      </c>
      <c r="D29" s="178" t="str">
        <f>IF(MONTH(LISTE!G37)=6,IF(OR(LISTE!B37="",LISTE!I37="X"),"",LISTE!I37),"")</f>
        <v/>
      </c>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row>
    <row r="30" spans="1:35" x14ac:dyDescent="0.25">
      <c r="A30" s="178" t="str">
        <f>IF(MONTH(LISTE!G38)=6,IF(OR(LISTE!B38="",LISTE!I38="X"),"",LISTE!B38),"")</f>
        <v/>
      </c>
      <c r="B30" s="178" t="str">
        <f>IF(MONTH(LISTE!G38)=6,IF(OR(LISTE!B38="",LISTE!I38="X"),"",LISTE!C38),"")</f>
        <v/>
      </c>
      <c r="C30" s="178" t="str">
        <f>IF(MONTH(LISTE!G38)=6,IF(OR(LISTE!B38="",LISTE!I38="X"),"",LISTE!A38),"")</f>
        <v/>
      </c>
      <c r="D30" s="178" t="str">
        <f>IF(MONTH(LISTE!G38)=6,IF(OR(LISTE!B38="",LISTE!I38="X"),"",LISTE!I38),"")</f>
        <v/>
      </c>
      <c r="Y30" s="182"/>
      <c r="Z30" s="182"/>
      <c r="AA30" s="182"/>
      <c r="AB30" s="182"/>
      <c r="AC30" s="182"/>
    </row>
    <row r="31" spans="1:35" x14ac:dyDescent="0.25">
      <c r="A31" s="178" t="str">
        <f>IF(MONTH(LISTE!G40)=6,IF(OR(LISTE!B40="",LISTE!I40="X"),"",LISTE!B40),"")</f>
        <v/>
      </c>
      <c r="B31" s="178" t="str">
        <f>IF(MONTH(LISTE!G40)=6,IF(OR(LISTE!B40="",LISTE!I40="X"),"",LISTE!C40),"")</f>
        <v/>
      </c>
      <c r="C31" s="178" t="str">
        <f>IF(MONTH(LISTE!G40)=6,IF(OR(LISTE!B40="",LISTE!I40="X"),"",LISTE!A40),"")</f>
        <v/>
      </c>
      <c r="D31" s="178" t="str">
        <f>IF(MONTH(LISTE!G40)=6,IF(OR(LISTE!B40="",LISTE!I40="X"),"",LISTE!I40),"")</f>
        <v/>
      </c>
    </row>
    <row r="32" spans="1:35" x14ac:dyDescent="0.25">
      <c r="A32" s="178" t="str">
        <f>IF(MONTH(LISTE!G41)=6,IF(OR(LISTE!B41="",LISTE!I41="X"),"",LISTE!B41),"")</f>
        <v/>
      </c>
      <c r="B32" s="178" t="str">
        <f>IF(MONTH(LISTE!G41)=6,IF(OR(LISTE!B41="",LISTE!I41="X"),"",LISTE!C41),"")</f>
        <v/>
      </c>
      <c r="C32" s="178" t="str">
        <f>IF(MONTH(LISTE!G41)=6,IF(OR(LISTE!B41="",LISTE!I41="X"),"",LISTE!A41),"")</f>
        <v/>
      </c>
      <c r="D32" s="178" t="str">
        <f>IF(MONTH(LISTE!G41)=6,IF(OR(LISTE!B41="",LISTE!I41="X"),"",LISTE!I41),"")</f>
        <v/>
      </c>
    </row>
    <row r="33" spans="1:4" x14ac:dyDescent="0.25">
      <c r="A33" s="178" t="str">
        <f>IF(MONTH(LISTE!G42)=6,IF(OR(LISTE!B42="",LISTE!I42="X"),"",LISTE!B42),"")</f>
        <v/>
      </c>
      <c r="B33" s="178" t="str">
        <f>IF(MONTH(LISTE!G42)=6,IF(OR(LISTE!B42="",LISTE!I42="X"),"",LISTE!C42),"")</f>
        <v/>
      </c>
      <c r="C33" s="178" t="str">
        <f>IF(MONTH(LISTE!G42)=6,IF(OR(LISTE!B42="",LISTE!I42="X"),"",LISTE!A42),"")</f>
        <v/>
      </c>
      <c r="D33" s="178" t="str">
        <f>IF(MONTH(LISTE!G42)=6,IF(OR(LISTE!B42="",LISTE!I42="X"),"",LISTE!I42),"")</f>
        <v/>
      </c>
    </row>
    <row r="34" spans="1:4" x14ac:dyDescent="0.25">
      <c r="A34" s="178" t="str">
        <f>IF(MONTH(LISTE!G43)=6,IF(OR(LISTE!B43="",LISTE!I43="X"),"",LISTE!B43),"")</f>
        <v/>
      </c>
      <c r="B34" s="178" t="str">
        <f>IF(MONTH(LISTE!G43)=6,IF(OR(LISTE!B43="",LISTE!I43="X"),"",LISTE!C43),"")</f>
        <v/>
      </c>
      <c r="C34" s="178" t="str">
        <f>IF(MONTH(LISTE!G43)=6,IF(OR(LISTE!B43="",LISTE!I43="X"),"",LISTE!A43),"")</f>
        <v/>
      </c>
      <c r="D34" s="178" t="str">
        <f>IF(MONTH(LISTE!G43)=6,IF(OR(LISTE!B43="",LISTE!I43="X"),"",LISTE!I43),"")</f>
        <v/>
      </c>
    </row>
    <row r="35" spans="1:4" x14ac:dyDescent="0.25">
      <c r="A35" s="178" t="str">
        <f>IF(MONTH(LISTE!G44)=6,IF(OR(LISTE!B44="",LISTE!I44="X"),"",LISTE!B44),"")</f>
        <v/>
      </c>
      <c r="B35" s="178" t="str">
        <f>IF(MONTH(LISTE!G44)=6,IF(OR(LISTE!B44="",LISTE!I44="X"),"",LISTE!C44),"")</f>
        <v/>
      </c>
      <c r="C35" s="178" t="str">
        <f>IF(MONTH(LISTE!G44)=6,IF(OR(LISTE!B44="",LISTE!I44="X"),"",LISTE!A44),"")</f>
        <v/>
      </c>
      <c r="D35" s="178" t="str">
        <f>IF(MONTH(LISTE!G44)=6,IF(OR(LISTE!B44="",LISTE!I44="X"),"",LISTE!I44),"")</f>
        <v/>
      </c>
    </row>
    <row r="36" spans="1:4" x14ac:dyDescent="0.25">
      <c r="A36" s="178" t="str">
        <f>IF(MONTH(LISTE!G45)=6,IF(OR(LISTE!B45="",LISTE!I45="X"),"",LISTE!B45),"")</f>
        <v/>
      </c>
      <c r="B36" s="178" t="str">
        <f>IF(MONTH(LISTE!G45)=6,IF(OR(LISTE!B45="",LISTE!I45="X"),"",LISTE!C45),"")</f>
        <v/>
      </c>
      <c r="C36" s="178" t="str">
        <f>IF(MONTH(LISTE!G45)=6,IF(OR(LISTE!B45="",LISTE!I45="X"),"",LISTE!A45),"")</f>
        <v/>
      </c>
      <c r="D36" s="178" t="str">
        <f>IF(MONTH(LISTE!G45)=6,IF(OR(LISTE!B45="",LISTE!I45="X"),"",LISTE!I45),"")</f>
        <v/>
      </c>
    </row>
    <row r="37" spans="1:4" x14ac:dyDescent="0.25">
      <c r="A37" s="178" t="str">
        <f>IF(MONTH(LISTE!G46)=6,IF(OR(LISTE!B46="",LISTE!I46="X"),"",LISTE!B46),"")</f>
        <v/>
      </c>
      <c r="B37" s="178" t="str">
        <f>IF(MONTH(LISTE!G46)=6,IF(OR(LISTE!B46="",LISTE!I46="X"),"",LISTE!C46),"")</f>
        <v/>
      </c>
      <c r="C37" s="178" t="str">
        <f>IF(MONTH(LISTE!G46)=6,IF(OR(LISTE!B46="",LISTE!I46="X"),"",LISTE!A46),"")</f>
        <v/>
      </c>
      <c r="D37" s="178" t="str">
        <f>IF(MONTH(LISTE!G46)=6,IF(OR(LISTE!B46="",LISTE!I46="X"),"",LISTE!I46),"")</f>
        <v/>
      </c>
    </row>
    <row r="38" spans="1:4" x14ac:dyDescent="0.25">
      <c r="A38" s="178" t="str">
        <f>IF(MONTH(LISTE!G47)=6,IF(OR(LISTE!B47="",LISTE!I47="X"),"",LISTE!B47),"")</f>
        <v/>
      </c>
      <c r="B38" s="178" t="str">
        <f>IF(MONTH(LISTE!G47)=6,IF(OR(LISTE!B47="",LISTE!I47="X"),"",LISTE!C47),"")</f>
        <v/>
      </c>
      <c r="C38" s="178" t="str">
        <f>IF(MONTH(LISTE!G47)=6,IF(OR(LISTE!B47="",LISTE!I47="X"),"",LISTE!A47),"")</f>
        <v/>
      </c>
      <c r="D38" s="178" t="str">
        <f>IF(MONTH(LISTE!G47)=6,IF(OR(LISTE!B47="",LISTE!I47="X"),"",LISTE!I47),"")</f>
        <v/>
      </c>
    </row>
    <row r="39" spans="1:4" x14ac:dyDescent="0.25">
      <c r="A39" s="178" t="str">
        <f>IF(MONTH(LISTE!G48)=6,IF(OR(LISTE!B48="",LISTE!I48="X"),"",LISTE!B48),"")</f>
        <v/>
      </c>
      <c r="B39" s="178" t="str">
        <f>IF(MONTH(LISTE!G48)=6,IF(OR(LISTE!B48="",LISTE!I48="X"),"",LISTE!C48),"")</f>
        <v/>
      </c>
      <c r="C39" s="178" t="str">
        <f>IF(MONTH(LISTE!G48)=6,IF(OR(LISTE!B48="",LISTE!I48="X"),"",LISTE!A48),"")</f>
        <v/>
      </c>
      <c r="D39" s="178" t="str">
        <f>IF(MONTH(LISTE!G48)=6,IF(OR(LISTE!B48="",LISTE!I48="X"),"",LISTE!I48),"")</f>
        <v/>
      </c>
    </row>
    <row r="40" spans="1:4" x14ac:dyDescent="0.25">
      <c r="A40" s="178" t="str">
        <f>IF(MONTH(LISTE!G49)=6,IF(OR(LISTE!B49="",LISTE!I49="X"),"",LISTE!B49),"")</f>
        <v/>
      </c>
      <c r="B40" s="178" t="str">
        <f>IF(MONTH(LISTE!G49)=6,IF(OR(LISTE!B49="",LISTE!I49="X"),"",LISTE!C49),"")</f>
        <v/>
      </c>
      <c r="C40" s="178" t="str">
        <f>IF(MONTH(LISTE!G49)=6,IF(OR(LISTE!B49="",LISTE!I49="X"),"",LISTE!A49),"")</f>
        <v/>
      </c>
      <c r="D40" s="178" t="str">
        <f>IF(MONTH(LISTE!G49)=6,IF(OR(LISTE!B49="",LISTE!I49="X"),"",LISTE!I49),"")</f>
        <v/>
      </c>
    </row>
    <row r="41" spans="1:4" x14ac:dyDescent="0.25">
      <c r="A41" s="178" t="str">
        <f>IF(MONTH(LISTE!G50)=6,IF(OR(LISTE!B50="",LISTE!I50="X"),"",LISTE!B50),"")</f>
        <v/>
      </c>
      <c r="B41" s="178" t="str">
        <f>IF(MONTH(LISTE!G50)=6,IF(OR(LISTE!B50="",LISTE!I50="X"),"",LISTE!C50),"")</f>
        <v/>
      </c>
      <c r="C41" s="178" t="str">
        <f>IF(MONTH(LISTE!G50)=6,IF(OR(LISTE!B50="",LISTE!I50="X"),"",LISTE!A50),"")</f>
        <v/>
      </c>
      <c r="D41" s="178" t="str">
        <f>IF(MONTH(LISTE!G50)=6,IF(OR(LISTE!B50="",LISTE!I50="X"),"",LISTE!I50),"")</f>
        <v/>
      </c>
    </row>
    <row r="42" spans="1:4" x14ac:dyDescent="0.25">
      <c r="A42" s="178" t="str">
        <f>IF(MONTH(LISTE!G51)=6,IF(OR(LISTE!B51="",LISTE!I51="X"),"",LISTE!B51),"")</f>
        <v/>
      </c>
      <c r="B42" s="178" t="str">
        <f>IF(MONTH(LISTE!G51)=6,IF(OR(LISTE!B51="",LISTE!I51="X"),"",LISTE!C51),"")</f>
        <v/>
      </c>
      <c r="C42" s="178" t="str">
        <f>IF(MONTH(LISTE!G51)=6,IF(OR(LISTE!B51="",LISTE!I51="X"),"",LISTE!A51),"")</f>
        <v/>
      </c>
      <c r="D42" s="178" t="str">
        <f>IF(MONTH(LISTE!G51)=6,IF(OR(LISTE!B51="",LISTE!I51="X"),"",LISTE!I51),"")</f>
        <v/>
      </c>
    </row>
    <row r="43" spans="1:4" x14ac:dyDescent="0.25">
      <c r="A43" s="178" t="str">
        <f>IF(MONTH(LISTE!G52)=6,IF(OR(LISTE!B52="",LISTE!I52="X"),"",LISTE!B52),"")</f>
        <v/>
      </c>
      <c r="B43" s="178" t="str">
        <f>IF(MONTH(LISTE!G52)=6,IF(OR(LISTE!B52="",LISTE!I52="X"),"",LISTE!C52),"")</f>
        <v/>
      </c>
      <c r="C43" s="178" t="str">
        <f>IF(MONTH(LISTE!G52)=6,IF(OR(LISTE!B52="",LISTE!I52="X"),"",LISTE!A52),"")</f>
        <v/>
      </c>
      <c r="D43" s="178" t="str">
        <f>IF(MONTH(LISTE!G52)=6,IF(OR(LISTE!B52="",LISTE!I52="X"),"",LISTE!I52),"")</f>
        <v/>
      </c>
    </row>
    <row r="44" spans="1:4" x14ac:dyDescent="0.25">
      <c r="A44" s="178" t="str">
        <f>IF(MONTH(LISTE!G53)=6,IF(OR(LISTE!B53="",LISTE!I53="X"),"",LISTE!B53),"")</f>
        <v/>
      </c>
      <c r="B44" s="178" t="str">
        <f>IF(MONTH(LISTE!G53)=6,IF(OR(LISTE!B53="",LISTE!I53="X"),"",LISTE!C53),"")</f>
        <v/>
      </c>
      <c r="C44" s="178" t="str">
        <f>IF(MONTH(LISTE!G53)=6,IF(OR(LISTE!B53="",LISTE!I53="X"),"",LISTE!A53),"")</f>
        <v/>
      </c>
      <c r="D44" s="178" t="str">
        <f>IF(MONTH(LISTE!G53)=6,IF(OR(LISTE!B53="",LISTE!I53="X"),"",LISTE!I53),"")</f>
        <v/>
      </c>
    </row>
    <row r="45" spans="1:4" x14ac:dyDescent="0.25">
      <c r="A45" s="178" t="str">
        <f>IF(MONTH(LISTE!G54)=6,IF(OR(LISTE!B54="",LISTE!I54="X"),"",LISTE!B54),"")</f>
        <v/>
      </c>
      <c r="B45" s="178" t="str">
        <f>IF(MONTH(LISTE!G54)=6,IF(OR(LISTE!B54="",LISTE!I54="X"),"",LISTE!C54),"")</f>
        <v/>
      </c>
      <c r="C45" s="178" t="str">
        <f>IF(MONTH(LISTE!G54)=6,IF(OR(LISTE!B54="",LISTE!I54="X"),"",LISTE!A54),"")</f>
        <v/>
      </c>
      <c r="D45" s="178" t="str">
        <f>IF(MONTH(LISTE!G54)=6,IF(OR(LISTE!B54="",LISTE!I54="X"),"",LISTE!I54),"")</f>
        <v/>
      </c>
    </row>
    <row r="46" spans="1:4" x14ac:dyDescent="0.25">
      <c r="A46" s="178" t="str">
        <f>IF(MONTH(LISTE!G55)=6,IF(OR(LISTE!B55="",LISTE!I55="X"),"",LISTE!B55),"")</f>
        <v/>
      </c>
      <c r="B46" s="178" t="str">
        <f>IF(MONTH(LISTE!G55)=6,IF(OR(LISTE!B55="",LISTE!I55="X"),"",LISTE!C55),"")</f>
        <v/>
      </c>
      <c r="C46" s="178" t="str">
        <f>IF(MONTH(LISTE!G55)=6,IF(OR(LISTE!B55="",LISTE!I55="X"),"",LISTE!A55),"")</f>
        <v/>
      </c>
      <c r="D46" s="178" t="str">
        <f>IF(MONTH(LISTE!G55)=6,IF(OR(LISTE!B55="",LISTE!I55="X"),"",LISTE!I55),"")</f>
        <v/>
      </c>
    </row>
    <row r="47" spans="1:4" x14ac:dyDescent="0.25">
      <c r="A47" s="178" t="str">
        <f>IF(MONTH(LISTE!G56)=6,IF(OR(LISTE!B56="",LISTE!I56="X"),"",LISTE!B56),"")</f>
        <v/>
      </c>
      <c r="B47" s="178" t="str">
        <f>IF(MONTH(LISTE!G56)=6,IF(OR(LISTE!B56="",LISTE!I56="X"),"",LISTE!C56),"")</f>
        <v/>
      </c>
      <c r="C47" s="178" t="str">
        <f>IF(MONTH(LISTE!G56)=6,IF(OR(LISTE!B56="",LISTE!I56="X"),"",LISTE!A56),"")</f>
        <v/>
      </c>
      <c r="D47" s="178" t="str">
        <f>IF(MONTH(LISTE!G56)=6,IF(OR(LISTE!B56="",LISTE!I56="X"),"",LISTE!I56),"")</f>
        <v/>
      </c>
    </row>
    <row r="48" spans="1:4" x14ac:dyDescent="0.25">
      <c r="A48" s="178" t="str">
        <f>IF(MONTH(LISTE!G57)=6,IF(OR(LISTE!B57="",LISTE!I57="X"),"",LISTE!B57),"")</f>
        <v/>
      </c>
      <c r="B48" s="178" t="str">
        <f>IF(MONTH(LISTE!G57)=6,IF(OR(LISTE!B57="",LISTE!I57="X"),"",LISTE!C57),"")</f>
        <v/>
      </c>
      <c r="C48" s="178" t="str">
        <f>IF(MONTH(LISTE!G57)=6,IF(OR(LISTE!B57="",LISTE!I57="X"),"",LISTE!A57),"")</f>
        <v/>
      </c>
      <c r="D48" s="178" t="str">
        <f>IF(MONTH(LISTE!G57)=6,IF(OR(LISTE!B57="",LISTE!I57="X"),"",LISTE!I57),"")</f>
        <v/>
      </c>
    </row>
    <row r="49" spans="1:4" x14ac:dyDescent="0.25">
      <c r="A49" s="178" t="str">
        <f>IF(MONTH(LISTE!G58)=6,IF(OR(LISTE!B58="",LISTE!I58="X"),"",LISTE!B58),"")</f>
        <v/>
      </c>
      <c r="B49" s="178" t="str">
        <f>IF(MONTH(LISTE!G58)=6,IF(OR(LISTE!B58="",LISTE!I58="X"),"",LISTE!C58),"")</f>
        <v/>
      </c>
      <c r="C49" s="178" t="str">
        <f>IF(MONTH(LISTE!G58)=6,IF(OR(LISTE!B58="",LISTE!I58="X"),"",LISTE!A58),"")</f>
        <v/>
      </c>
      <c r="D49" s="178" t="str">
        <f>IF(MONTH(LISTE!G58)=6,IF(OR(LISTE!B58="",LISTE!I58="X"),"",LISTE!I58),"")</f>
        <v/>
      </c>
    </row>
    <row r="50" spans="1:4" x14ac:dyDescent="0.25">
      <c r="A50" s="178" t="str">
        <f>IF(MONTH(LISTE!G59)=6,IF(OR(LISTE!B59="",LISTE!I59="X"),"",LISTE!B59),"")</f>
        <v/>
      </c>
      <c r="B50" s="178" t="str">
        <f>IF(MONTH(LISTE!G59)=6,IF(OR(LISTE!B59="",LISTE!I59="X"),"",LISTE!C59),"")</f>
        <v/>
      </c>
      <c r="C50" s="178" t="str">
        <f>IF(MONTH(LISTE!G59)=6,IF(OR(LISTE!B59="",LISTE!I59="X"),"",LISTE!A59),"")</f>
        <v/>
      </c>
      <c r="D50" s="178" t="str">
        <f>IF(MONTH(LISTE!G59)=6,IF(OR(LISTE!B59="",LISTE!I59="X"),"",LISTE!I59),"")</f>
        <v/>
      </c>
    </row>
    <row r="51" spans="1:4" x14ac:dyDescent="0.25">
      <c r="A51" s="178" t="str">
        <f>IF(MONTH(LISTE!G60)=6,IF(OR(LISTE!B60="",LISTE!I60="X"),"",LISTE!B60),"")</f>
        <v/>
      </c>
      <c r="B51" s="178" t="str">
        <f>IF(MONTH(LISTE!G60)=6,IF(OR(LISTE!B60="",LISTE!I60="X"),"",LISTE!C60),"")</f>
        <v/>
      </c>
      <c r="C51" s="178" t="str">
        <f>IF(MONTH(LISTE!G60)=6,IF(OR(LISTE!B60="",LISTE!I60="X"),"",LISTE!A60),"")</f>
        <v/>
      </c>
      <c r="D51" s="178" t="str">
        <f>IF(MONTH(LISTE!G60)=6,IF(OR(LISTE!B60="",LISTE!I60="X"),"",LISTE!I60),"")</f>
        <v/>
      </c>
    </row>
    <row r="52" spans="1:4" x14ac:dyDescent="0.25">
      <c r="A52" s="178" t="str">
        <f>IF(MONTH(LISTE!G61)=6,IF(OR(LISTE!B61="",LISTE!I61="X"),"",LISTE!B61),"")</f>
        <v/>
      </c>
      <c r="B52" s="178" t="str">
        <f>IF(MONTH(LISTE!G61)=6,IF(OR(LISTE!B61="",LISTE!I61="X"),"",LISTE!C61),"")</f>
        <v/>
      </c>
      <c r="C52" s="178" t="str">
        <f>IF(MONTH(LISTE!G61)=6,IF(OR(LISTE!B61="",LISTE!I61="X"),"",LISTE!A61),"")</f>
        <v/>
      </c>
      <c r="D52" s="178" t="str">
        <f>IF(MONTH(LISTE!G61)=6,IF(OR(LISTE!B61="",LISTE!I61="X"),"",LISTE!I61),"")</f>
        <v/>
      </c>
    </row>
    <row r="53" spans="1:4" x14ac:dyDescent="0.25">
      <c r="A53" s="178" t="str">
        <f>IF(MONTH(LISTE!G62)=6,IF(OR(LISTE!B62="",LISTE!I62="X"),"",LISTE!B62),"")</f>
        <v/>
      </c>
      <c r="B53" s="178" t="str">
        <f>IF(MONTH(LISTE!G62)=6,IF(OR(LISTE!B62="",LISTE!I62="X"),"",LISTE!C62),"")</f>
        <v/>
      </c>
      <c r="C53" s="178" t="str">
        <f>IF(MONTH(LISTE!G62)=6,IF(OR(LISTE!B62="",LISTE!I62="X"),"",LISTE!A62),"")</f>
        <v/>
      </c>
      <c r="D53" s="178" t="str">
        <f>IF(MONTH(LISTE!G62)=6,IF(OR(LISTE!B62="",LISTE!I62="X"),"",LISTE!I62),"")</f>
        <v/>
      </c>
    </row>
    <row r="54" spans="1:4" x14ac:dyDescent="0.25">
      <c r="A54" s="178" t="str">
        <f>IF(MONTH(LISTE!G63)=6,IF(OR(LISTE!B63="",LISTE!I63="X"),"",LISTE!B63),"")</f>
        <v xml:space="preserve">Quenault </v>
      </c>
      <c r="B54" s="178" t="str">
        <f>IF(MONTH(LISTE!G63)=6,IF(OR(LISTE!B63="",LISTE!I63="X"),"",LISTE!C63),"")</f>
        <v>Gérard</v>
      </c>
      <c r="C54" s="178">
        <f>IF(MONTH(LISTE!G63)=6,IF(OR(LISTE!B63="",LISTE!I63="X"),"",LISTE!A63),"")</f>
        <v>55</v>
      </c>
      <c r="D54" s="178" t="str">
        <f>IF(MONTH(LISTE!G63)=6,IF(OR(LISTE!B63="",LISTE!I63="X"),"",LISTE!I63),"")</f>
        <v>O</v>
      </c>
    </row>
    <row r="55" spans="1:4" x14ac:dyDescent="0.25">
      <c r="A55" s="178" t="str">
        <f>IF(MONTH(LISTE!G64)=6,IF(OR(LISTE!B64="",LISTE!I64="X"),"",LISTE!B64),"")</f>
        <v/>
      </c>
      <c r="B55" s="178" t="str">
        <f>IF(MONTH(LISTE!G64)=6,IF(OR(LISTE!B64="",LISTE!I64="X"),"",LISTE!C64),"")</f>
        <v/>
      </c>
      <c r="C55" s="178" t="str">
        <f>IF(MONTH(LISTE!G64)=6,IF(OR(LISTE!B64="",LISTE!I64="X"),"",LISTE!A64),"")</f>
        <v/>
      </c>
      <c r="D55" s="178" t="str">
        <f>IF(MONTH(LISTE!G64)=6,IF(OR(LISTE!B64="",LISTE!I64="X"),"",LISTE!I64),"")</f>
        <v/>
      </c>
    </row>
    <row r="56" spans="1:4" x14ac:dyDescent="0.25">
      <c r="A56" s="178" t="str">
        <f>IF(MONTH(LISTE!G65)=6,IF(OR(LISTE!B65="",LISTE!I65="X"),"",LISTE!B65),"")</f>
        <v/>
      </c>
      <c r="B56" s="178" t="str">
        <f>IF(MONTH(LISTE!G65)=6,IF(OR(LISTE!B65="",LISTE!I65="X"),"",LISTE!C65),"")</f>
        <v/>
      </c>
      <c r="C56" s="178" t="str">
        <f>IF(MONTH(LISTE!G65)=6,IF(OR(LISTE!B65="",LISTE!I65="X"),"",LISTE!A65),"")</f>
        <v/>
      </c>
      <c r="D56" s="178" t="str">
        <f>IF(MONTH(LISTE!G65)=6,IF(OR(LISTE!B65="",LISTE!I65="X"),"",LISTE!I65),"")</f>
        <v/>
      </c>
    </row>
    <row r="57" spans="1:4" x14ac:dyDescent="0.25">
      <c r="A57" s="178" t="str">
        <f>IF(MONTH(LISTE!G66)=6,IF(OR(LISTE!B66="",LISTE!I66="X"),"",LISTE!B66),"")</f>
        <v/>
      </c>
      <c r="B57" s="178" t="str">
        <f>IF(MONTH(LISTE!G66)=6,IF(OR(LISTE!B66="",LISTE!I66="X"),"",LISTE!C66),"")</f>
        <v/>
      </c>
      <c r="C57" s="178" t="str">
        <f>IF(MONTH(LISTE!G66)=6,IF(OR(LISTE!B66="",LISTE!I66="X"),"",LISTE!A66),"")</f>
        <v/>
      </c>
      <c r="D57" s="178" t="str">
        <f>IF(MONTH(LISTE!G66)=6,IF(OR(LISTE!B66="",LISTE!I66="X"),"",LISTE!I66),"")</f>
        <v/>
      </c>
    </row>
    <row r="58" spans="1:4" x14ac:dyDescent="0.25">
      <c r="A58" s="178" t="str">
        <f>IF(MONTH(LISTE!G67)=6,IF(OR(LISTE!B67="",LISTE!I67="X"),"",LISTE!B67),"")</f>
        <v/>
      </c>
      <c r="B58" s="178" t="str">
        <f>IF(MONTH(LISTE!G67)=6,IF(OR(LISTE!B67="",LISTE!I67="X"),"",LISTE!C67),"")</f>
        <v/>
      </c>
      <c r="C58" s="178" t="str">
        <f>IF(MONTH(LISTE!G67)=6,IF(OR(LISTE!B67="",LISTE!I67="X"),"",LISTE!A67),"")</f>
        <v/>
      </c>
      <c r="D58" s="178" t="str">
        <f>IF(MONTH(LISTE!G67)=6,IF(OR(LISTE!B67="",LISTE!I67="X"),"",LISTE!I67),"")</f>
        <v/>
      </c>
    </row>
    <row r="59" spans="1:4" x14ac:dyDescent="0.25">
      <c r="A59" s="178" t="str">
        <f>IF(MONTH(LISTE!G68)=6,IF(OR(LISTE!B68="",LISTE!I68="X"),"",LISTE!B68),"")</f>
        <v/>
      </c>
      <c r="B59" s="178" t="str">
        <f>IF(MONTH(LISTE!G68)=6,IF(OR(LISTE!B68="",LISTE!I68="X"),"",LISTE!C68),"")</f>
        <v/>
      </c>
      <c r="C59" s="178" t="str">
        <f>IF(MONTH(LISTE!G68)=6,IF(OR(LISTE!B68="",LISTE!I68="X"),"",LISTE!A68),"")</f>
        <v/>
      </c>
      <c r="D59" s="178" t="str">
        <f>IF(MONTH(LISTE!G68)=6,IF(OR(LISTE!B68="",LISTE!I68="X"),"",LISTE!I68),"")</f>
        <v/>
      </c>
    </row>
    <row r="60" spans="1:4" x14ac:dyDescent="0.25">
      <c r="A60" s="178" t="str">
        <f>IF(MONTH(LISTE!G69)=6,IF(OR(LISTE!B69="",LISTE!I69="X"),"",LISTE!B69),"")</f>
        <v/>
      </c>
      <c r="B60" s="178" t="str">
        <f>IF(MONTH(LISTE!G69)=6,IF(OR(LISTE!B69="",LISTE!I69="X"),"",LISTE!C69),"")</f>
        <v/>
      </c>
      <c r="C60" s="178" t="str">
        <f>IF(MONTH(LISTE!G69)=6,IF(OR(LISTE!B69="",LISTE!I69="X"),"",LISTE!A69),"")</f>
        <v/>
      </c>
      <c r="D60" s="178" t="str">
        <f>IF(MONTH(LISTE!G69)=6,IF(OR(LISTE!B69="",LISTE!I69="X"),"",LISTE!I69),"")</f>
        <v/>
      </c>
    </row>
    <row r="61" spans="1:4" x14ac:dyDescent="0.25">
      <c r="A61" s="178" t="str">
        <f>IF(MONTH(LISTE!G70)=6,IF(OR(LISTE!B70="",LISTE!I70="X"),"",LISTE!B70),"")</f>
        <v/>
      </c>
      <c r="B61" s="178" t="str">
        <f>IF(MONTH(LISTE!G70)=6,IF(OR(LISTE!B70="",LISTE!I70="X"),"",LISTE!C70),"")</f>
        <v/>
      </c>
      <c r="C61" s="178" t="str">
        <f>IF(MONTH(LISTE!G70)=6,IF(OR(LISTE!B70="",LISTE!I70="X"),"",LISTE!A70),"")</f>
        <v/>
      </c>
      <c r="D61" s="178" t="str">
        <f>IF(MONTH(LISTE!G70)=6,IF(OR(LISTE!B70="",LISTE!I70="X"),"",LISTE!I70),"")</f>
        <v/>
      </c>
    </row>
    <row r="62" spans="1:4" x14ac:dyDescent="0.25">
      <c r="A62" s="178" t="str">
        <f>IF(MONTH(LISTE!G71)=6,IF(OR(LISTE!B71="",LISTE!I71="X"),"",LISTE!B71),"")</f>
        <v/>
      </c>
      <c r="B62" s="178" t="str">
        <f>IF(MONTH(LISTE!G71)=6,IF(OR(LISTE!B71="",LISTE!I71="X"),"",LISTE!C71),"")</f>
        <v/>
      </c>
      <c r="C62" s="178" t="str">
        <f>IF(MONTH(LISTE!G71)=6,IF(OR(LISTE!B71="",LISTE!I71="X"),"",LISTE!A71),"")</f>
        <v/>
      </c>
      <c r="D62" s="178" t="str">
        <f>IF(MONTH(LISTE!G71)=6,IF(OR(LISTE!B71="",LISTE!I71="X"),"",LISTE!I71),"")</f>
        <v/>
      </c>
    </row>
    <row r="63" spans="1:4" x14ac:dyDescent="0.25">
      <c r="A63" s="178" t="str">
        <f>IF(MONTH(LISTE!G72)=6,IF(OR(LISTE!B72="",LISTE!I72="X"),"",LISTE!B72),"")</f>
        <v/>
      </c>
      <c r="B63" s="178" t="str">
        <f>IF(MONTH(LISTE!G72)=6,IF(OR(LISTE!B72="",LISTE!I72="X"),"",LISTE!C72),"")</f>
        <v/>
      </c>
      <c r="C63" s="178" t="str">
        <f>IF(MONTH(LISTE!G72)=6,IF(OR(LISTE!B72="",LISTE!I72="X"),"",LISTE!A72),"")</f>
        <v/>
      </c>
      <c r="D63" s="178" t="str">
        <f>IF(MONTH(LISTE!G72)=6,IF(OR(LISTE!B72="",LISTE!I72="X"),"",LISTE!I72),"")</f>
        <v/>
      </c>
    </row>
    <row r="64" spans="1:4" x14ac:dyDescent="0.25">
      <c r="A64" s="178" t="str">
        <f>IF(MONTH(LISTE!G73)=6,IF(OR(LISTE!B73="",LISTE!I73="X"),"",LISTE!B73),"")</f>
        <v/>
      </c>
      <c r="B64" s="178" t="str">
        <f>IF(MONTH(LISTE!G73)=6,IF(OR(LISTE!B73="",LISTE!I73="X"),"",LISTE!C73),"")</f>
        <v/>
      </c>
      <c r="C64" s="178" t="str">
        <f>IF(MONTH(LISTE!G73)=6,IF(OR(LISTE!B73="",LISTE!I73="X"),"",LISTE!A73),"")</f>
        <v/>
      </c>
      <c r="D64" s="178" t="str">
        <f>IF(MONTH(LISTE!G73)=6,IF(OR(LISTE!B73="",LISTE!I73="X"),"",LISTE!I73),"")</f>
        <v/>
      </c>
    </row>
    <row r="65" spans="1:4" x14ac:dyDescent="0.25">
      <c r="A65" s="178" t="str">
        <f>IF(MONTH(LISTE!G74)=6,IF(OR(LISTE!B74="",LISTE!I74="X"),"",LISTE!B74),"")</f>
        <v/>
      </c>
      <c r="B65" s="178" t="str">
        <f>IF(MONTH(LISTE!G74)=6,IF(OR(LISTE!B74="",LISTE!I74="X"),"",LISTE!C74),"")</f>
        <v/>
      </c>
      <c r="C65" s="178" t="str">
        <f>IF(MONTH(LISTE!G74)=6,IF(OR(LISTE!B74="",LISTE!I74="X"),"",LISTE!A74),"")</f>
        <v/>
      </c>
      <c r="D65" s="178" t="str">
        <f>IF(MONTH(LISTE!G74)=6,IF(OR(LISTE!B74="",LISTE!I74="X"),"",LISTE!I74),"")</f>
        <v/>
      </c>
    </row>
    <row r="66" spans="1:4" x14ac:dyDescent="0.25">
      <c r="A66" s="178" t="str">
        <f>IF(MONTH(LISTE!G75)=6,IF(OR(LISTE!B75="",LISTE!I75="X"),"",LISTE!B75),"")</f>
        <v/>
      </c>
      <c r="B66" s="178" t="str">
        <f>IF(MONTH(LISTE!G75)=6,IF(OR(LISTE!B75="",LISTE!I75="X"),"",LISTE!C75),"")</f>
        <v/>
      </c>
      <c r="C66" s="178" t="str">
        <f>IF(MONTH(LISTE!G75)=6,IF(OR(LISTE!B75="",LISTE!I75="X"),"",LISTE!A75),"")</f>
        <v/>
      </c>
      <c r="D66" s="178" t="str">
        <f>IF(MONTH(LISTE!G75)=6,IF(OR(LISTE!B75="",LISTE!I75="X"),"",LISTE!I75),"")</f>
        <v/>
      </c>
    </row>
    <row r="67" spans="1:4" x14ac:dyDescent="0.25">
      <c r="A67" s="178" t="str">
        <f>IF(MONTH(LISTE!G76)=6,IF(OR(LISTE!B76="",LISTE!I76="X"),"",LISTE!B76),"")</f>
        <v/>
      </c>
      <c r="B67" s="178" t="str">
        <f>IF(MONTH(LISTE!G76)=6,IF(OR(LISTE!B76="",LISTE!I76="X"),"",LISTE!C76),"")</f>
        <v/>
      </c>
      <c r="C67" s="178" t="str">
        <f>IF(MONTH(LISTE!G76)=6,IF(OR(LISTE!B76="",LISTE!I76="X"),"",LISTE!A76),"")</f>
        <v/>
      </c>
      <c r="D67" s="178" t="str">
        <f>IF(MONTH(LISTE!G76)=6,IF(OR(LISTE!B76="",LISTE!I76="X"),"",LISTE!I76),"")</f>
        <v/>
      </c>
    </row>
    <row r="68" spans="1:4" x14ac:dyDescent="0.25">
      <c r="A68" s="178" t="str">
        <f>IF(MONTH(LISTE!G77)=6,IF(OR(LISTE!B77="",LISTE!I77="X"),"",LISTE!B77),"")</f>
        <v/>
      </c>
      <c r="B68" s="178" t="str">
        <f>IF(MONTH(LISTE!G77)=6,IF(OR(LISTE!B77="",LISTE!I77="X"),"",LISTE!C77),"")</f>
        <v/>
      </c>
      <c r="C68" s="178" t="str">
        <f>IF(MONTH(LISTE!G77)=6,IF(OR(LISTE!B77="",LISTE!I77="X"),"",LISTE!A77),"")</f>
        <v/>
      </c>
      <c r="D68" s="178" t="str">
        <f>IF(MONTH(LISTE!G77)=6,IF(OR(LISTE!B77="",LISTE!I77="X"),"",LISTE!I77),"")</f>
        <v/>
      </c>
    </row>
    <row r="69" spans="1:4" x14ac:dyDescent="0.25">
      <c r="A69" s="178" t="str">
        <f>IF(MONTH(LISTE!G78)=6,IF(OR(LISTE!B78="",LISTE!I78="X"),"",LISTE!B78),"")</f>
        <v/>
      </c>
      <c r="B69" s="178" t="str">
        <f>IF(MONTH(LISTE!G78)=6,IF(OR(LISTE!B78="",LISTE!I78="X"),"",LISTE!C78),"")</f>
        <v/>
      </c>
      <c r="C69" s="178" t="str">
        <f>IF(MONTH(LISTE!G78)=6,IF(OR(LISTE!B78="",LISTE!I78="X"),"",LISTE!A78),"")</f>
        <v/>
      </c>
      <c r="D69" s="178" t="str">
        <f>IF(MONTH(LISTE!G78)=6,IF(OR(LISTE!B78="",LISTE!I78="X"),"",LISTE!I78),"")</f>
        <v/>
      </c>
    </row>
    <row r="70" spans="1:4" x14ac:dyDescent="0.25">
      <c r="A70" s="178" t="str">
        <f>IF(MONTH(LISTE!G79)=6,IF(OR(LISTE!B79="",LISTE!I79="X"),"",LISTE!B79),"")</f>
        <v/>
      </c>
      <c r="B70" s="178" t="str">
        <f>IF(MONTH(LISTE!G79)=6,IF(OR(LISTE!B79="",LISTE!I79="X"),"",LISTE!C79),"")</f>
        <v/>
      </c>
      <c r="C70" s="178" t="str">
        <f>IF(MONTH(LISTE!G79)=6,IF(OR(LISTE!B79="",LISTE!I79="X"),"",LISTE!A79),"")</f>
        <v/>
      </c>
      <c r="D70" s="178" t="str">
        <f>IF(MONTH(LISTE!G79)=6,IF(OR(LISTE!B79="",LISTE!I79="X"),"",LISTE!I79),"")</f>
        <v/>
      </c>
    </row>
    <row r="71" spans="1:4" x14ac:dyDescent="0.25">
      <c r="A71" s="178" t="str">
        <f>IF(MONTH(LISTE!G80)=6,IF(OR(LISTE!B80="",LISTE!I80="X"),"",LISTE!B80),"")</f>
        <v/>
      </c>
      <c r="B71" s="178" t="str">
        <f>IF(MONTH(LISTE!G80)=6,IF(OR(LISTE!B80="",LISTE!I80="X"),"",LISTE!C80),"")</f>
        <v/>
      </c>
      <c r="C71" s="178" t="str">
        <f>IF(MONTH(LISTE!G80)=6,IF(OR(LISTE!B80="",LISTE!I80="X"),"",LISTE!A80),"")</f>
        <v/>
      </c>
      <c r="D71" s="178" t="str">
        <f>IF(MONTH(LISTE!G80)=6,IF(OR(LISTE!B80="",LISTE!I80="X"),"",LISTE!I80),"")</f>
        <v/>
      </c>
    </row>
    <row r="72" spans="1:4" x14ac:dyDescent="0.25">
      <c r="A72" s="178" t="str">
        <f>IF(MONTH(LISTE!G81)=6,IF(OR(LISTE!B81="",LISTE!I81="X"),"",LISTE!B81),"")</f>
        <v/>
      </c>
      <c r="B72" s="178" t="str">
        <f>IF(MONTH(LISTE!G81)=6,IF(OR(LISTE!B81="",LISTE!I81="X"),"",LISTE!C81),"")</f>
        <v/>
      </c>
      <c r="C72" s="178" t="str">
        <f>IF(MONTH(LISTE!G81)=6,IF(OR(LISTE!B81="",LISTE!I81="X"),"",LISTE!A81),"")</f>
        <v/>
      </c>
      <c r="D72" s="178" t="str">
        <f>IF(MONTH(LISTE!G81)=6,IF(OR(LISTE!B81="",LISTE!I81="X"),"",LISTE!I81),"")</f>
        <v/>
      </c>
    </row>
    <row r="73" spans="1:4" x14ac:dyDescent="0.25">
      <c r="A73" s="178" t="str">
        <f>IF(MONTH(LISTE!G82)=6,IF(OR(LISTE!B82="",LISTE!I82="X"),"",LISTE!B82),"")</f>
        <v/>
      </c>
      <c r="B73" s="178" t="str">
        <f>IF(MONTH(LISTE!G82)=6,IF(OR(LISTE!B82="",LISTE!I82="X"),"",LISTE!C82),"")</f>
        <v/>
      </c>
      <c r="C73" s="178" t="str">
        <f>IF(MONTH(LISTE!G82)=6,IF(OR(LISTE!B82="",LISTE!I82="X"),"",LISTE!A82),"")</f>
        <v/>
      </c>
      <c r="D73" s="178" t="str">
        <f>IF(MONTH(LISTE!G82)=6,IF(OR(LISTE!B82="",LISTE!I82="X"),"",LISTE!I82),"")</f>
        <v/>
      </c>
    </row>
    <row r="74" spans="1:4" x14ac:dyDescent="0.25">
      <c r="A74" s="178" t="str">
        <f>IF(MONTH(LISTE!G83)=6,IF(OR(LISTE!B83="",LISTE!I83="X"),"",LISTE!B83),"")</f>
        <v/>
      </c>
      <c r="B74" s="178" t="str">
        <f>IF(MONTH(LISTE!G83)=6,IF(OR(LISTE!B83="",LISTE!I83="X"),"",LISTE!C83),"")</f>
        <v/>
      </c>
      <c r="C74" s="178" t="str">
        <f>IF(MONTH(LISTE!G83)=6,IF(OR(LISTE!B83="",LISTE!I83="X"),"",LISTE!A83),"")</f>
        <v/>
      </c>
      <c r="D74" s="178" t="str">
        <f>IF(MONTH(LISTE!G83)=6,IF(OR(LISTE!B83="",LISTE!I83="X"),"",LISTE!I83),"")</f>
        <v/>
      </c>
    </row>
    <row r="75" spans="1:4" x14ac:dyDescent="0.25">
      <c r="A75" s="178" t="str">
        <f>IF(MONTH(LISTE!G84)=6,IF(OR(LISTE!B84="",LISTE!I84="X"),"",LISTE!B84),"")</f>
        <v/>
      </c>
      <c r="B75" s="178" t="str">
        <f>IF(MONTH(LISTE!G84)=6,IF(OR(LISTE!B84="",LISTE!I84="X"),"",LISTE!C84),"")</f>
        <v/>
      </c>
      <c r="C75" s="178" t="str">
        <f>IF(MONTH(LISTE!G84)=6,IF(OR(LISTE!B84="",LISTE!I84="X"),"",LISTE!A84),"")</f>
        <v/>
      </c>
      <c r="D75" s="178" t="str">
        <f>IF(MONTH(LISTE!G84)=6,IF(OR(LISTE!B84="",LISTE!I84="X"),"",LISTE!I84),"")</f>
        <v/>
      </c>
    </row>
    <row r="76" spans="1:4" x14ac:dyDescent="0.25">
      <c r="A76" s="178" t="str">
        <f>IF(MONTH(LISTE!G85)=6,IF(OR(LISTE!B85="",LISTE!I85="X"),"",LISTE!B85),"")</f>
        <v/>
      </c>
      <c r="B76" s="178" t="str">
        <f>IF(MONTH(LISTE!G85)=6,IF(OR(LISTE!B85="",LISTE!I85="X"),"",LISTE!C85),"")</f>
        <v/>
      </c>
      <c r="C76" s="178" t="str">
        <f>IF(MONTH(LISTE!G85)=6,IF(OR(LISTE!B85="",LISTE!I85="X"),"",LISTE!A85),"")</f>
        <v/>
      </c>
      <c r="D76" s="178" t="str">
        <f>IF(MONTH(LISTE!G85)=6,IF(OR(LISTE!B85="",LISTE!I85="X"),"",LISTE!I85),"")</f>
        <v/>
      </c>
    </row>
    <row r="77" spans="1:4" x14ac:dyDescent="0.25">
      <c r="A77" s="178" t="str">
        <f>IF(MONTH(LISTE!G86)=6,IF(OR(LISTE!B86="",LISTE!I86="X"),"",LISTE!B86),"")</f>
        <v/>
      </c>
      <c r="B77" s="178" t="str">
        <f>IF(MONTH(LISTE!G86)=6,IF(OR(LISTE!B86="",LISTE!I86="X"),"",LISTE!C86),"")</f>
        <v/>
      </c>
      <c r="C77" s="178" t="str">
        <f>IF(MONTH(LISTE!G86)=6,IF(OR(LISTE!B86="",LISTE!I86="X"),"",LISTE!A86),"")</f>
        <v/>
      </c>
      <c r="D77" s="178" t="str">
        <f>IF(MONTH(LISTE!G86)=6,IF(OR(LISTE!B86="",LISTE!I86="X"),"",LISTE!I86),"")</f>
        <v/>
      </c>
    </row>
    <row r="78" spans="1:4" x14ac:dyDescent="0.25">
      <c r="A78" s="178" t="str">
        <f>IF(MONTH(LISTE!G87)=6,IF(OR(LISTE!B87="",LISTE!I87="X"),"",LISTE!B87),"")</f>
        <v/>
      </c>
      <c r="B78" s="178" t="str">
        <f>IF(MONTH(LISTE!G87)=6,IF(OR(LISTE!B87="",LISTE!I87="X"),"",LISTE!C87),"")</f>
        <v/>
      </c>
      <c r="C78" s="178" t="str">
        <f>IF(MONTH(LISTE!G87)=6,IF(OR(LISTE!B87="",LISTE!I87="X"),"",LISTE!A87),"")</f>
        <v/>
      </c>
      <c r="D78" s="178" t="str">
        <f>IF(MONTH(LISTE!G87)=6,IF(OR(LISTE!B87="",LISTE!I87="X"),"",LISTE!I87),"")</f>
        <v/>
      </c>
    </row>
    <row r="79" spans="1:4" x14ac:dyDescent="0.25">
      <c r="A79" s="178" t="str">
        <f>IF(MONTH(LISTE!G88)=6,IF(OR(LISTE!B88="",LISTE!I88="X"),"",LISTE!B88),"")</f>
        <v/>
      </c>
      <c r="B79" s="178" t="str">
        <f>IF(MONTH(LISTE!G88)=6,IF(OR(LISTE!B88="",LISTE!I88="X"),"",LISTE!C88),"")</f>
        <v/>
      </c>
      <c r="C79" s="178" t="str">
        <f>IF(MONTH(LISTE!G88)=6,IF(OR(LISTE!B88="",LISTE!I88="X"),"",LISTE!A88),"")</f>
        <v/>
      </c>
      <c r="D79" s="178" t="str">
        <f>IF(MONTH(LISTE!G88)=6,IF(OR(LISTE!B88="",LISTE!I88="X"),"",LISTE!I88),"")</f>
        <v/>
      </c>
    </row>
    <row r="80" spans="1:4" x14ac:dyDescent="0.25">
      <c r="A80" s="178" t="str">
        <f>IF(MONTH(LISTE!G89)=6,IF(OR(LISTE!B89="",LISTE!I89="X"),"",LISTE!B89),"")</f>
        <v/>
      </c>
      <c r="B80" s="178" t="str">
        <f>IF(MONTH(LISTE!G89)=6,IF(OR(LISTE!B89="",LISTE!I89="X"),"",LISTE!C89),"")</f>
        <v/>
      </c>
      <c r="C80" s="178" t="str">
        <f>IF(MONTH(LISTE!G89)=6,IF(OR(LISTE!B89="",LISTE!I89="X"),"",LISTE!A89),"")</f>
        <v/>
      </c>
      <c r="D80" s="178" t="str">
        <f>IF(MONTH(LISTE!G89)=6,IF(OR(LISTE!B89="",LISTE!I89="X"),"",LISTE!I89),"")</f>
        <v/>
      </c>
    </row>
    <row r="81" spans="1:4" x14ac:dyDescent="0.25">
      <c r="A81" s="178" t="str">
        <f>IF(MONTH(LISTE!G90)=6,IF(OR(LISTE!B90="",LISTE!I90="X"),"",LISTE!B90),"")</f>
        <v/>
      </c>
      <c r="B81" s="178" t="str">
        <f>IF(MONTH(LISTE!G90)=6,IF(OR(LISTE!B90="",LISTE!I90="X"),"",LISTE!C90),"")</f>
        <v/>
      </c>
      <c r="C81" s="178" t="str">
        <f>IF(MONTH(LISTE!G90)=6,IF(OR(LISTE!B90="",LISTE!I90="X"),"",LISTE!A90),"")</f>
        <v/>
      </c>
      <c r="D81" s="178" t="str">
        <f>IF(MONTH(LISTE!G90)=6,IF(OR(LISTE!B90="",LISTE!I90="X"),"",LISTE!I90),"")</f>
        <v/>
      </c>
    </row>
    <row r="82" spans="1:4" x14ac:dyDescent="0.25">
      <c r="A82" s="178" t="str">
        <f>IF(MONTH(LISTE!G91)=6,IF(OR(LISTE!B91="",LISTE!I91="X"),"",LISTE!B91),"")</f>
        <v/>
      </c>
      <c r="B82" s="178" t="str">
        <f>IF(MONTH(LISTE!G91)=6,IF(OR(LISTE!B91="",LISTE!I91="X"),"",LISTE!C91),"")</f>
        <v/>
      </c>
      <c r="C82" s="178" t="str">
        <f>IF(MONTH(LISTE!G91)=6,IF(OR(LISTE!B91="",LISTE!I91="X"),"",LISTE!A91),"")</f>
        <v/>
      </c>
      <c r="D82" s="178" t="str">
        <f>IF(MONTH(LISTE!G91)=6,IF(OR(LISTE!B91="",LISTE!I91="X"),"",LISTE!I91),"")</f>
        <v/>
      </c>
    </row>
    <row r="83" spans="1:4" x14ac:dyDescent="0.25">
      <c r="A83" s="178" t="str">
        <f>IF(MONTH(LISTE!G92)=6,IF(OR(LISTE!B92="",LISTE!I92="X"),"",LISTE!B92),"")</f>
        <v/>
      </c>
      <c r="B83" s="178" t="str">
        <f>IF(MONTH(LISTE!G92)=6,IF(OR(LISTE!B92="",LISTE!I92="X"),"",LISTE!C92),"")</f>
        <v/>
      </c>
      <c r="C83" s="178" t="str">
        <f>IF(MONTH(LISTE!G92)=6,IF(OR(LISTE!B92="",LISTE!I92="X"),"",LISTE!A92),"")</f>
        <v/>
      </c>
      <c r="D83" s="178" t="str">
        <f>IF(MONTH(LISTE!G92)=6,IF(OR(LISTE!B92="",LISTE!I92="X"),"",LISTE!I92),"")</f>
        <v/>
      </c>
    </row>
    <row r="84" spans="1:4" x14ac:dyDescent="0.25">
      <c r="A84" s="178" t="str">
        <f>IF(MONTH(LISTE!G93)=6,IF(OR(LISTE!B93="",LISTE!I93="X"),"",LISTE!B93),"")</f>
        <v/>
      </c>
      <c r="B84" s="178" t="str">
        <f>IF(MONTH(LISTE!G93)=6,IF(OR(LISTE!B93="",LISTE!I93="X"),"",LISTE!C93),"")</f>
        <v/>
      </c>
      <c r="C84" s="178" t="str">
        <f>IF(MONTH(LISTE!G93)=6,IF(OR(LISTE!B93="",LISTE!I93="X"),"",LISTE!A93),"")</f>
        <v/>
      </c>
      <c r="D84" s="178" t="str">
        <f>IF(MONTH(LISTE!G93)=6,IF(OR(LISTE!B93="",LISTE!I93="X"),"",LISTE!I93),"")</f>
        <v/>
      </c>
    </row>
    <row r="85" spans="1:4" x14ac:dyDescent="0.25">
      <c r="A85" s="178" t="str">
        <f>IF(MONTH(LISTE!G94)=6,IF(OR(LISTE!B94="",LISTE!I94="X"),"",LISTE!B94),"")</f>
        <v/>
      </c>
      <c r="B85" s="178" t="str">
        <f>IF(MONTH(LISTE!G94)=6,IF(OR(LISTE!B94="",LISTE!I94="X"),"",LISTE!C94),"")</f>
        <v/>
      </c>
      <c r="C85" s="178" t="str">
        <f>IF(MONTH(LISTE!G94)=6,IF(OR(LISTE!B94="",LISTE!I94="X"),"",LISTE!A94),"")</f>
        <v/>
      </c>
      <c r="D85" s="178" t="str">
        <f>IF(MONTH(LISTE!G94)=6,IF(OR(LISTE!B94="",LISTE!I94="X"),"",LISTE!I94),"")</f>
        <v/>
      </c>
    </row>
    <row r="86" spans="1:4" x14ac:dyDescent="0.25">
      <c r="A86" s="178" t="str">
        <f>IF(MONTH(LISTE!G95)=6,IF(OR(LISTE!B95="",LISTE!I95="X"),"",LISTE!B95),"")</f>
        <v/>
      </c>
      <c r="B86" s="178" t="str">
        <f>IF(MONTH(LISTE!G95)=6,IF(OR(LISTE!B95="",LISTE!I95="X"),"",LISTE!C95),"")</f>
        <v/>
      </c>
      <c r="C86" s="178" t="str">
        <f>IF(MONTH(LISTE!G95)=6,IF(OR(LISTE!B95="",LISTE!I95="X"),"",LISTE!A95),"")</f>
        <v/>
      </c>
      <c r="D86" s="178" t="str">
        <f>IF(MONTH(LISTE!G95)=6,IF(OR(LISTE!B95="",LISTE!I95="X"),"",LISTE!I95),"")</f>
        <v/>
      </c>
    </row>
    <row r="87" spans="1:4" x14ac:dyDescent="0.25">
      <c r="A87" s="178" t="str">
        <f>IF(MONTH(LISTE!G96)=6,IF(OR(LISTE!B96="",LISTE!I96="X"),"",LISTE!B96),"")</f>
        <v/>
      </c>
      <c r="B87" s="178" t="str">
        <f>IF(MONTH(LISTE!G96)=6,IF(OR(LISTE!B96="",LISTE!I96="X"),"",LISTE!C96),"")</f>
        <v/>
      </c>
      <c r="C87" s="178" t="str">
        <f>IF(MONTH(LISTE!G96)=6,IF(OR(LISTE!B96="",LISTE!I96="X"),"",LISTE!A96),"")</f>
        <v/>
      </c>
      <c r="D87" s="178" t="str">
        <f>IF(MONTH(LISTE!G96)=6,IF(OR(LISTE!B96="",LISTE!I96="X"),"",LISTE!I96),"")</f>
        <v/>
      </c>
    </row>
    <row r="88" spans="1:4" x14ac:dyDescent="0.25">
      <c r="A88" s="178" t="str">
        <f>IF(MONTH(LISTE!G97)=6,IF(OR(LISTE!B97="",LISTE!I97="X"),"",LISTE!B97),"")</f>
        <v/>
      </c>
      <c r="B88" s="178" t="str">
        <f>IF(MONTH(LISTE!G97)=6,IF(OR(LISTE!B97="",LISTE!I97="X"),"",LISTE!C97),"")</f>
        <v/>
      </c>
      <c r="C88" s="178" t="str">
        <f>IF(MONTH(LISTE!G97)=6,IF(OR(LISTE!B97="",LISTE!I97="X"),"",LISTE!A97),"")</f>
        <v/>
      </c>
      <c r="D88" s="178" t="str">
        <f>IF(MONTH(LISTE!G97)=6,IF(OR(LISTE!B97="",LISTE!I97="X"),"",LISTE!I97),"")</f>
        <v/>
      </c>
    </row>
    <row r="89" spans="1:4" x14ac:dyDescent="0.25">
      <c r="A89" s="178" t="str">
        <f>IF(MONTH(LISTE!G98)=6,IF(OR(LISTE!B98="",LISTE!I98="X"),"",LISTE!B98),"")</f>
        <v/>
      </c>
      <c r="B89" s="178" t="str">
        <f>IF(MONTH(LISTE!G98)=6,IF(OR(LISTE!B98="",LISTE!I98="X"),"",LISTE!C98),"")</f>
        <v/>
      </c>
      <c r="C89" s="178" t="str">
        <f>IF(MONTH(LISTE!G98)=6,IF(OR(LISTE!B98="",LISTE!I98="X"),"",LISTE!A98),"")</f>
        <v/>
      </c>
      <c r="D89" s="178" t="str">
        <f>IF(MONTH(LISTE!G98)=6,IF(OR(LISTE!B98="",LISTE!I98="X"),"",LISTE!I98),"")</f>
        <v/>
      </c>
    </row>
    <row r="90" spans="1:4" x14ac:dyDescent="0.25">
      <c r="A90" s="178" t="str">
        <f>IF(MONTH(LISTE!G99)=6,IF(OR(LISTE!B99="",LISTE!I99="X"),"",LISTE!B99),"")</f>
        <v/>
      </c>
      <c r="B90" s="178" t="str">
        <f>IF(MONTH(LISTE!G99)=6,IF(OR(LISTE!B99="",LISTE!I99="X"),"",LISTE!C99),"")</f>
        <v/>
      </c>
      <c r="C90" s="178" t="str">
        <f>IF(MONTH(LISTE!G99)=6,IF(OR(LISTE!B99="",LISTE!I99="X"),"",LISTE!A99),"")</f>
        <v/>
      </c>
      <c r="D90" s="178" t="str">
        <f>IF(MONTH(LISTE!G99)=6,IF(OR(LISTE!B99="",LISTE!I99="X"),"",LISTE!I99),"")</f>
        <v/>
      </c>
    </row>
    <row r="91" spans="1:4" x14ac:dyDescent="0.25">
      <c r="A91" s="178" t="str">
        <f>IF(MONTH(LISTE!G100)=6,IF(OR(LISTE!B100="",LISTE!I100="X"),"",LISTE!B100),"")</f>
        <v/>
      </c>
      <c r="B91" s="178" t="str">
        <f>IF(MONTH(LISTE!G100)=6,IF(OR(LISTE!B100="",LISTE!I100="X"),"",LISTE!C100),"")</f>
        <v/>
      </c>
      <c r="C91" s="178" t="str">
        <f>IF(MONTH(LISTE!G100)=6,IF(OR(LISTE!B100="",LISTE!I100="X"),"",LISTE!A100),"")</f>
        <v/>
      </c>
      <c r="D91" s="178" t="str">
        <f>IF(MONTH(LISTE!G100)=6,IF(OR(LISTE!B100="",LISTE!I100="X"),"",LISTE!I100),"")</f>
        <v/>
      </c>
    </row>
    <row r="92" spans="1:4" x14ac:dyDescent="0.25">
      <c r="A92" s="178" t="str">
        <f>IF(MONTH(LISTE!G101)=6,IF(OR(LISTE!B101="",LISTE!I101="X"),"",LISTE!B101),"")</f>
        <v/>
      </c>
      <c r="B92" s="178" t="str">
        <f>IF(MONTH(LISTE!G101)=6,IF(OR(LISTE!B101="",LISTE!I101="X"),"",LISTE!C101),"")</f>
        <v/>
      </c>
      <c r="C92" s="178" t="str">
        <f>IF(MONTH(LISTE!G101)=6,IF(OR(LISTE!B101="",LISTE!I101="X"),"",LISTE!A101),"")</f>
        <v/>
      </c>
      <c r="D92" s="178" t="str">
        <f>IF(MONTH(LISTE!G101)=6,IF(OR(LISTE!B101="",LISTE!I101="X"),"",LISTE!I101),"")</f>
        <v/>
      </c>
    </row>
    <row r="93" spans="1:4" x14ac:dyDescent="0.25">
      <c r="A93" s="178" t="str">
        <f>IF(MONTH(LISTE!G102)=6,IF(OR(LISTE!B102="",LISTE!I102="X"),"",LISTE!B102),"")</f>
        <v/>
      </c>
      <c r="B93" s="178" t="str">
        <f>IF(MONTH(LISTE!G102)=6,IF(OR(LISTE!B102="",LISTE!I102="X"),"",LISTE!C102),"")</f>
        <v/>
      </c>
      <c r="C93" s="178" t="str">
        <f>IF(MONTH(LISTE!G102)=6,IF(OR(LISTE!B102="",LISTE!I102="X"),"",LISTE!A102),"")</f>
        <v/>
      </c>
      <c r="D93" s="178" t="str">
        <f>IF(MONTH(LISTE!G102)=6,IF(OR(LISTE!B102="",LISTE!I102="X"),"",LISTE!I102),"")</f>
        <v/>
      </c>
    </row>
    <row r="94" spans="1:4" x14ac:dyDescent="0.25">
      <c r="A94" s="178" t="str">
        <f>IF(MONTH(LISTE!G103)=6,IF(OR(LISTE!B103="",LISTE!I103="X"),"",LISTE!B103),"")</f>
        <v/>
      </c>
      <c r="B94" s="178" t="str">
        <f>IF(MONTH(LISTE!G103)=6,IF(OR(LISTE!B103="",LISTE!I103="X"),"",LISTE!C103),"")</f>
        <v/>
      </c>
      <c r="C94" s="178" t="str">
        <f>IF(MONTH(LISTE!G103)=6,IF(OR(LISTE!B103="",LISTE!I103="X"),"",LISTE!A103),"")</f>
        <v/>
      </c>
      <c r="D94" s="178" t="str">
        <f>IF(MONTH(LISTE!G103)=6,IF(OR(LISTE!B103="",LISTE!I103="X"),"",LISTE!I103),"")</f>
        <v/>
      </c>
    </row>
    <row r="95" spans="1:4" x14ac:dyDescent="0.25">
      <c r="A95" s="178" t="str">
        <f>IF(MONTH(LISTE!G104)=6,IF(OR(LISTE!B104="",LISTE!I104="X"),"",LISTE!B104),"")</f>
        <v/>
      </c>
      <c r="B95" s="178" t="str">
        <f>IF(MONTH(LISTE!G104)=6,IF(OR(LISTE!B104="",LISTE!I104="X"),"",LISTE!C104),"")</f>
        <v/>
      </c>
      <c r="C95" s="178" t="str">
        <f>IF(MONTH(LISTE!G104)=6,IF(OR(LISTE!B104="",LISTE!I104="X"),"",LISTE!A104),"")</f>
        <v/>
      </c>
      <c r="D95" s="178" t="str">
        <f>IF(MONTH(LISTE!G104)=6,IF(OR(LISTE!B104="",LISTE!I104="X"),"",LISTE!I104),"")</f>
        <v/>
      </c>
    </row>
    <row r="96" spans="1:4" x14ac:dyDescent="0.25">
      <c r="A96" s="178" t="str">
        <f>IF(MONTH(LISTE!G105)=6,IF(OR(LISTE!B105="",LISTE!I105="X"),"",LISTE!B105),"")</f>
        <v/>
      </c>
      <c r="B96" s="178" t="str">
        <f>IF(MONTH(LISTE!G105)=6,IF(OR(LISTE!B105="",LISTE!I105="X"),"",LISTE!C105),"")</f>
        <v/>
      </c>
      <c r="C96" s="178" t="str">
        <f>IF(MONTH(LISTE!G105)=6,IF(OR(LISTE!B105="",LISTE!I105="X"),"",LISTE!A105),"")</f>
        <v/>
      </c>
      <c r="D96" s="178" t="str">
        <f>IF(MONTH(LISTE!G105)=6,IF(OR(LISTE!B105="",LISTE!I105="X"),"",LISTE!I105),"")</f>
        <v/>
      </c>
    </row>
    <row r="97" spans="1:4" x14ac:dyDescent="0.25">
      <c r="A97" s="178" t="str">
        <f>IF(MONTH(LISTE!G106)=6,IF(OR(LISTE!B106="",LISTE!I106="X"),"",LISTE!B106),"")</f>
        <v/>
      </c>
      <c r="B97" s="178" t="str">
        <f>IF(MONTH(LISTE!G106)=6,IF(OR(LISTE!B106="",LISTE!I106="X"),"",LISTE!C106),"")</f>
        <v/>
      </c>
      <c r="C97" s="178" t="str">
        <f>IF(MONTH(LISTE!G106)=6,IF(OR(LISTE!B106="",LISTE!I106="X"),"",LISTE!A106),"")</f>
        <v/>
      </c>
      <c r="D97" s="178" t="str">
        <f>IF(MONTH(LISTE!G106)=6,IF(OR(LISTE!B106="",LISTE!I106="X"),"",LISTE!I106),"")</f>
        <v/>
      </c>
    </row>
    <row r="98" spans="1:4" x14ac:dyDescent="0.25">
      <c r="A98" s="178" t="str">
        <f>IF(MONTH(LISTE!G107)=6,IF(OR(LISTE!B107="",LISTE!I107="X"),"",LISTE!B107),"")</f>
        <v/>
      </c>
      <c r="B98" s="178" t="str">
        <f>IF(MONTH(LISTE!G107)=6,IF(OR(LISTE!B107="",LISTE!I107="X"),"",LISTE!C107),"")</f>
        <v/>
      </c>
      <c r="C98" s="178" t="str">
        <f>IF(MONTH(LISTE!G107)=6,IF(OR(LISTE!B107="",LISTE!I107="X"),"",LISTE!A107),"")</f>
        <v/>
      </c>
      <c r="D98" s="178" t="str">
        <f>IF(MONTH(LISTE!G107)=6,IF(OR(LISTE!B107="",LISTE!I107="X"),"",LISTE!I107),"")</f>
        <v/>
      </c>
    </row>
    <row r="99" spans="1:4" x14ac:dyDescent="0.25">
      <c r="A99" s="178" t="str">
        <f>IF(MONTH(LISTE!G108)=6,IF(OR(LISTE!B108="",LISTE!I108="X"),"",LISTE!B108),"")</f>
        <v/>
      </c>
      <c r="B99" s="178" t="str">
        <f>IF(MONTH(LISTE!G108)=6,IF(OR(LISTE!B108="",LISTE!I108="X"),"",LISTE!C108),"")</f>
        <v/>
      </c>
      <c r="C99" s="178" t="str">
        <f>IF(MONTH(LISTE!G108)=6,IF(OR(LISTE!B108="",LISTE!I108="X"),"",LISTE!A108),"")</f>
        <v/>
      </c>
      <c r="D99" s="178" t="str">
        <f>IF(MONTH(LISTE!G108)=6,IF(OR(LISTE!B108="",LISTE!I108="X"),"",LISTE!I108),"")</f>
        <v/>
      </c>
    </row>
    <row r="100" spans="1:4" x14ac:dyDescent="0.25">
      <c r="A100" s="178" t="str">
        <f>IF(MONTH(LISTE!G109)=6,IF(OR(LISTE!B109="",LISTE!I109="X"),"",LISTE!B109),"")</f>
        <v/>
      </c>
      <c r="B100" s="178" t="str">
        <f>IF(MONTH(LISTE!G109)=6,IF(OR(LISTE!B109="",LISTE!I109="X"),"",LISTE!C109),"")</f>
        <v/>
      </c>
      <c r="C100" s="178" t="str">
        <f>IF(MONTH(LISTE!G109)=6,IF(OR(LISTE!B109="",LISTE!I109="X"),"",LISTE!A109),"")</f>
        <v/>
      </c>
      <c r="D100" s="178" t="str">
        <f>IF(MONTH(LISTE!G109)=6,IF(OR(LISTE!B109="",LISTE!I109="X"),"",LISTE!I109),"")</f>
        <v/>
      </c>
    </row>
    <row r="101" spans="1:4" x14ac:dyDescent="0.25">
      <c r="A101" s="178" t="str">
        <f>IF(MONTH(LISTE!G110)=6,IF(OR(LISTE!B110="",LISTE!I110="X"),"",LISTE!B110),"")</f>
        <v/>
      </c>
      <c r="B101" s="178" t="str">
        <f>IF(MONTH(LISTE!G110)=6,IF(OR(LISTE!B110="",LISTE!I110="X"),"",LISTE!C110),"")</f>
        <v/>
      </c>
      <c r="C101" s="178" t="str">
        <f>IF(MONTH(LISTE!G110)=6,IF(OR(LISTE!B110="",LISTE!I110="X"),"",LISTE!A110),"")</f>
        <v/>
      </c>
      <c r="D101" s="178" t="str">
        <f>IF(MONTH(LISTE!G110)=6,IF(OR(LISTE!B110="",LISTE!I110="X"),"",LISTE!I110),"")</f>
        <v/>
      </c>
    </row>
    <row r="102" spans="1:4" x14ac:dyDescent="0.25">
      <c r="A102" s="178" t="str">
        <f>IF(MONTH(LISTE!G111)=6,IF(OR(LISTE!B111="",LISTE!I111="X"),"",LISTE!B111),"")</f>
        <v/>
      </c>
      <c r="B102" s="178" t="str">
        <f>IF(MONTH(LISTE!G111)=6,IF(OR(LISTE!B111="",LISTE!I111="X"),"",LISTE!C111),"")</f>
        <v/>
      </c>
      <c r="C102" s="178" t="str">
        <f>IF(MONTH(LISTE!G111)=6,IF(OR(LISTE!B111="",LISTE!I111="X"),"",LISTE!A111),"")</f>
        <v/>
      </c>
      <c r="D102" s="178" t="str">
        <f>IF(MONTH(LISTE!G111)=6,IF(OR(LISTE!B111="",LISTE!I111="X"),"",LISTE!I111),"")</f>
        <v/>
      </c>
    </row>
    <row r="103" spans="1:4" x14ac:dyDescent="0.25">
      <c r="A103" s="178" t="str">
        <f>IF(MONTH(LISTE!G112)=6,IF(OR(LISTE!B112="",LISTE!I112="X"),"",LISTE!B112),"")</f>
        <v/>
      </c>
      <c r="B103" s="178" t="str">
        <f>IF(MONTH(LISTE!G112)=6,IF(OR(LISTE!B112="",LISTE!I112="X"),"",LISTE!C112),"")</f>
        <v/>
      </c>
      <c r="C103" s="178" t="str">
        <f>IF(MONTH(LISTE!G112)=6,IF(OR(LISTE!B112="",LISTE!I112="X"),"",LISTE!A112),"")</f>
        <v/>
      </c>
      <c r="D103" s="178" t="str">
        <f>IF(MONTH(LISTE!G112)=6,IF(OR(LISTE!B112="",LISTE!I112="X"),"",LISTE!I112),"")</f>
        <v/>
      </c>
    </row>
    <row r="104" spans="1:4" x14ac:dyDescent="0.25">
      <c r="A104" s="178" t="str">
        <f>IF(MONTH(LISTE!G113)=6,IF(OR(LISTE!B113="",LISTE!I113="X"),"",LISTE!B113),"")</f>
        <v/>
      </c>
      <c r="B104" s="178" t="str">
        <f>IF(MONTH(LISTE!G113)=6,IF(OR(LISTE!B113="",LISTE!I113="X"),"",LISTE!C113),"")</f>
        <v/>
      </c>
      <c r="C104" s="178" t="str">
        <f>IF(MONTH(LISTE!G113)=6,IF(OR(LISTE!B113="",LISTE!I113="X"),"",LISTE!A113),"")</f>
        <v/>
      </c>
      <c r="D104" s="178" t="str">
        <f>IF(MONTH(LISTE!G113)=6,IF(OR(LISTE!B113="",LISTE!I113="X"),"",LISTE!I113),"")</f>
        <v/>
      </c>
    </row>
    <row r="105" spans="1:4" x14ac:dyDescent="0.25">
      <c r="A105" s="178" t="str">
        <f>IF(MONTH(LISTE!G114)=6,IF(OR(LISTE!B114="",LISTE!I114="X"),"",LISTE!B114),"")</f>
        <v/>
      </c>
      <c r="B105" s="178" t="str">
        <f>IF(MONTH(LISTE!G114)=6,IF(OR(LISTE!B114="",LISTE!I114="X"),"",LISTE!C114),"")</f>
        <v/>
      </c>
      <c r="C105" s="178" t="str">
        <f>IF(MONTH(LISTE!G114)=6,IF(OR(LISTE!B114="",LISTE!I114="X"),"",LISTE!A114),"")</f>
        <v/>
      </c>
      <c r="D105" s="178" t="str">
        <f>IF(MONTH(LISTE!G114)=6,IF(OR(LISTE!B114="",LISTE!I114="X"),"",LISTE!I114),"")</f>
        <v/>
      </c>
    </row>
    <row r="106" spans="1:4" x14ac:dyDescent="0.25">
      <c r="A106" s="178" t="str">
        <f>IF(MONTH(LISTE!G115)=6,IF(OR(LISTE!B115="",LISTE!I115="X"),"",LISTE!B115),"")</f>
        <v/>
      </c>
      <c r="B106" s="178" t="str">
        <f>IF(MONTH(LISTE!G115)=6,IF(OR(LISTE!B115="",LISTE!I115="X"),"",LISTE!C115),"")</f>
        <v/>
      </c>
      <c r="C106" s="178" t="str">
        <f>IF(MONTH(LISTE!G115)=6,IF(OR(LISTE!B115="",LISTE!I115="X"),"",LISTE!A115),"")</f>
        <v/>
      </c>
      <c r="D106" s="178" t="str">
        <f>IF(MONTH(LISTE!G115)=6,IF(OR(LISTE!B115="",LISTE!I115="X"),"",LISTE!I115),"")</f>
        <v/>
      </c>
    </row>
    <row r="107" spans="1:4" x14ac:dyDescent="0.25">
      <c r="A107" s="178" t="str">
        <f>IF(MONTH(LISTE!G116)=6,IF(OR(LISTE!B116="",LISTE!I116="X"),"",LISTE!B116),"")</f>
        <v/>
      </c>
      <c r="B107" s="178" t="str">
        <f>IF(MONTH(LISTE!G116)=6,IF(OR(LISTE!B116="",LISTE!I116="X"),"",LISTE!C116),"")</f>
        <v/>
      </c>
      <c r="C107" s="178" t="str">
        <f>IF(MONTH(LISTE!G116)=6,IF(OR(LISTE!B116="",LISTE!I116="X"),"",LISTE!A116),"")</f>
        <v/>
      </c>
      <c r="D107" s="178" t="str">
        <f>IF(MONTH(LISTE!G116)=6,IF(OR(LISTE!B116="",LISTE!I116="X"),"",LISTE!I116),"")</f>
        <v/>
      </c>
    </row>
    <row r="108" spans="1:4" x14ac:dyDescent="0.25">
      <c r="A108" s="178" t="str">
        <f>IF(MONTH(LISTE!G117)=6,IF(OR(LISTE!B117="",LISTE!I117="X"),"",LISTE!B117),"")</f>
        <v/>
      </c>
      <c r="B108" s="178" t="str">
        <f>IF(MONTH(LISTE!G117)=6,IF(OR(LISTE!B117="",LISTE!I117="X"),"",LISTE!C117),"")</f>
        <v/>
      </c>
      <c r="C108" s="178" t="str">
        <f>IF(MONTH(LISTE!G117)=6,IF(OR(LISTE!B117="",LISTE!I117="X"),"",LISTE!A117),"")</f>
        <v/>
      </c>
      <c r="D108" s="178" t="str">
        <f>IF(MONTH(LISTE!G117)=6,IF(OR(LISTE!B117="",LISTE!I117="X"),"",LISTE!I117),"")</f>
        <v/>
      </c>
    </row>
    <row r="109" spans="1:4" x14ac:dyDescent="0.25">
      <c r="A109" s="178" t="str">
        <f>IF(MONTH(LISTE!G118)=6,IF(OR(LISTE!B118="",LISTE!I118="X"),"",LISTE!B118),"")</f>
        <v/>
      </c>
      <c r="B109" s="178" t="str">
        <f>IF(MONTH(LISTE!G118)=6,IF(OR(LISTE!B118="",LISTE!I118="X"),"",LISTE!C118),"")</f>
        <v/>
      </c>
      <c r="C109" s="178" t="str">
        <f>IF(MONTH(LISTE!G118)=6,IF(OR(LISTE!B118="",LISTE!I118="X"),"",LISTE!A118),"")</f>
        <v/>
      </c>
      <c r="D109" s="178" t="str">
        <f>IF(MONTH(LISTE!G118)=6,IF(OR(LISTE!B118="",LISTE!I118="X"),"",LISTE!I118),"")</f>
        <v/>
      </c>
    </row>
    <row r="110" spans="1:4" x14ac:dyDescent="0.25">
      <c r="A110" s="178" t="str">
        <f>IF(MONTH(LISTE!G119)=6,IF(OR(LISTE!B119="",LISTE!I119="X"),"",LISTE!B119),"")</f>
        <v/>
      </c>
      <c r="B110" s="178" t="str">
        <f>IF(MONTH(LISTE!G119)=6,IF(OR(LISTE!B119="",LISTE!I119="X"),"",LISTE!C119),"")</f>
        <v/>
      </c>
      <c r="C110" s="178" t="str">
        <f>IF(MONTH(LISTE!G119)=6,IF(OR(LISTE!B119="",LISTE!I119="X"),"",LISTE!A119),"")</f>
        <v/>
      </c>
      <c r="D110" s="178" t="str">
        <f>IF(MONTH(LISTE!G119)=6,IF(OR(LISTE!B119="",LISTE!I119="X"),"",LISTE!I119),"")</f>
        <v/>
      </c>
    </row>
    <row r="111" spans="1:4" x14ac:dyDescent="0.25">
      <c r="A111" s="178" t="str">
        <f>IF(MONTH(LISTE!G120)=6,IF(OR(LISTE!B120="",LISTE!I120="X"),"",LISTE!B120),"")</f>
        <v/>
      </c>
      <c r="B111" s="178" t="str">
        <f>IF(MONTH(LISTE!G120)=6,IF(OR(LISTE!B120="",LISTE!I120="X"),"",LISTE!C120),"")</f>
        <v/>
      </c>
      <c r="C111" s="178" t="str">
        <f>IF(MONTH(LISTE!G120)=6,IF(OR(LISTE!B120="",LISTE!I120="X"),"",LISTE!A120),"")</f>
        <v/>
      </c>
      <c r="D111" s="178" t="str">
        <f>IF(MONTH(LISTE!G120)=6,IF(OR(LISTE!B120="",LISTE!I120="X"),"",LISTE!I120),"")</f>
        <v/>
      </c>
    </row>
    <row r="112" spans="1:4" x14ac:dyDescent="0.25">
      <c r="A112" s="178" t="str">
        <f>IF(MONTH(LISTE!G121)=6,IF(OR(LISTE!B121="",LISTE!I121="X"),"",LISTE!B121),"")</f>
        <v/>
      </c>
      <c r="B112" s="178" t="str">
        <f>IF(MONTH(LISTE!G121)=6,IF(OR(LISTE!B121="",LISTE!I121="X"),"",LISTE!C121),"")</f>
        <v/>
      </c>
      <c r="C112" s="178" t="str">
        <f>IF(MONTH(LISTE!G121)=6,IF(OR(LISTE!B121="",LISTE!I121="X"),"",LISTE!A121),"")</f>
        <v/>
      </c>
      <c r="D112" s="178" t="str">
        <f>IF(MONTH(LISTE!G121)=6,IF(OR(LISTE!B121="",LISTE!I121="X"),"",LISTE!I121),"")</f>
        <v/>
      </c>
    </row>
    <row r="113" spans="1:4" x14ac:dyDescent="0.25">
      <c r="A113" s="178" t="str">
        <f>IF(MONTH(LISTE!G122)=6,IF(OR(LISTE!B122="",LISTE!I122="X"),"",LISTE!B122),"")</f>
        <v/>
      </c>
      <c r="B113" s="178" t="str">
        <f>IF(MONTH(LISTE!G122)=6,IF(OR(LISTE!B122="",LISTE!I122="X"),"",LISTE!C122),"")</f>
        <v/>
      </c>
      <c r="C113" s="178" t="str">
        <f>IF(MONTH(LISTE!G122)=6,IF(OR(LISTE!B122="",LISTE!I122="X"),"",LISTE!A122),"")</f>
        <v/>
      </c>
      <c r="D113" s="178" t="str">
        <f>IF(MONTH(LISTE!G122)=6,IF(OR(LISTE!B122="",LISTE!I122="X"),"",LISTE!I122),"")</f>
        <v/>
      </c>
    </row>
    <row r="114" spans="1:4" x14ac:dyDescent="0.25">
      <c r="A114" s="178" t="str">
        <f>IF(MONTH(LISTE!G123)=6,IF(OR(LISTE!B123="",LISTE!I123="X"),"",LISTE!B123),"")</f>
        <v/>
      </c>
      <c r="B114" s="178" t="str">
        <f>IF(MONTH(LISTE!G123)=6,IF(OR(LISTE!B123="",LISTE!I123="X"),"",LISTE!C123),"")</f>
        <v/>
      </c>
      <c r="C114" s="178" t="str">
        <f>IF(MONTH(LISTE!G123)=6,IF(OR(LISTE!B123="",LISTE!I123="X"),"",LISTE!A123),"")</f>
        <v/>
      </c>
      <c r="D114" s="178" t="str">
        <f>IF(MONTH(LISTE!G123)=6,IF(OR(LISTE!B123="",LISTE!I123="X"),"",LISTE!I123),"")</f>
        <v/>
      </c>
    </row>
    <row r="115" spans="1:4" x14ac:dyDescent="0.25">
      <c r="A115" s="178" t="str">
        <f>IF(MONTH(LISTE!G124)=6,IF(OR(LISTE!B124="",LISTE!I124="X"),"",LISTE!B124),"")</f>
        <v/>
      </c>
      <c r="B115" s="178" t="str">
        <f>IF(MONTH(LISTE!G124)=6,IF(OR(LISTE!B124="",LISTE!I124="X"),"",LISTE!C124),"")</f>
        <v/>
      </c>
      <c r="C115" s="178" t="str">
        <f>IF(MONTH(LISTE!G124)=6,IF(OR(LISTE!B124="",LISTE!I124="X"),"",LISTE!A124),"")</f>
        <v/>
      </c>
      <c r="D115" s="178" t="str">
        <f>IF(MONTH(LISTE!G124)=6,IF(OR(LISTE!B124="",LISTE!I124="X"),"",LISTE!I124),"")</f>
        <v/>
      </c>
    </row>
    <row r="116" spans="1:4" x14ac:dyDescent="0.25">
      <c r="A116" s="178" t="str">
        <f>IF(MONTH(LISTE!G125)=6,IF(OR(LISTE!B125="",LISTE!I125="X"),"",LISTE!B125),"")</f>
        <v/>
      </c>
      <c r="B116" s="178" t="str">
        <f>IF(MONTH(LISTE!G125)=6,IF(OR(LISTE!B125="",LISTE!I125="X"),"",LISTE!C125),"")</f>
        <v/>
      </c>
      <c r="C116" s="178" t="str">
        <f>IF(MONTH(LISTE!G125)=6,IF(OR(LISTE!B125="",LISTE!I125="X"),"",LISTE!A125),"")</f>
        <v/>
      </c>
      <c r="D116" s="178" t="str">
        <f>IF(MONTH(LISTE!G125)=6,IF(OR(LISTE!B125="",LISTE!I125="X"),"",LISTE!I125),"")</f>
        <v/>
      </c>
    </row>
    <row r="117" spans="1:4" x14ac:dyDescent="0.25">
      <c r="A117" s="178" t="str">
        <f>IF(MONTH(LISTE!G126)=6,IF(OR(LISTE!B126="",LISTE!I126="X"),"",LISTE!B126),"")</f>
        <v/>
      </c>
      <c r="B117" s="178" t="str">
        <f>IF(MONTH(LISTE!G126)=6,IF(OR(LISTE!B126="",LISTE!I126="X"),"",LISTE!C126),"")</f>
        <v/>
      </c>
      <c r="C117" s="178" t="str">
        <f>IF(MONTH(LISTE!G126)=6,IF(OR(LISTE!B126="",LISTE!I126="X"),"",LISTE!A126),"")</f>
        <v/>
      </c>
      <c r="D117" s="178" t="str">
        <f>IF(MONTH(LISTE!G126)=6,IF(OR(LISTE!B126="",LISTE!I126="X"),"",LISTE!I126),"")</f>
        <v/>
      </c>
    </row>
    <row r="118" spans="1:4" x14ac:dyDescent="0.25">
      <c r="A118" s="178" t="str">
        <f>IF(MONTH(LISTE!G127)=6,IF(OR(LISTE!B127="",LISTE!I127="X"),"",LISTE!B127),"")</f>
        <v/>
      </c>
      <c r="B118" s="178" t="str">
        <f>IF(MONTH(LISTE!G127)=6,IF(OR(LISTE!B127="",LISTE!I127="X"),"",LISTE!C127),"")</f>
        <v/>
      </c>
      <c r="C118" s="178" t="str">
        <f>IF(MONTH(LISTE!G127)=6,IF(OR(LISTE!B127="",LISTE!I127="X"),"",LISTE!A127),"")</f>
        <v/>
      </c>
      <c r="D118" s="178" t="str">
        <f>IF(MONTH(LISTE!G127)=6,IF(OR(LISTE!B127="",LISTE!I127="X"),"",LISTE!I127),"")</f>
        <v/>
      </c>
    </row>
    <row r="119" spans="1:4" x14ac:dyDescent="0.25">
      <c r="A119" s="178" t="str">
        <f>IF(MONTH(LISTE!G128)=6,IF(OR(LISTE!B128="",LISTE!I128="X"),"",LISTE!B128),"")</f>
        <v/>
      </c>
      <c r="B119" s="178" t="str">
        <f>IF(MONTH(LISTE!G128)=6,IF(OR(LISTE!B128="",LISTE!I128="X"),"",LISTE!C128),"")</f>
        <v/>
      </c>
      <c r="C119" s="178" t="str">
        <f>IF(MONTH(LISTE!G128)=6,IF(OR(LISTE!B128="",LISTE!I128="X"),"",LISTE!A128),"")</f>
        <v/>
      </c>
      <c r="D119" s="178" t="str">
        <f>IF(MONTH(LISTE!G128)=6,IF(OR(LISTE!B128="",LISTE!I128="X"),"",LISTE!I128),"")</f>
        <v/>
      </c>
    </row>
    <row r="120" spans="1:4" x14ac:dyDescent="0.25">
      <c r="A120" s="178" t="str">
        <f>IF(MONTH(LISTE!G129)=6,IF(OR(LISTE!B129="",LISTE!I129="X"),"",LISTE!B129),"")</f>
        <v/>
      </c>
      <c r="B120" s="178" t="str">
        <f>IF(MONTH(LISTE!G129)=6,IF(OR(LISTE!B129="",LISTE!I129="X"),"",LISTE!C129),"")</f>
        <v/>
      </c>
      <c r="C120" s="178" t="str">
        <f>IF(MONTH(LISTE!G129)=6,IF(OR(LISTE!B129="",LISTE!I129="X"),"",LISTE!A129),"")</f>
        <v/>
      </c>
      <c r="D120" s="178" t="str">
        <f>IF(MONTH(LISTE!G129)=6,IF(OR(LISTE!B129="",LISTE!I129="X"),"",LISTE!I129),"")</f>
        <v/>
      </c>
    </row>
    <row r="121" spans="1:4" x14ac:dyDescent="0.25">
      <c r="A121" s="178" t="str">
        <f>IF(MONTH(LISTE!G130)=6,IF(OR(LISTE!B130="",LISTE!I130="X"),"",LISTE!B130),"")</f>
        <v/>
      </c>
      <c r="B121" s="178" t="str">
        <f>IF(MONTH(LISTE!G130)=6,IF(OR(LISTE!B130="",LISTE!I130="X"),"",LISTE!C130),"")</f>
        <v/>
      </c>
      <c r="C121" s="178" t="str">
        <f>IF(MONTH(LISTE!G130)=6,IF(OR(LISTE!B130="",LISTE!I130="X"),"",LISTE!A130),"")</f>
        <v/>
      </c>
      <c r="D121" s="178" t="str">
        <f>IF(MONTH(LISTE!G130)=6,IF(OR(LISTE!B130="",LISTE!I130="X"),"",LISTE!I130),"")</f>
        <v/>
      </c>
    </row>
    <row r="122" spans="1:4" x14ac:dyDescent="0.25">
      <c r="A122" s="178" t="str">
        <f>IF(MONTH(LISTE!G131)=6,IF(OR(LISTE!B131="",LISTE!I131="X"),"",LISTE!B131),"")</f>
        <v/>
      </c>
      <c r="B122" s="178" t="str">
        <f>IF(MONTH(LISTE!G131)=6,IF(OR(LISTE!B131="",LISTE!I131="X"),"",LISTE!C131),"")</f>
        <v/>
      </c>
      <c r="C122" s="178" t="str">
        <f>IF(MONTH(LISTE!G131)=6,IF(OR(LISTE!B131="",LISTE!I131="X"),"",LISTE!A131),"")</f>
        <v/>
      </c>
      <c r="D122" s="178" t="str">
        <f>IF(MONTH(LISTE!G131)=6,IF(OR(LISTE!B131="",LISTE!I131="X"),"",LISTE!I131),"")</f>
        <v/>
      </c>
    </row>
    <row r="123" spans="1:4" x14ac:dyDescent="0.25">
      <c r="A123" s="178" t="str">
        <f>IF(MONTH(LISTE!G132)=6,IF(OR(LISTE!B132="",LISTE!I132="X"),"",LISTE!B132),"")</f>
        <v/>
      </c>
      <c r="B123" s="178" t="str">
        <f>IF(MONTH(LISTE!G132)=6,IF(OR(LISTE!B132="",LISTE!I132="X"),"",LISTE!C132),"")</f>
        <v/>
      </c>
      <c r="C123" s="178" t="str">
        <f>IF(MONTH(LISTE!G132)=6,IF(OR(LISTE!B132="",LISTE!I132="X"),"",LISTE!A132),"")</f>
        <v/>
      </c>
      <c r="D123" s="178" t="str">
        <f>IF(MONTH(LISTE!G132)=6,IF(OR(LISTE!B132="",LISTE!I132="X"),"",LISTE!I132),"")</f>
        <v/>
      </c>
    </row>
    <row r="124" spans="1:4" x14ac:dyDescent="0.25">
      <c r="A124" s="178" t="str">
        <f>IF(MONTH(LISTE!G133)=6,IF(OR(LISTE!B133="",LISTE!I133="X"),"",LISTE!B133),"")</f>
        <v/>
      </c>
      <c r="B124" s="178" t="str">
        <f>IF(MONTH(LISTE!G133)=6,IF(OR(LISTE!B133="",LISTE!I133="X"),"",LISTE!C133),"")</f>
        <v/>
      </c>
      <c r="C124" s="178" t="str">
        <f>IF(MONTH(LISTE!G133)=6,IF(OR(LISTE!B133="",LISTE!I133="X"),"",LISTE!A133),"")</f>
        <v/>
      </c>
      <c r="D124" s="178" t="str">
        <f>IF(MONTH(LISTE!G133)=6,IF(OR(LISTE!B133="",LISTE!I133="X"),"",LISTE!I133),"")</f>
        <v/>
      </c>
    </row>
    <row r="125" spans="1:4" x14ac:dyDescent="0.25">
      <c r="A125" s="178" t="str">
        <f>IF(MONTH(LISTE!G134)=6,IF(OR(LISTE!B134="",LISTE!I134="X"),"",LISTE!B134),"")</f>
        <v/>
      </c>
      <c r="B125" s="178" t="str">
        <f>IF(MONTH(LISTE!G134)=6,IF(OR(LISTE!B134="",LISTE!I134="X"),"",LISTE!C134),"")</f>
        <v/>
      </c>
      <c r="C125" s="178" t="str">
        <f>IF(MONTH(LISTE!G134)=6,IF(OR(LISTE!B134="",LISTE!I134="X"),"",LISTE!A134),"")</f>
        <v/>
      </c>
      <c r="D125" s="178" t="str">
        <f>IF(MONTH(LISTE!G134)=6,IF(OR(LISTE!B134="",LISTE!I134="X"),"",LISTE!I134),"")</f>
        <v/>
      </c>
    </row>
    <row r="126" spans="1:4" x14ac:dyDescent="0.25">
      <c r="A126" s="178" t="str">
        <f>IF(MONTH(LISTE!G135)=6,IF(OR(LISTE!B135="",LISTE!I135="X"),"",LISTE!B135),"")</f>
        <v/>
      </c>
      <c r="B126" s="178" t="str">
        <f>IF(MONTH(LISTE!G135)=6,IF(OR(LISTE!B135="",LISTE!I135="X"),"",LISTE!C135),"")</f>
        <v/>
      </c>
      <c r="C126" s="178" t="str">
        <f>IF(MONTH(LISTE!G135)=6,IF(OR(LISTE!B135="",LISTE!I135="X"),"",LISTE!A135),"")</f>
        <v/>
      </c>
      <c r="D126" s="178" t="str">
        <f>IF(MONTH(LISTE!G135)=6,IF(OR(LISTE!B135="",LISTE!I135="X"),"",LISTE!I135),"")</f>
        <v/>
      </c>
    </row>
    <row r="127" spans="1:4" x14ac:dyDescent="0.25">
      <c r="A127" s="178" t="str">
        <f>IF(MONTH(LISTE!G136)=6,IF(OR(LISTE!B136="",LISTE!I136="X"),"",LISTE!B136),"")</f>
        <v/>
      </c>
      <c r="B127" s="178" t="str">
        <f>IF(MONTH(LISTE!G136)=6,IF(OR(LISTE!B136="",LISTE!I136="X"),"",LISTE!C136),"")</f>
        <v/>
      </c>
      <c r="C127" s="178" t="str">
        <f>IF(MONTH(LISTE!G136)=6,IF(OR(LISTE!B136="",LISTE!I136="X"),"",LISTE!A136),"")</f>
        <v/>
      </c>
      <c r="D127" s="178" t="str">
        <f>IF(MONTH(LISTE!G136)=6,IF(OR(LISTE!B136="",LISTE!I136="X"),"",LISTE!I136),"")</f>
        <v/>
      </c>
    </row>
    <row r="128" spans="1:4" x14ac:dyDescent="0.25">
      <c r="A128" s="178" t="str">
        <f>IF(MONTH(LISTE!G137)=6,IF(OR(LISTE!B137="",LISTE!I137="X"),"",LISTE!B137),"")</f>
        <v/>
      </c>
      <c r="B128" s="178" t="str">
        <f>IF(MONTH(LISTE!G137)=6,IF(OR(LISTE!B137="",LISTE!I137="X"),"",LISTE!C137),"")</f>
        <v/>
      </c>
      <c r="C128" s="178" t="str">
        <f>IF(MONTH(LISTE!G137)=6,IF(OR(LISTE!B137="",LISTE!I137="X"),"",LISTE!A137),"")</f>
        <v/>
      </c>
      <c r="D128" s="178" t="str">
        <f>IF(MONTH(LISTE!G137)=6,IF(OR(LISTE!B137="",LISTE!I137="X"),"",LISTE!I137),"")</f>
        <v/>
      </c>
    </row>
    <row r="129" spans="1:4" x14ac:dyDescent="0.25">
      <c r="A129" s="178" t="str">
        <f>IF(MONTH(LISTE!G138)=6,IF(OR(LISTE!B138="",LISTE!I138="X"),"",LISTE!B138),"")</f>
        <v/>
      </c>
      <c r="B129" s="178" t="str">
        <f>IF(MONTH(LISTE!G138)=6,IF(OR(LISTE!B138="",LISTE!I138="X"),"",LISTE!C138),"")</f>
        <v/>
      </c>
      <c r="C129" s="178" t="str">
        <f>IF(MONTH(LISTE!G138)=6,IF(OR(LISTE!B138="",LISTE!I138="X"),"",LISTE!A138),"")</f>
        <v/>
      </c>
      <c r="D129" s="178" t="str">
        <f>IF(MONTH(LISTE!G138)=6,IF(OR(LISTE!B138="",LISTE!I138="X"),"",LISTE!I138),"")</f>
        <v/>
      </c>
    </row>
    <row r="130" spans="1:4" x14ac:dyDescent="0.25">
      <c r="A130" s="178" t="str">
        <f>IF(MONTH(LISTE!G139)=6,IF(OR(LISTE!B139="",LISTE!I139="X"),"",LISTE!B139),"")</f>
        <v/>
      </c>
      <c r="B130" s="178" t="str">
        <f>IF(MONTH(LISTE!G139)=6,IF(OR(LISTE!B139="",LISTE!I139="X"),"",LISTE!C139),"")</f>
        <v/>
      </c>
      <c r="C130" s="178" t="str">
        <f>IF(MONTH(LISTE!G139)=6,IF(OR(LISTE!B139="",LISTE!I139="X"),"",LISTE!A139),"")</f>
        <v/>
      </c>
      <c r="D130" s="178" t="str">
        <f>IF(MONTH(LISTE!G139)=6,IF(OR(LISTE!B139="",LISTE!I139="X"),"",LISTE!I139),"")</f>
        <v/>
      </c>
    </row>
    <row r="131" spans="1:4" x14ac:dyDescent="0.25">
      <c r="A131" s="178" t="str">
        <f>IF(MONTH(LISTE!G140)=6,IF(OR(LISTE!B140="",LISTE!I140="X"),"",LISTE!B140),"")</f>
        <v/>
      </c>
      <c r="B131" s="178" t="str">
        <f>IF(MONTH(LISTE!G140)=6,IF(OR(LISTE!B140="",LISTE!I140="X"),"",LISTE!C140),"")</f>
        <v/>
      </c>
      <c r="C131" s="178" t="str">
        <f>IF(MONTH(LISTE!G140)=6,IF(OR(LISTE!B140="",LISTE!I140="X"),"",LISTE!A140),"")</f>
        <v/>
      </c>
      <c r="D131" s="178" t="str">
        <f>IF(MONTH(LISTE!G140)=6,IF(OR(LISTE!B140="",LISTE!I140="X"),"",LISTE!I140),"")</f>
        <v/>
      </c>
    </row>
    <row r="132" spans="1:4" x14ac:dyDescent="0.25">
      <c r="A132" s="178" t="str">
        <f>IF(MONTH(LISTE!G141)=6,IF(OR(LISTE!B141="",LISTE!I141="X"),"",LISTE!B141),"")</f>
        <v/>
      </c>
      <c r="B132" s="178" t="str">
        <f>IF(MONTH(LISTE!G141)=6,IF(OR(LISTE!B141="",LISTE!I141="X"),"",LISTE!C141),"")</f>
        <v/>
      </c>
      <c r="C132" s="178" t="str">
        <f>IF(MONTH(LISTE!G141)=6,IF(OR(LISTE!B141="",LISTE!I141="X"),"",LISTE!A141),"")</f>
        <v/>
      </c>
      <c r="D132" s="178" t="str">
        <f>IF(MONTH(LISTE!G141)=6,IF(OR(LISTE!B141="",LISTE!I141="X"),"",LISTE!I141),"")</f>
        <v/>
      </c>
    </row>
    <row r="133" spans="1:4" x14ac:dyDescent="0.25">
      <c r="A133" s="178" t="str">
        <f>IF(MONTH(LISTE!G142)=6,IF(OR(LISTE!B142="",LISTE!I142="X"),"",LISTE!B142),"")</f>
        <v/>
      </c>
      <c r="B133" s="178" t="str">
        <f>IF(MONTH(LISTE!G142)=6,IF(OR(LISTE!B142="",LISTE!I142="X"),"",LISTE!C142),"")</f>
        <v/>
      </c>
      <c r="C133" s="178" t="str">
        <f>IF(MONTH(LISTE!G142)=6,IF(OR(LISTE!B142="",LISTE!I142="X"),"",LISTE!A142),"")</f>
        <v/>
      </c>
      <c r="D133" s="178" t="str">
        <f>IF(MONTH(LISTE!G142)=6,IF(OR(LISTE!B142="",LISTE!I142="X"),"",LISTE!I142),"")</f>
        <v/>
      </c>
    </row>
    <row r="134" spans="1:4" x14ac:dyDescent="0.25">
      <c r="A134" s="178" t="str">
        <f>IF(MONTH(LISTE!G143)=6,IF(OR(LISTE!B143="",LISTE!I143="X"),"",LISTE!B143),"")</f>
        <v/>
      </c>
      <c r="B134" s="178" t="str">
        <f>IF(MONTH(LISTE!G143)=6,IF(OR(LISTE!B143="",LISTE!I143="X"),"",LISTE!C143),"")</f>
        <v/>
      </c>
      <c r="C134" s="178" t="str">
        <f>IF(MONTH(LISTE!G143)=6,IF(OR(LISTE!B143="",LISTE!I143="X"),"",LISTE!A143),"")</f>
        <v/>
      </c>
      <c r="D134" s="178" t="str">
        <f>IF(MONTH(LISTE!G143)=6,IF(OR(LISTE!B143="",LISTE!I143="X"),"",LISTE!I143),"")</f>
        <v/>
      </c>
    </row>
    <row r="135" spans="1:4" x14ac:dyDescent="0.25">
      <c r="A135" s="178" t="str">
        <f>IF(MONTH(LISTE!G144)=6,IF(OR(LISTE!B144="",LISTE!I144="X"),"",LISTE!B144),"")</f>
        <v/>
      </c>
      <c r="B135" s="178" t="str">
        <f>IF(MONTH(LISTE!G144)=6,IF(OR(LISTE!B144="",LISTE!I144="X"),"",LISTE!C144),"")</f>
        <v/>
      </c>
      <c r="C135" s="178" t="str">
        <f>IF(MONTH(LISTE!G144)=6,IF(OR(LISTE!B144="",LISTE!I144="X"),"",LISTE!A144),"")</f>
        <v/>
      </c>
      <c r="D135" s="178" t="str">
        <f>IF(MONTH(LISTE!G144)=6,IF(OR(LISTE!B144="",LISTE!I144="X"),"",LISTE!I144),"")</f>
        <v/>
      </c>
    </row>
    <row r="136" spans="1:4" x14ac:dyDescent="0.25">
      <c r="A136" s="178" t="str">
        <f>IF(MONTH(LISTE!G145)=6,IF(OR(LISTE!B145="",LISTE!I145="X"),"",LISTE!B145),"")</f>
        <v/>
      </c>
      <c r="B136" s="178" t="str">
        <f>IF(MONTH(LISTE!G145)=6,IF(OR(LISTE!B145="",LISTE!I145="X"),"",LISTE!C145),"")</f>
        <v/>
      </c>
      <c r="C136" s="178" t="str">
        <f>IF(MONTH(LISTE!G145)=6,IF(OR(LISTE!B145="",LISTE!I145="X"),"",LISTE!A145),"")</f>
        <v/>
      </c>
      <c r="D136" s="178" t="str">
        <f>IF(MONTH(LISTE!G145)=6,IF(OR(LISTE!B145="",LISTE!I145="X"),"",LISTE!I145),"")</f>
        <v/>
      </c>
    </row>
    <row r="137" spans="1:4" x14ac:dyDescent="0.25">
      <c r="A137" s="178" t="str">
        <f>IF(MONTH(LISTE!G146)=6,IF(OR(LISTE!B146="",LISTE!I146="X"),"",LISTE!B146),"")</f>
        <v/>
      </c>
      <c r="B137" s="178" t="str">
        <f>IF(MONTH(LISTE!G146)=6,IF(OR(LISTE!B146="",LISTE!I146="X"),"",LISTE!C146),"")</f>
        <v/>
      </c>
      <c r="C137" s="178" t="str">
        <f>IF(MONTH(LISTE!G146)=6,IF(OR(LISTE!B146="",LISTE!I146="X"),"",LISTE!A146),"")</f>
        <v/>
      </c>
      <c r="D137" s="178" t="str">
        <f>IF(MONTH(LISTE!G146)=6,IF(OR(LISTE!B146="",LISTE!I146="X"),"",LISTE!I146),"")</f>
        <v/>
      </c>
    </row>
    <row r="138" spans="1:4" x14ac:dyDescent="0.25">
      <c r="A138" s="178" t="str">
        <f>IF(MONTH(LISTE!G147)=6,IF(OR(LISTE!B147="",LISTE!I147="X"),"",LISTE!B147),"")</f>
        <v/>
      </c>
      <c r="B138" s="178" t="str">
        <f>IF(MONTH(LISTE!G147)=6,IF(OR(LISTE!B147="",LISTE!I147="X"),"",LISTE!C147),"")</f>
        <v/>
      </c>
      <c r="C138" s="178" t="str">
        <f>IF(MONTH(LISTE!G147)=6,IF(OR(LISTE!B147="",LISTE!I147="X"),"",LISTE!A147),"")</f>
        <v/>
      </c>
      <c r="D138" s="178" t="str">
        <f>IF(MONTH(LISTE!G147)=6,IF(OR(LISTE!B147="",LISTE!I147="X"),"",LISTE!I147),"")</f>
        <v/>
      </c>
    </row>
    <row r="139" spans="1:4" x14ac:dyDescent="0.25">
      <c r="A139" s="178" t="str">
        <f>IF(MONTH(LISTE!G148)=6,IF(OR(LISTE!B148="",LISTE!I148="X"),"",LISTE!B148),"")</f>
        <v/>
      </c>
      <c r="B139" s="178" t="str">
        <f>IF(MONTH(LISTE!G148)=6,IF(OR(LISTE!B148="",LISTE!I148="X"),"",LISTE!C148),"")</f>
        <v/>
      </c>
      <c r="C139" s="178" t="str">
        <f>IF(MONTH(LISTE!G148)=6,IF(OR(LISTE!B148="",LISTE!I148="X"),"",LISTE!A148),"")</f>
        <v/>
      </c>
      <c r="D139" s="178" t="str">
        <f>IF(MONTH(LISTE!G148)=6,IF(OR(LISTE!B148="",LISTE!I148="X"),"",LISTE!I148),"")</f>
        <v/>
      </c>
    </row>
    <row r="140" spans="1:4" x14ac:dyDescent="0.25">
      <c r="A140" s="178" t="str">
        <f>IF(MONTH(LISTE!G149)=6,IF(OR(LISTE!B149="",LISTE!I149="X"),"",LISTE!B149),"")</f>
        <v/>
      </c>
      <c r="B140" s="178" t="str">
        <f>IF(MONTH(LISTE!G149)=6,IF(OR(LISTE!B149="",LISTE!I149="X"),"",LISTE!C149),"")</f>
        <v/>
      </c>
      <c r="C140" s="178" t="str">
        <f>IF(MONTH(LISTE!G149)=6,IF(OR(LISTE!B149="",LISTE!I149="X"),"",LISTE!A149),"")</f>
        <v/>
      </c>
      <c r="D140" s="178" t="str">
        <f>IF(MONTH(LISTE!G149)=6,IF(OR(LISTE!B149="",LISTE!I149="X"),"",LISTE!I149),"")</f>
        <v/>
      </c>
    </row>
    <row r="141" spans="1:4" x14ac:dyDescent="0.25">
      <c r="A141" s="178" t="str">
        <f>IF(MONTH(LISTE!G150)=6,IF(OR(LISTE!B150="",LISTE!I150="X"),"",LISTE!B150),"")</f>
        <v/>
      </c>
      <c r="B141" s="178" t="str">
        <f>IF(MONTH(LISTE!G150)=6,IF(OR(LISTE!B150="",LISTE!I150="X"),"",LISTE!C150),"")</f>
        <v/>
      </c>
      <c r="C141" s="178" t="str">
        <f>IF(MONTH(LISTE!G150)=6,IF(OR(LISTE!B150="",LISTE!I150="X"),"",LISTE!A150),"")</f>
        <v/>
      </c>
      <c r="D141" s="178" t="str">
        <f>IF(MONTH(LISTE!G150)=6,IF(OR(LISTE!B150="",LISTE!I150="X"),"",LISTE!I150),"")</f>
        <v/>
      </c>
    </row>
    <row r="142" spans="1:4" x14ac:dyDescent="0.25">
      <c r="A142" s="178" t="str">
        <f>IF(MONTH(LISTE!G151)=6,IF(OR(LISTE!B151="",LISTE!I151="X"),"",LISTE!B151),"")</f>
        <v/>
      </c>
      <c r="B142" s="178" t="str">
        <f>IF(MONTH(LISTE!G151)=6,IF(OR(LISTE!B151="",LISTE!I151="X"),"",LISTE!C151),"")</f>
        <v/>
      </c>
      <c r="C142" s="178" t="str">
        <f>IF(MONTH(LISTE!G151)=6,IF(OR(LISTE!B151="",LISTE!I151="X"),"",LISTE!A151),"")</f>
        <v/>
      </c>
      <c r="D142" s="178" t="str">
        <f>IF(MONTH(LISTE!G151)=6,IF(OR(LISTE!B151="",LISTE!I151="X"),"",LISTE!I151),"")</f>
        <v/>
      </c>
    </row>
    <row r="143" spans="1:4" x14ac:dyDescent="0.25">
      <c r="A143" s="178" t="str">
        <f>IF(MONTH(LISTE!G152)=6,IF(OR(LISTE!B152="",LISTE!I152="X"),"",LISTE!B152),"")</f>
        <v/>
      </c>
      <c r="B143" s="178" t="str">
        <f>IF(MONTH(LISTE!G152)=6,IF(OR(LISTE!B152="",LISTE!I152="X"),"",LISTE!C152),"")</f>
        <v/>
      </c>
      <c r="C143" s="178" t="str">
        <f>IF(MONTH(LISTE!G152)=6,IF(OR(LISTE!B152="",LISTE!I152="X"),"",LISTE!A152),"")</f>
        <v/>
      </c>
      <c r="D143" s="178" t="str">
        <f>IF(MONTH(LISTE!G152)=6,IF(OR(LISTE!B152="",LISTE!I152="X"),"",LISTE!I152),"")</f>
        <v/>
      </c>
    </row>
    <row r="144" spans="1:4" x14ac:dyDescent="0.25">
      <c r="A144" s="178" t="str">
        <f>IF(MONTH(LISTE!G153)=6,IF(OR(LISTE!B153="",LISTE!I153="X"),"",LISTE!B153),"")</f>
        <v/>
      </c>
      <c r="B144" s="178" t="str">
        <f>IF(MONTH(LISTE!G153)=6,IF(OR(LISTE!B153="",LISTE!I153="X"),"",LISTE!C153),"")</f>
        <v/>
      </c>
      <c r="C144" s="178" t="str">
        <f>IF(MONTH(LISTE!G153)=6,IF(OR(LISTE!B153="",LISTE!I153="X"),"",LISTE!A153),"")</f>
        <v/>
      </c>
      <c r="D144" s="178" t="str">
        <f>IF(MONTH(LISTE!G153)=6,IF(OR(LISTE!B153="",LISTE!I153="X"),"",LISTE!I153),"")</f>
        <v/>
      </c>
    </row>
    <row r="145" spans="1:4" x14ac:dyDescent="0.25">
      <c r="A145" s="178" t="str">
        <f>IF(MONTH(LISTE!G154)=6,IF(OR(LISTE!B154="",LISTE!I154="X"),"",LISTE!B154),"")</f>
        <v/>
      </c>
      <c r="B145" s="178" t="str">
        <f>IF(MONTH(LISTE!G154)=6,IF(OR(LISTE!B154="",LISTE!I154="X"),"",LISTE!C154),"")</f>
        <v/>
      </c>
      <c r="C145" s="178" t="str">
        <f>IF(MONTH(LISTE!G154)=6,IF(OR(LISTE!B154="",LISTE!I154="X"),"",LISTE!A154),"")</f>
        <v/>
      </c>
      <c r="D145" s="178" t="str">
        <f>IF(MONTH(LISTE!G154)=6,IF(OR(LISTE!B154="",LISTE!I154="X"),"",LISTE!I154),"")</f>
        <v/>
      </c>
    </row>
    <row r="146" spans="1:4" x14ac:dyDescent="0.25">
      <c r="A146" s="178" t="str">
        <f>IF(MONTH(LISTE!G155)=6,IF(OR(LISTE!B155="",LISTE!I155="X"),"",LISTE!B155),"")</f>
        <v/>
      </c>
      <c r="B146" s="178" t="str">
        <f>IF(MONTH(LISTE!G155)=6,IF(OR(LISTE!B155="",LISTE!I155="X"),"",LISTE!C155),"")</f>
        <v/>
      </c>
      <c r="C146" s="178" t="str">
        <f>IF(MONTH(LISTE!G155)=6,IF(OR(LISTE!B155="",LISTE!I155="X"),"",LISTE!A155),"")</f>
        <v/>
      </c>
      <c r="D146" s="178" t="str">
        <f>IF(MONTH(LISTE!G155)=6,IF(OR(LISTE!B155="",LISTE!I155="X"),"",LISTE!I155),"")</f>
        <v/>
      </c>
    </row>
    <row r="147" spans="1:4" x14ac:dyDescent="0.25">
      <c r="A147" s="178" t="str">
        <f>IF(MONTH(LISTE!G156)=6,IF(OR(LISTE!B156="",LISTE!I156="X"),"",LISTE!B156),"")</f>
        <v/>
      </c>
      <c r="B147" s="178" t="str">
        <f>IF(MONTH(LISTE!G156)=6,IF(OR(LISTE!B156="",LISTE!I156="X"),"",LISTE!C156),"")</f>
        <v/>
      </c>
      <c r="C147" s="178" t="str">
        <f>IF(MONTH(LISTE!G156)=6,IF(OR(LISTE!B156="",LISTE!I156="X"),"",LISTE!A156),"")</f>
        <v/>
      </c>
      <c r="D147" s="178" t="str">
        <f>IF(MONTH(LISTE!G156)=6,IF(OR(LISTE!B156="",LISTE!I156="X"),"",LISTE!I156),"")</f>
        <v/>
      </c>
    </row>
    <row r="148" spans="1:4" x14ac:dyDescent="0.25">
      <c r="A148" s="178" t="str">
        <f>IF(MONTH(LISTE!G157)=6,IF(OR(LISTE!B157="",LISTE!I157="X"),"",LISTE!B157),"")</f>
        <v/>
      </c>
      <c r="B148" s="178" t="str">
        <f>IF(MONTH(LISTE!G157)=6,IF(OR(LISTE!B157="",LISTE!I157="X"),"",LISTE!C157),"")</f>
        <v/>
      </c>
      <c r="C148" s="178" t="str">
        <f>IF(MONTH(LISTE!G157)=6,IF(OR(LISTE!B157="",LISTE!I157="X"),"",LISTE!A157),"")</f>
        <v/>
      </c>
      <c r="D148" s="178" t="str">
        <f>IF(MONTH(LISTE!G157)=6,IF(OR(LISTE!B157="",LISTE!I157="X"),"",LISTE!I157),"")</f>
        <v/>
      </c>
    </row>
    <row r="149" spans="1:4" x14ac:dyDescent="0.25">
      <c r="A149" s="178" t="str">
        <f>IF(MONTH(LISTE!G158)=6,IF(OR(LISTE!B158="",LISTE!I158="X"),"",LISTE!B158),"")</f>
        <v/>
      </c>
      <c r="B149" s="178" t="str">
        <f>IF(MONTH(LISTE!G158)=6,IF(OR(LISTE!B158="",LISTE!I158="X"),"",LISTE!C158),"")</f>
        <v/>
      </c>
      <c r="C149" s="178" t="str">
        <f>IF(MONTH(LISTE!G158)=6,IF(OR(LISTE!B158="",LISTE!I158="X"),"",LISTE!A158),"")</f>
        <v/>
      </c>
      <c r="D149" s="178" t="str">
        <f>IF(MONTH(LISTE!G158)=6,IF(OR(LISTE!B158="",LISTE!I158="X"),"",LISTE!I158),"")</f>
        <v/>
      </c>
    </row>
    <row r="150" spans="1:4" x14ac:dyDescent="0.25">
      <c r="A150" s="178" t="str">
        <f>IF(MONTH(LISTE!G159)=6,IF(OR(LISTE!B159="",LISTE!I159="X"),"",LISTE!B159),"")</f>
        <v/>
      </c>
      <c r="B150" s="178" t="str">
        <f>IF(MONTH(LISTE!G159)=6,IF(OR(LISTE!B159="",LISTE!I159="X"),"",LISTE!C159),"")</f>
        <v/>
      </c>
      <c r="C150" s="178" t="str">
        <f>IF(MONTH(LISTE!G159)=6,IF(OR(LISTE!B159="",LISTE!I159="X"),"",LISTE!A159),"")</f>
        <v/>
      </c>
      <c r="D150" s="178" t="str">
        <f>IF(MONTH(LISTE!G159)=6,IF(OR(LISTE!B159="",LISTE!I159="X"),"",LISTE!I159),"")</f>
        <v/>
      </c>
    </row>
    <row r="151" spans="1:4" x14ac:dyDescent="0.25">
      <c r="A151" s="178" t="str">
        <f>IF(MONTH(LISTE!G160)=6,IF(OR(LISTE!B160="",LISTE!I160="X"),"",LISTE!B160),"")</f>
        <v/>
      </c>
      <c r="B151" s="178" t="str">
        <f>IF(MONTH(LISTE!G160)=6,IF(OR(LISTE!B160="",LISTE!I160="X"),"",LISTE!C160),"")</f>
        <v/>
      </c>
      <c r="C151" s="178" t="str">
        <f>IF(MONTH(LISTE!G160)=6,IF(OR(LISTE!B160="",LISTE!I160="X"),"",LISTE!A160),"")</f>
        <v/>
      </c>
      <c r="D151" s="178" t="str">
        <f>IF(MONTH(LISTE!G160)=6,IF(OR(LISTE!B160="",LISTE!I160="X"),"",LISTE!I160),"")</f>
        <v/>
      </c>
    </row>
    <row r="152" spans="1:4" x14ac:dyDescent="0.25">
      <c r="A152" s="178" t="str">
        <f>IF(MONTH(LISTE!G161)=6,IF(OR(LISTE!B161="",LISTE!I161="X"),"",LISTE!B161),"")</f>
        <v/>
      </c>
      <c r="B152" s="178" t="str">
        <f>IF(MONTH(LISTE!G161)=6,IF(OR(LISTE!B161="",LISTE!I161="X"),"",LISTE!C161),"")</f>
        <v/>
      </c>
      <c r="C152" s="178" t="str">
        <f>IF(MONTH(LISTE!G161)=6,IF(OR(LISTE!B161="",LISTE!I161="X"),"",LISTE!A161),"")</f>
        <v/>
      </c>
      <c r="D152" s="178" t="str">
        <f>IF(MONTH(LISTE!G161)=6,IF(OR(LISTE!B161="",LISTE!I161="X"),"",LISTE!I161),"")</f>
        <v/>
      </c>
    </row>
    <row r="153" spans="1:4" x14ac:dyDescent="0.25">
      <c r="A153" s="178" t="str">
        <f>IF(MONTH(LISTE!G162)=6,IF(OR(LISTE!B162="",LISTE!I162="X"),"",LISTE!B162),"")</f>
        <v/>
      </c>
      <c r="B153" s="178" t="str">
        <f>IF(MONTH(LISTE!G162)=6,IF(OR(LISTE!B162="",LISTE!I162="X"),"",LISTE!C162),"")</f>
        <v/>
      </c>
      <c r="C153" s="178" t="str">
        <f>IF(MONTH(LISTE!G162)=6,IF(OR(LISTE!B162="",LISTE!I162="X"),"",LISTE!A162),"")</f>
        <v/>
      </c>
      <c r="D153" s="178" t="str">
        <f>IF(MONTH(LISTE!G162)=6,IF(OR(LISTE!B162="",LISTE!I162="X"),"",LISTE!I162),"")</f>
        <v/>
      </c>
    </row>
    <row r="154" spans="1:4" x14ac:dyDescent="0.25">
      <c r="A154" s="178" t="str">
        <f>IF(MONTH(LISTE!G163)=6,IF(OR(LISTE!B163="",LISTE!I163="X"),"",LISTE!B163),"")</f>
        <v/>
      </c>
      <c r="B154" s="178" t="str">
        <f>IF(MONTH(LISTE!G163)=6,IF(OR(LISTE!B163="",LISTE!I163="X"),"",LISTE!C163),"")</f>
        <v/>
      </c>
      <c r="C154" s="178" t="str">
        <f>IF(MONTH(LISTE!G163)=6,IF(OR(LISTE!B163="",LISTE!I163="X"),"",LISTE!A163),"")</f>
        <v/>
      </c>
      <c r="D154" s="178" t="str">
        <f>IF(MONTH(LISTE!G163)=6,IF(OR(LISTE!B163="",LISTE!I163="X"),"",LISTE!I163),"")</f>
        <v/>
      </c>
    </row>
    <row r="155" spans="1:4" x14ac:dyDescent="0.25">
      <c r="A155" s="178" t="str">
        <f>IF(MONTH(LISTE!G164)=6,IF(OR(LISTE!B164="",LISTE!I164="X"),"",LISTE!B164),"")</f>
        <v/>
      </c>
      <c r="B155" s="178" t="str">
        <f>IF(MONTH(LISTE!G164)=6,IF(OR(LISTE!B164="",LISTE!I164="X"),"",LISTE!C164),"")</f>
        <v/>
      </c>
      <c r="C155" s="178" t="str">
        <f>IF(MONTH(LISTE!G164)=6,IF(OR(LISTE!B164="",LISTE!I164="X"),"",LISTE!A164),"")</f>
        <v/>
      </c>
      <c r="D155" s="178" t="str">
        <f>IF(MONTH(LISTE!G164)=6,IF(OR(LISTE!B164="",LISTE!I164="X"),"",LISTE!I164),"")</f>
        <v/>
      </c>
    </row>
    <row r="156" spans="1:4" x14ac:dyDescent="0.25">
      <c r="A156" s="178" t="str">
        <f>IF(MONTH(LISTE!G165)=6,IF(OR(LISTE!B165="",LISTE!I165="X"),"",LISTE!B165),"")</f>
        <v/>
      </c>
      <c r="B156" s="178" t="str">
        <f>IF(MONTH(LISTE!G165)=6,IF(OR(LISTE!B165="",LISTE!I165="X"),"",LISTE!C165),"")</f>
        <v/>
      </c>
      <c r="C156" s="178" t="str">
        <f>IF(MONTH(LISTE!G165)=6,IF(OR(LISTE!B165="",LISTE!I165="X"),"",LISTE!A165),"")</f>
        <v/>
      </c>
      <c r="D156" s="178" t="str">
        <f>IF(MONTH(LISTE!G165)=6,IF(OR(LISTE!B165="",LISTE!I165="X"),"",LISTE!I165),"")</f>
        <v/>
      </c>
    </row>
    <row r="157" spans="1:4" x14ac:dyDescent="0.25">
      <c r="A157" s="178" t="str">
        <f>IF(MONTH(LISTE!G166)=6,IF(OR(LISTE!B166="",LISTE!I166="X"),"",LISTE!B166),"")</f>
        <v/>
      </c>
      <c r="B157" s="178" t="str">
        <f>IF(MONTH(LISTE!G166)=6,IF(OR(LISTE!B166="",LISTE!I166="X"),"",LISTE!C166),"")</f>
        <v/>
      </c>
      <c r="C157" s="178" t="str">
        <f>IF(MONTH(LISTE!G166)=6,IF(OR(LISTE!B166="",LISTE!I166="X"),"",LISTE!A166),"")</f>
        <v/>
      </c>
      <c r="D157" s="178" t="str">
        <f>IF(MONTH(LISTE!G166)=6,IF(OR(LISTE!B166="",LISTE!I166="X"),"",LISTE!I166),"")</f>
        <v/>
      </c>
    </row>
    <row r="158" spans="1:4" x14ac:dyDescent="0.25">
      <c r="A158" s="178" t="str">
        <f>IF(MONTH(LISTE!G167)=6,IF(OR(LISTE!B167="",LISTE!I167="X"),"",LISTE!B167),"")</f>
        <v/>
      </c>
      <c r="B158" s="178" t="str">
        <f>IF(MONTH(LISTE!G167)=6,IF(OR(LISTE!B167="",LISTE!I167="X"),"",LISTE!C167),"")</f>
        <v/>
      </c>
      <c r="C158" s="178" t="str">
        <f>IF(MONTH(LISTE!G167)=6,IF(OR(LISTE!B167="",LISTE!I167="X"),"",LISTE!A167),"")</f>
        <v/>
      </c>
      <c r="D158" s="178" t="str">
        <f>IF(MONTH(LISTE!G167)=6,IF(OR(LISTE!B167="",LISTE!I167="X"),"",LISTE!I167),"")</f>
        <v/>
      </c>
    </row>
    <row r="159" spans="1:4" x14ac:dyDescent="0.25">
      <c r="A159" s="178" t="str">
        <f>IF(MONTH(LISTE!G168)=6,IF(OR(LISTE!B168="",LISTE!I168="X"),"",LISTE!B168),"")</f>
        <v/>
      </c>
      <c r="B159" s="178" t="str">
        <f>IF(MONTH(LISTE!G168)=6,IF(OR(LISTE!B168="",LISTE!I168="X"),"",LISTE!C168),"")</f>
        <v/>
      </c>
      <c r="C159" s="178" t="str">
        <f>IF(MONTH(LISTE!G168)=6,IF(OR(LISTE!B168="",LISTE!I168="X"),"",LISTE!A168),"")</f>
        <v/>
      </c>
      <c r="D159" s="178" t="str">
        <f>IF(MONTH(LISTE!G168)=6,IF(OR(LISTE!B168="",LISTE!I168="X"),"",LISTE!I168),"")</f>
        <v/>
      </c>
    </row>
    <row r="160" spans="1:4" x14ac:dyDescent="0.25">
      <c r="A160" s="178" t="str">
        <f>IF(MONTH(LISTE!G169)=6,IF(OR(LISTE!B169="",LISTE!I169="X"),"",LISTE!B169),"")</f>
        <v/>
      </c>
      <c r="B160" s="178" t="str">
        <f>IF(MONTH(LISTE!G169)=6,IF(OR(LISTE!B169="",LISTE!I169="X"),"",LISTE!C169),"")</f>
        <v/>
      </c>
      <c r="C160" s="178" t="str">
        <f>IF(MONTH(LISTE!G169)=6,IF(OR(LISTE!B169="",LISTE!I169="X"),"",LISTE!A169),"")</f>
        <v/>
      </c>
      <c r="D160" s="178" t="str">
        <f>IF(MONTH(LISTE!G169)=6,IF(OR(LISTE!B169="",LISTE!I169="X"),"",LISTE!I169),"")</f>
        <v/>
      </c>
    </row>
    <row r="161" spans="1:4" x14ac:dyDescent="0.25">
      <c r="A161" s="178" t="str">
        <f>IF(MONTH(LISTE!G170)=6,IF(OR(LISTE!B170="",LISTE!I170="X"),"",LISTE!B170),"")</f>
        <v/>
      </c>
      <c r="B161" s="178" t="str">
        <f>IF(MONTH(LISTE!G170)=6,IF(OR(LISTE!B170="",LISTE!I170="X"),"",LISTE!C170),"")</f>
        <v/>
      </c>
      <c r="C161" s="178" t="str">
        <f>IF(MONTH(LISTE!G170)=6,IF(OR(LISTE!B170="",LISTE!I170="X"),"",LISTE!A170),"")</f>
        <v/>
      </c>
      <c r="D161" s="178" t="str">
        <f>IF(MONTH(LISTE!G170)=6,IF(OR(LISTE!B170="",LISTE!I170="X"),"",LISTE!I170),"")</f>
        <v/>
      </c>
    </row>
    <row r="162" spans="1:4" x14ac:dyDescent="0.25">
      <c r="A162" s="178" t="str">
        <f>IF(MONTH(LISTE!G171)=6,IF(OR(LISTE!B171="",LISTE!I171="X"),"",LISTE!B171),"")</f>
        <v/>
      </c>
      <c r="B162" s="178" t="str">
        <f>IF(MONTH(LISTE!G171)=6,IF(OR(LISTE!B171="",LISTE!I171="X"),"",LISTE!C171),"")</f>
        <v/>
      </c>
      <c r="C162" s="178" t="str">
        <f>IF(MONTH(LISTE!G171)=6,IF(OR(LISTE!B171="",LISTE!I171="X"),"",LISTE!A171),"")</f>
        <v/>
      </c>
      <c r="D162" s="178" t="str">
        <f>IF(MONTH(LISTE!G171)=6,IF(OR(LISTE!B171="",LISTE!I171="X"),"",LISTE!I171),"")</f>
        <v/>
      </c>
    </row>
    <row r="163" spans="1:4" x14ac:dyDescent="0.25">
      <c r="A163" s="178" t="str">
        <f>IF(MONTH(LISTE!G172)=6,IF(OR(LISTE!B172="",LISTE!I172="X"),"",LISTE!B172),"")</f>
        <v/>
      </c>
      <c r="B163" s="178" t="str">
        <f>IF(MONTH(LISTE!G172)=6,IF(OR(LISTE!B172="",LISTE!I172="X"),"",LISTE!C172),"")</f>
        <v/>
      </c>
      <c r="C163" s="178" t="str">
        <f>IF(MONTH(LISTE!G172)=6,IF(OR(LISTE!B172="",LISTE!I172="X"),"",LISTE!A172),"")</f>
        <v/>
      </c>
      <c r="D163" s="178" t="str">
        <f>IF(MONTH(LISTE!G172)=6,IF(OR(LISTE!B172="",LISTE!I172="X"),"",LISTE!I172),"")</f>
        <v/>
      </c>
    </row>
    <row r="164" spans="1:4" x14ac:dyDescent="0.25">
      <c r="A164" s="178" t="str">
        <f>IF(MONTH(LISTE!G173)=6,IF(OR(LISTE!B173="",LISTE!I173="X"),"",LISTE!B173),"")</f>
        <v/>
      </c>
      <c r="B164" s="178" t="str">
        <f>IF(MONTH(LISTE!G173)=6,IF(OR(LISTE!B173="",LISTE!I173="X"),"",LISTE!C173),"")</f>
        <v/>
      </c>
      <c r="C164" s="178" t="str">
        <f>IF(MONTH(LISTE!G173)=6,IF(OR(LISTE!B173="",LISTE!I173="X"),"",LISTE!A173),"")</f>
        <v/>
      </c>
      <c r="D164" s="178" t="str">
        <f>IF(MONTH(LISTE!G173)=6,IF(OR(LISTE!B173="",LISTE!I173="X"),"",LISTE!I173),"")</f>
        <v/>
      </c>
    </row>
    <row r="165" spans="1:4" x14ac:dyDescent="0.25">
      <c r="A165" s="178" t="str">
        <f>IF(MONTH(LISTE!G174)=6,IF(OR(LISTE!B174="",LISTE!I174="X"),"",LISTE!B174),"")</f>
        <v/>
      </c>
      <c r="B165" s="178" t="str">
        <f>IF(MONTH(LISTE!G174)=6,IF(OR(LISTE!B174="",LISTE!I174="X"),"",LISTE!C174),"")</f>
        <v/>
      </c>
      <c r="C165" s="178" t="str">
        <f>IF(MONTH(LISTE!G174)=6,IF(OR(LISTE!B174="",LISTE!I174="X"),"",LISTE!A174),"")</f>
        <v/>
      </c>
      <c r="D165" s="178" t="str">
        <f>IF(MONTH(LISTE!G174)=6,IF(OR(LISTE!B174="",LISTE!I174="X"),"",LISTE!I174),"")</f>
        <v/>
      </c>
    </row>
    <row r="166" spans="1:4" x14ac:dyDescent="0.25">
      <c r="A166" s="178" t="str">
        <f>IF(MONTH(LISTE!G175)=6,IF(OR(LISTE!B175="",LISTE!I175="X"),"",LISTE!B175),"")</f>
        <v/>
      </c>
      <c r="B166" s="178" t="str">
        <f>IF(MONTH(LISTE!G175)=6,IF(OR(LISTE!B175="",LISTE!I175="X"),"",LISTE!C175),"")</f>
        <v/>
      </c>
      <c r="C166" s="178" t="str">
        <f>IF(MONTH(LISTE!G175)=6,IF(OR(LISTE!B175="",LISTE!I175="X"),"",LISTE!A175),"")</f>
        <v/>
      </c>
      <c r="D166" s="178" t="str">
        <f>IF(MONTH(LISTE!G175)=6,IF(OR(LISTE!B175="",LISTE!I175="X"),"",LISTE!I175),"")</f>
        <v/>
      </c>
    </row>
    <row r="167" spans="1:4" x14ac:dyDescent="0.25">
      <c r="A167" s="178" t="str">
        <f>IF(MONTH(LISTE!G176)=6,IF(OR(LISTE!B176="",LISTE!I176="X"),"",LISTE!B176),"")</f>
        <v/>
      </c>
      <c r="B167" s="178" t="str">
        <f>IF(MONTH(LISTE!G176)=6,IF(OR(LISTE!B176="",LISTE!I176="X"),"",LISTE!C176),"")</f>
        <v/>
      </c>
      <c r="C167" s="178" t="str">
        <f>IF(MONTH(LISTE!G176)=6,IF(OR(LISTE!B176="",LISTE!I176="X"),"",LISTE!A176),"")</f>
        <v/>
      </c>
      <c r="D167" s="178" t="str">
        <f>IF(MONTH(LISTE!G176)=6,IF(OR(LISTE!B176="",LISTE!I176="X"),"",LISTE!I176),"")</f>
        <v/>
      </c>
    </row>
    <row r="168" spans="1:4" x14ac:dyDescent="0.25">
      <c r="A168" s="178" t="str">
        <f>IF(MONTH(LISTE!G177)=6,IF(OR(LISTE!B177="",LISTE!I177="X"),"",LISTE!B177),"")</f>
        <v/>
      </c>
      <c r="B168" s="178" t="str">
        <f>IF(MONTH(LISTE!G177)=6,IF(OR(LISTE!B177="",LISTE!I177="X"),"",LISTE!C177),"")</f>
        <v/>
      </c>
      <c r="C168" s="178" t="str">
        <f>IF(MONTH(LISTE!G177)=6,IF(OR(LISTE!B177="",LISTE!I177="X"),"",LISTE!A177),"")</f>
        <v/>
      </c>
      <c r="D168" s="178" t="str">
        <f>IF(MONTH(LISTE!G177)=6,IF(OR(LISTE!B177="",LISTE!I177="X"),"",LISTE!I177),"")</f>
        <v/>
      </c>
    </row>
    <row r="169" spans="1:4" x14ac:dyDescent="0.25">
      <c r="A169" s="178" t="str">
        <f>IF(MONTH(LISTE!G178)=6,IF(OR(LISTE!B178="",LISTE!I178="X"),"",LISTE!B178),"")</f>
        <v/>
      </c>
      <c r="B169" s="178" t="str">
        <f>IF(MONTH(LISTE!G178)=6,IF(OR(LISTE!B178="",LISTE!I178="X"),"",LISTE!C178),"")</f>
        <v/>
      </c>
      <c r="C169" s="178" t="str">
        <f>IF(MONTH(LISTE!G178)=6,IF(OR(LISTE!B178="",LISTE!I178="X"),"",LISTE!A178),"")</f>
        <v/>
      </c>
      <c r="D169" s="178" t="str">
        <f>IF(MONTH(LISTE!G178)=6,IF(OR(LISTE!B178="",LISTE!I178="X"),"",LISTE!I178),"")</f>
        <v/>
      </c>
    </row>
    <row r="170" spans="1:4" x14ac:dyDescent="0.25">
      <c r="A170" s="178" t="str">
        <f>IF(MONTH(LISTE!G179)=6,IF(OR(LISTE!B179="",LISTE!I179="X"),"",LISTE!B179),"")</f>
        <v/>
      </c>
      <c r="B170" s="178" t="str">
        <f>IF(MONTH(LISTE!G179)=6,IF(OR(LISTE!B179="",LISTE!I179="X"),"",LISTE!C179),"")</f>
        <v/>
      </c>
      <c r="C170" s="178" t="str">
        <f>IF(MONTH(LISTE!G179)=6,IF(OR(LISTE!B179="",LISTE!I179="X"),"",LISTE!A179),"")</f>
        <v/>
      </c>
      <c r="D170" s="178" t="str">
        <f>IF(MONTH(LISTE!G179)=6,IF(OR(LISTE!B179="",LISTE!I179="X"),"",LISTE!I179),"")</f>
        <v/>
      </c>
    </row>
    <row r="171" spans="1:4" x14ac:dyDescent="0.25">
      <c r="A171" s="178" t="str">
        <f>IF(MONTH(LISTE!G180)=6,IF(OR(LISTE!B180="",LISTE!I180="X"),"",LISTE!B180),"")</f>
        <v/>
      </c>
      <c r="B171" s="178" t="str">
        <f>IF(MONTH(LISTE!G180)=6,IF(OR(LISTE!B180="",LISTE!I180="X"),"",LISTE!C180),"")</f>
        <v/>
      </c>
      <c r="C171" s="178" t="str">
        <f>IF(MONTH(LISTE!G180)=6,IF(OR(LISTE!B180="",LISTE!I180="X"),"",LISTE!A180),"")</f>
        <v/>
      </c>
      <c r="D171" s="178" t="str">
        <f>IF(MONTH(LISTE!G180)=6,IF(OR(LISTE!B180="",LISTE!I180="X"),"",LISTE!I180),"")</f>
        <v/>
      </c>
    </row>
    <row r="172" spans="1:4" x14ac:dyDescent="0.25">
      <c r="A172" s="178" t="str">
        <f>IF(MONTH(LISTE!G181)=6,IF(OR(LISTE!B181="",LISTE!I181="X"),"",LISTE!B181),"")</f>
        <v/>
      </c>
      <c r="B172" s="178" t="str">
        <f>IF(MONTH(LISTE!G181)=6,IF(OR(LISTE!B181="",LISTE!I181="X"),"",LISTE!C181),"")</f>
        <v/>
      </c>
      <c r="C172" s="178" t="str">
        <f>IF(MONTH(LISTE!G181)=6,IF(OR(LISTE!B181="",LISTE!I181="X"),"",LISTE!A181),"")</f>
        <v/>
      </c>
      <c r="D172" s="178" t="str">
        <f>IF(MONTH(LISTE!G181)=6,IF(OR(LISTE!B181="",LISTE!I181="X"),"",LISTE!I181),"")</f>
        <v/>
      </c>
    </row>
    <row r="173" spans="1:4" x14ac:dyDescent="0.25">
      <c r="A173" s="178" t="str">
        <f>IF(MONTH(LISTE!G182)=6,IF(OR(LISTE!B182="",LISTE!I182="X"),"",LISTE!B182),"")</f>
        <v/>
      </c>
      <c r="B173" s="178" t="str">
        <f>IF(MONTH(LISTE!G182)=6,IF(OR(LISTE!B182="",LISTE!I182="X"),"",LISTE!C182),"")</f>
        <v/>
      </c>
      <c r="C173" s="178" t="str">
        <f>IF(MONTH(LISTE!G182)=6,IF(OR(LISTE!B182="",LISTE!I182="X"),"",LISTE!A182),"")</f>
        <v/>
      </c>
      <c r="D173" s="178" t="str">
        <f>IF(MONTH(LISTE!G182)=6,IF(OR(LISTE!B182="",LISTE!I182="X"),"",LISTE!I182),"")</f>
        <v/>
      </c>
    </row>
    <row r="174" spans="1:4" x14ac:dyDescent="0.25">
      <c r="A174" s="178" t="str">
        <f>IF(MONTH(LISTE!G183)=6,IF(OR(LISTE!B183="",LISTE!I183="X"),"",LISTE!B183),"")</f>
        <v/>
      </c>
      <c r="B174" s="178" t="str">
        <f>IF(MONTH(LISTE!G183)=6,IF(OR(LISTE!B183="",LISTE!I183="X"),"",LISTE!C183),"")</f>
        <v/>
      </c>
      <c r="C174" s="178" t="str">
        <f>IF(MONTH(LISTE!G183)=6,IF(OR(LISTE!B183="",LISTE!I183="X"),"",LISTE!A183),"")</f>
        <v/>
      </c>
      <c r="D174" s="178" t="str">
        <f>IF(MONTH(LISTE!G183)=6,IF(OR(LISTE!B183="",LISTE!I183="X"),"",LISTE!I183),"")</f>
        <v/>
      </c>
    </row>
    <row r="175" spans="1:4" x14ac:dyDescent="0.25">
      <c r="A175" s="178" t="str">
        <f>IF(MONTH(LISTE!G184)=6,IF(OR(LISTE!B184="",LISTE!I184="X"),"",LISTE!B184),"")</f>
        <v/>
      </c>
      <c r="B175" s="178" t="str">
        <f>IF(MONTH(LISTE!G184)=6,IF(OR(LISTE!B184="",LISTE!I184="X"),"",LISTE!C184),"")</f>
        <v/>
      </c>
      <c r="C175" s="178" t="str">
        <f>IF(MONTH(LISTE!G184)=6,IF(OR(LISTE!B184="",LISTE!I184="X"),"",LISTE!A184),"")</f>
        <v/>
      </c>
      <c r="D175" s="178" t="str">
        <f>IF(MONTH(LISTE!G184)=6,IF(OR(LISTE!B184="",LISTE!I184="X"),"",LISTE!I184),"")</f>
        <v/>
      </c>
    </row>
    <row r="176" spans="1:4" x14ac:dyDescent="0.25">
      <c r="A176" s="178" t="str">
        <f>IF(MONTH(LISTE!G185)=6,IF(OR(LISTE!B185="",LISTE!I185="X"),"",LISTE!B185),"")</f>
        <v/>
      </c>
      <c r="B176" s="178" t="str">
        <f>IF(MONTH(LISTE!G185)=6,IF(OR(LISTE!B185="",LISTE!I185="X"),"",LISTE!C185),"")</f>
        <v/>
      </c>
      <c r="C176" s="178" t="str">
        <f>IF(MONTH(LISTE!G185)=6,IF(OR(LISTE!B185="",LISTE!I185="X"),"",LISTE!A185),"")</f>
        <v/>
      </c>
      <c r="D176" s="178" t="str">
        <f>IF(MONTH(LISTE!G185)=6,IF(OR(LISTE!B185="",LISTE!I185="X"),"",LISTE!I185),"")</f>
        <v/>
      </c>
    </row>
    <row r="177" spans="1:4" x14ac:dyDescent="0.25">
      <c r="A177" s="178" t="str">
        <f>IF(MONTH(LISTE!G186)=6,IF(OR(LISTE!B186="",LISTE!I186="X"),"",LISTE!B186),"")</f>
        <v/>
      </c>
      <c r="B177" s="178" t="str">
        <f>IF(MONTH(LISTE!G186)=6,IF(OR(LISTE!B186="",LISTE!I186="X"),"",LISTE!C186),"")</f>
        <v/>
      </c>
      <c r="C177" s="178" t="str">
        <f>IF(MONTH(LISTE!G186)=6,IF(OR(LISTE!B186="",LISTE!I186="X"),"",LISTE!A186),"")</f>
        <v/>
      </c>
      <c r="D177" s="178" t="str">
        <f>IF(MONTH(LISTE!G186)=6,IF(OR(LISTE!B186="",LISTE!I186="X"),"",LISTE!I186),"")</f>
        <v/>
      </c>
    </row>
    <row r="178" spans="1:4" x14ac:dyDescent="0.25">
      <c r="A178" s="178" t="str">
        <f>IF(MONTH(LISTE!G187)=6,IF(OR(LISTE!B187="",LISTE!I187="X"),"",LISTE!B187),"")</f>
        <v/>
      </c>
      <c r="B178" s="178" t="str">
        <f>IF(MONTH(LISTE!G187)=6,IF(OR(LISTE!B187="",LISTE!I187="X"),"",LISTE!C187),"")</f>
        <v/>
      </c>
      <c r="C178" s="178" t="str">
        <f>IF(MONTH(LISTE!G187)=6,IF(OR(LISTE!B187="",LISTE!I187="X"),"",LISTE!A187),"")</f>
        <v/>
      </c>
      <c r="D178" s="178" t="str">
        <f>IF(MONTH(LISTE!G187)=6,IF(OR(LISTE!B187="",LISTE!I187="X"),"",LISTE!I187),"")</f>
        <v/>
      </c>
    </row>
    <row r="179" spans="1:4" x14ac:dyDescent="0.25">
      <c r="A179" s="178" t="str">
        <f>IF(MONTH(LISTE!G188)=6,IF(OR(LISTE!B188="",LISTE!I188="X"),"",LISTE!B188),"")</f>
        <v/>
      </c>
      <c r="B179" s="178" t="str">
        <f>IF(MONTH(LISTE!G188)=6,IF(OR(LISTE!B188="",LISTE!I188="X"),"",LISTE!C188),"")</f>
        <v/>
      </c>
      <c r="C179" s="178" t="str">
        <f>IF(MONTH(LISTE!G188)=6,IF(OR(LISTE!B188="",LISTE!I188="X"),"",LISTE!A188),"")</f>
        <v/>
      </c>
      <c r="D179" s="178" t="str">
        <f>IF(MONTH(LISTE!G188)=6,IF(OR(LISTE!B188="",LISTE!I188="X"),"",LISTE!I188),"")</f>
        <v/>
      </c>
    </row>
    <row r="180" spans="1:4" x14ac:dyDescent="0.25">
      <c r="A180" s="178" t="str">
        <f>IF(MONTH(LISTE!G189)=6,IF(OR(LISTE!B189="",LISTE!I189="X"),"",LISTE!B189),"")</f>
        <v/>
      </c>
      <c r="B180" s="178" t="str">
        <f>IF(MONTH(LISTE!G189)=6,IF(OR(LISTE!B189="",LISTE!I189="X"),"",LISTE!C189),"")</f>
        <v/>
      </c>
      <c r="C180" s="178" t="str">
        <f>IF(MONTH(LISTE!G189)=6,IF(OR(LISTE!B189="",LISTE!I189="X"),"",LISTE!A189),"")</f>
        <v/>
      </c>
      <c r="D180" s="178" t="str">
        <f>IF(MONTH(LISTE!G189)=6,IF(OR(LISTE!B189="",LISTE!I189="X"),"",LISTE!I189),"")</f>
        <v/>
      </c>
    </row>
    <row r="181" spans="1:4" x14ac:dyDescent="0.25">
      <c r="A181" s="178" t="str">
        <f>IF(MONTH(LISTE!G190)=6,IF(OR(LISTE!B190="",LISTE!I190="X"),"",LISTE!B190),"")</f>
        <v/>
      </c>
      <c r="B181" s="178" t="str">
        <f>IF(MONTH(LISTE!G190)=6,IF(OR(LISTE!B190="",LISTE!I190="X"),"",LISTE!C190),"")</f>
        <v/>
      </c>
      <c r="C181" s="178" t="str">
        <f>IF(MONTH(LISTE!G190)=6,IF(OR(LISTE!B190="",LISTE!I190="X"),"",LISTE!A190),"")</f>
        <v/>
      </c>
      <c r="D181" s="178" t="str">
        <f>IF(MONTH(LISTE!G190)=6,IF(OR(LISTE!B190="",LISTE!I190="X"),"",LISTE!I190),"")</f>
        <v/>
      </c>
    </row>
    <row r="182" spans="1:4" x14ac:dyDescent="0.25">
      <c r="A182" s="178" t="str">
        <f>IF(MONTH(LISTE!G191)=6,IF(OR(LISTE!B191="",LISTE!I191="X"),"",LISTE!B191),"")</f>
        <v/>
      </c>
      <c r="B182" s="178" t="str">
        <f>IF(MONTH(LISTE!G191)=6,IF(OR(LISTE!B191="",LISTE!I191="X"),"",LISTE!C191),"")</f>
        <v/>
      </c>
      <c r="C182" s="178" t="str">
        <f>IF(MONTH(LISTE!G191)=6,IF(OR(LISTE!B191="",LISTE!I191="X"),"",LISTE!A191),"")</f>
        <v/>
      </c>
      <c r="D182" s="178" t="str">
        <f>IF(MONTH(LISTE!G191)=6,IF(OR(LISTE!B191="",LISTE!I191="X"),"",LISTE!I191),"")</f>
        <v/>
      </c>
    </row>
    <row r="183" spans="1:4" x14ac:dyDescent="0.25">
      <c r="A183" s="178" t="str">
        <f>IF(MONTH(LISTE!G192)=6,IF(OR(LISTE!B192="",LISTE!I192="X"),"",LISTE!B192),"")</f>
        <v/>
      </c>
      <c r="B183" s="178" t="str">
        <f>IF(MONTH(LISTE!G192)=6,IF(OR(LISTE!B192="",LISTE!I192="X"),"",LISTE!C192),"")</f>
        <v/>
      </c>
      <c r="C183" s="178" t="str">
        <f>IF(MONTH(LISTE!G192)=6,IF(OR(LISTE!B192="",LISTE!I192="X"),"",LISTE!A192),"")</f>
        <v/>
      </c>
      <c r="D183" s="178" t="str">
        <f>IF(MONTH(LISTE!G192)=6,IF(OR(LISTE!B192="",LISTE!I192="X"),"",LISTE!I192),"")</f>
        <v/>
      </c>
    </row>
    <row r="184" spans="1:4" x14ac:dyDescent="0.25">
      <c r="A184" s="178" t="str">
        <f>IF(MONTH(LISTE!G193)=6,IF(OR(LISTE!B193="",LISTE!I193="X"),"",LISTE!B193),"")</f>
        <v/>
      </c>
      <c r="B184" s="178" t="str">
        <f>IF(MONTH(LISTE!G193)=6,IF(OR(LISTE!B193="",LISTE!I193="X"),"",LISTE!C193),"")</f>
        <v/>
      </c>
      <c r="C184" s="178" t="str">
        <f>IF(MONTH(LISTE!G193)=6,IF(OR(LISTE!B193="",LISTE!I193="X"),"",LISTE!A193),"")</f>
        <v/>
      </c>
      <c r="D184" s="178" t="str">
        <f>IF(MONTH(LISTE!G193)=6,IF(OR(LISTE!B193="",LISTE!I193="X"),"",LISTE!I193),"")</f>
        <v/>
      </c>
    </row>
    <row r="185" spans="1:4" x14ac:dyDescent="0.25">
      <c r="A185" s="178" t="str">
        <f>IF(MONTH(LISTE!G194)=6,IF(OR(LISTE!B194="",LISTE!I194="X"),"",LISTE!B194),"")</f>
        <v/>
      </c>
      <c r="B185" s="178" t="str">
        <f>IF(MONTH(LISTE!G194)=6,IF(OR(LISTE!B194="",LISTE!I194="X"),"",LISTE!C194),"")</f>
        <v/>
      </c>
      <c r="C185" s="178" t="str">
        <f>IF(MONTH(LISTE!G194)=6,IF(OR(LISTE!B194="",LISTE!I194="X"),"",LISTE!A194),"")</f>
        <v/>
      </c>
      <c r="D185" s="178" t="str">
        <f>IF(MONTH(LISTE!G194)=6,IF(OR(LISTE!B194="",LISTE!I194="X"),"",LISTE!I194),"")</f>
        <v/>
      </c>
    </row>
    <row r="186" spans="1:4" x14ac:dyDescent="0.25">
      <c r="A186" s="178" t="str">
        <f>IF(MONTH(LISTE!G195)=6,IF(OR(LISTE!B195="",LISTE!I195="X"),"",LISTE!B195),"")</f>
        <v/>
      </c>
      <c r="B186" s="178" t="str">
        <f>IF(MONTH(LISTE!G195)=6,IF(OR(LISTE!B195="",LISTE!I195="X"),"",LISTE!C195),"")</f>
        <v/>
      </c>
      <c r="C186" s="178" t="str">
        <f>IF(MONTH(LISTE!G195)=6,IF(OR(LISTE!B195="",LISTE!I195="X"),"",LISTE!A195),"")</f>
        <v/>
      </c>
      <c r="D186" s="178" t="str">
        <f>IF(MONTH(LISTE!G195)=6,IF(OR(LISTE!B195="",LISTE!I195="X"),"",LISTE!I195),"")</f>
        <v/>
      </c>
    </row>
    <row r="187" spans="1:4" x14ac:dyDescent="0.25">
      <c r="A187" s="178" t="str">
        <f>IF(MONTH(LISTE!G196)=6,IF(OR(LISTE!B196="",LISTE!I196="X"),"",LISTE!B196),"")</f>
        <v/>
      </c>
      <c r="B187" s="178" t="str">
        <f>IF(MONTH(LISTE!G196)=6,IF(OR(LISTE!B196="",LISTE!I196="X"),"",LISTE!C196),"")</f>
        <v/>
      </c>
      <c r="C187" s="178" t="str">
        <f>IF(MONTH(LISTE!G196)=6,IF(OR(LISTE!B196="",LISTE!I196="X"),"",LISTE!A196),"")</f>
        <v/>
      </c>
      <c r="D187" s="178" t="str">
        <f>IF(MONTH(LISTE!G196)=6,IF(OR(LISTE!B196="",LISTE!I196="X"),"",LISTE!I196),"")</f>
        <v/>
      </c>
    </row>
    <row r="188" spans="1:4" x14ac:dyDescent="0.25">
      <c r="A188" s="178" t="str">
        <f>IF(MONTH(LISTE!G197)=6,IF(OR(LISTE!B197="",LISTE!I197="X"),"",LISTE!B197),"")</f>
        <v/>
      </c>
      <c r="B188" s="178" t="str">
        <f>IF(MONTH(LISTE!G197)=6,IF(OR(LISTE!B197="",LISTE!I197="X"),"",LISTE!C197),"")</f>
        <v/>
      </c>
      <c r="C188" s="178" t="str">
        <f>IF(MONTH(LISTE!G197)=6,IF(OR(LISTE!B197="",LISTE!I197="X"),"",LISTE!A197),"")</f>
        <v/>
      </c>
      <c r="D188" s="178" t="str">
        <f>IF(MONTH(LISTE!G197)=6,IF(OR(LISTE!B197="",LISTE!I197="X"),"",LISTE!I197),"")</f>
        <v/>
      </c>
    </row>
    <row r="189" spans="1:4" x14ac:dyDescent="0.25">
      <c r="A189" s="178" t="str">
        <f>IF(MONTH(LISTE!G198)=6,IF(OR(LISTE!B198="",LISTE!I198="X"),"",LISTE!B198),"")</f>
        <v/>
      </c>
      <c r="B189" s="178" t="str">
        <f>IF(MONTH(LISTE!G198)=6,IF(OR(LISTE!B198="",LISTE!I198="X"),"",LISTE!C198),"")</f>
        <v/>
      </c>
      <c r="C189" s="178" t="str">
        <f>IF(MONTH(LISTE!G198)=6,IF(OR(LISTE!B198="",LISTE!I198="X"),"",LISTE!A198),"")</f>
        <v/>
      </c>
      <c r="D189" s="178" t="str">
        <f>IF(MONTH(LISTE!G198)=6,IF(OR(LISTE!B198="",LISTE!I198="X"),"",LISTE!I198),"")</f>
        <v/>
      </c>
    </row>
    <row r="190" spans="1:4" x14ac:dyDescent="0.25">
      <c r="A190" s="178" t="str">
        <f>IF(MONTH(LISTE!G199)=6,IF(OR(LISTE!B199="",LISTE!I199="X"),"",LISTE!B199),"")</f>
        <v/>
      </c>
      <c r="B190" s="178" t="str">
        <f>IF(MONTH(LISTE!G199)=6,IF(OR(LISTE!B199="",LISTE!I199="X"),"",LISTE!C199),"")</f>
        <v/>
      </c>
      <c r="C190" s="178" t="str">
        <f>IF(MONTH(LISTE!G199)=6,IF(OR(LISTE!B199="",LISTE!I199="X"),"",LISTE!A199),"")</f>
        <v/>
      </c>
      <c r="D190" s="178" t="str">
        <f>IF(MONTH(LISTE!G199)=6,IF(OR(LISTE!B199="",LISTE!I199="X"),"",LISTE!I199),"")</f>
        <v/>
      </c>
    </row>
    <row r="191" spans="1:4" x14ac:dyDescent="0.25">
      <c r="A191" s="178" t="str">
        <f>IF(MONTH(LISTE!G200)=6,IF(OR(LISTE!B200="",LISTE!I200="X"),"",LISTE!B200),"")</f>
        <v/>
      </c>
      <c r="B191" s="178" t="str">
        <f>IF(MONTH(LISTE!G200)=6,IF(OR(LISTE!B200="",LISTE!I200="X"),"",LISTE!C200),"")</f>
        <v/>
      </c>
      <c r="C191" s="178" t="str">
        <f>IF(MONTH(LISTE!G200)=6,IF(OR(LISTE!B200="",LISTE!I200="X"),"",LISTE!A200),"")</f>
        <v/>
      </c>
      <c r="D191" s="178" t="str">
        <f>IF(MONTH(LISTE!G200)=6,IF(OR(LISTE!B200="",LISTE!I200="X"),"",LISTE!I200),"")</f>
        <v/>
      </c>
    </row>
    <row r="192" spans="1:4" x14ac:dyDescent="0.25">
      <c r="A192" s="178" t="str">
        <f>IF(MONTH(LISTE!G201)=6,IF(OR(LISTE!B201="",LISTE!I201="X"),"",LISTE!B201),"")</f>
        <v/>
      </c>
      <c r="B192" s="178" t="str">
        <f>IF(MONTH(LISTE!G201)=6,IF(OR(LISTE!B201="",LISTE!I201="X"),"",LISTE!C201),"")</f>
        <v/>
      </c>
      <c r="C192" s="178" t="str">
        <f>IF(MONTH(LISTE!G201)=6,IF(OR(LISTE!B201="",LISTE!I201="X"),"",LISTE!A201),"")</f>
        <v/>
      </c>
      <c r="D192" s="178" t="str">
        <f>IF(MONTH(LISTE!G201)=6,IF(OR(LISTE!B201="",LISTE!I201="X"),"",LISTE!I201),"")</f>
        <v/>
      </c>
    </row>
    <row r="193" spans="1:4" x14ac:dyDescent="0.25">
      <c r="A193" s="178" t="str">
        <f>IF(MONTH(LISTE!G202)=6,IF(OR(LISTE!B202="",LISTE!I202="X"),"",LISTE!B202),"")</f>
        <v/>
      </c>
      <c r="B193" s="178" t="str">
        <f>IF(MONTH(LISTE!G202)=6,IF(OR(LISTE!B202="",LISTE!I202="X"),"",LISTE!C202),"")</f>
        <v/>
      </c>
      <c r="C193" s="178" t="str">
        <f>IF(MONTH(LISTE!G202)=6,IF(OR(LISTE!B202="",LISTE!I202="X"),"",LISTE!A202),"")</f>
        <v/>
      </c>
      <c r="D193" s="178" t="str">
        <f>IF(MONTH(LISTE!G202)=6,IF(OR(LISTE!B202="",LISTE!I202="X"),"",LISTE!I202),"")</f>
        <v/>
      </c>
    </row>
    <row r="194" spans="1:4" x14ac:dyDescent="0.25">
      <c r="A194" s="178" t="str">
        <f>IF(MONTH(LISTE!G203)=6,IF(OR(LISTE!B203="",LISTE!I203="X"),"",LISTE!B203),"")</f>
        <v/>
      </c>
      <c r="B194" s="178" t="str">
        <f>IF(MONTH(LISTE!G203)=6,IF(OR(LISTE!B203="",LISTE!I203="X"),"",LISTE!C203),"")</f>
        <v/>
      </c>
      <c r="C194" s="178" t="str">
        <f>IF(MONTH(LISTE!G203)=6,IF(OR(LISTE!B203="",LISTE!I203="X"),"",LISTE!A203),"")</f>
        <v/>
      </c>
      <c r="D194" s="178" t="str">
        <f>IF(MONTH(LISTE!G203)=6,IF(OR(LISTE!B203="",LISTE!I203="X"),"",LISTE!I203),"")</f>
        <v/>
      </c>
    </row>
    <row r="195" spans="1:4" x14ac:dyDescent="0.25">
      <c r="A195" s="178" t="str">
        <f>IF(MONTH(LISTE!G204)=6,IF(OR(LISTE!B204="",LISTE!I204="X"),"",LISTE!B204),"")</f>
        <v/>
      </c>
      <c r="B195" s="178" t="str">
        <f>IF(MONTH(LISTE!G204)=6,IF(OR(LISTE!B204="",LISTE!I204="X"),"",LISTE!C204),"")</f>
        <v/>
      </c>
      <c r="C195" s="178" t="str">
        <f>IF(MONTH(LISTE!G204)=6,IF(OR(LISTE!B204="",LISTE!I204="X"),"",LISTE!A204),"")</f>
        <v/>
      </c>
      <c r="D195" s="178" t="str">
        <f>IF(MONTH(LISTE!G204)=6,IF(OR(LISTE!B204="",LISTE!I204="X"),"",LISTE!I204),"")</f>
        <v/>
      </c>
    </row>
    <row r="196" spans="1:4" x14ac:dyDescent="0.25">
      <c r="A196" s="178" t="str">
        <f>IF(MONTH(LISTE!G205)=6,IF(OR(LISTE!B205="",LISTE!I205="X"),"",LISTE!B205),"")</f>
        <v/>
      </c>
      <c r="B196" s="178" t="str">
        <f>IF(MONTH(LISTE!G205)=6,IF(OR(LISTE!B205="",LISTE!I205="X"),"",LISTE!C205),"")</f>
        <v/>
      </c>
      <c r="C196" s="178" t="str">
        <f>IF(MONTH(LISTE!G205)=6,IF(OR(LISTE!B205="",LISTE!I205="X"),"",LISTE!A205),"")</f>
        <v/>
      </c>
      <c r="D196" s="178" t="str">
        <f>IF(MONTH(LISTE!G205)=6,IF(OR(LISTE!B205="",LISTE!I205="X"),"",LISTE!I205),"")</f>
        <v/>
      </c>
    </row>
    <row r="197" spans="1:4" x14ac:dyDescent="0.25">
      <c r="A197" s="178" t="str">
        <f>IF(MONTH(LISTE!G206)=6,IF(OR(LISTE!B206="",LISTE!I206="X"),"",LISTE!B206),"")</f>
        <v/>
      </c>
      <c r="B197" s="178" t="str">
        <f>IF(MONTH(LISTE!G206)=6,IF(OR(LISTE!B206="",LISTE!I206="X"),"",LISTE!C206),"")</f>
        <v/>
      </c>
      <c r="C197" s="178" t="str">
        <f>IF(MONTH(LISTE!G206)=6,IF(OR(LISTE!B206="",LISTE!I206="X"),"",LISTE!A206),"")</f>
        <v/>
      </c>
      <c r="D197" s="178" t="str">
        <f>IF(MONTH(LISTE!G206)=6,IF(OR(LISTE!B206="",LISTE!I206="X"),"",LISTE!I206),"")</f>
        <v/>
      </c>
    </row>
    <row r="198" spans="1:4" x14ac:dyDescent="0.25">
      <c r="A198" s="178" t="str">
        <f>IF(MONTH(LISTE!G207)=6,IF(OR(LISTE!B207="",LISTE!I207="X"),"",LISTE!B207),"")</f>
        <v/>
      </c>
      <c r="B198" s="178" t="str">
        <f>IF(MONTH(LISTE!G207)=6,IF(OR(LISTE!B207="",LISTE!I207="X"),"",LISTE!C207),"")</f>
        <v/>
      </c>
      <c r="C198" s="178" t="str">
        <f>IF(MONTH(LISTE!G207)=6,IF(OR(LISTE!B207="",LISTE!I207="X"),"",LISTE!A207),"")</f>
        <v/>
      </c>
      <c r="D198" s="178" t="str">
        <f>IF(MONTH(LISTE!G207)=6,IF(OR(LISTE!B207="",LISTE!I207="X"),"",LISTE!I207),"")</f>
        <v/>
      </c>
    </row>
    <row r="199" spans="1:4" x14ac:dyDescent="0.25">
      <c r="A199" s="178" t="str">
        <f>IF(MONTH(LISTE!G208)=6,IF(OR(LISTE!B208="",LISTE!I208="X"),"",LISTE!B208),"")</f>
        <v/>
      </c>
      <c r="B199" s="178" t="str">
        <f>IF(MONTH(LISTE!G208)=6,IF(OR(LISTE!B208="",LISTE!I208="X"),"",LISTE!C208),"")</f>
        <v/>
      </c>
      <c r="C199" s="178" t="str">
        <f>IF(MONTH(LISTE!G208)=6,IF(OR(LISTE!B208="",LISTE!I208="X"),"",LISTE!A208),"")</f>
        <v/>
      </c>
      <c r="D199" s="178" t="str">
        <f>IF(MONTH(LISTE!G208)=6,IF(OR(LISTE!B208="",LISTE!I208="X"),"",LISTE!I208),"")</f>
        <v/>
      </c>
    </row>
    <row r="200" spans="1:4" x14ac:dyDescent="0.25">
      <c r="A200" s="178" t="str">
        <f>IF(MONTH(LISTE!G209)=6,IF(OR(LISTE!B209="",LISTE!I209="X"),"",LISTE!B209),"")</f>
        <v/>
      </c>
      <c r="B200" s="178" t="str">
        <f>IF(MONTH(LISTE!G209)=6,IF(OR(LISTE!B209="",LISTE!I209="X"),"",LISTE!C209),"")</f>
        <v/>
      </c>
      <c r="C200" s="178" t="str">
        <f>IF(MONTH(LISTE!G209)=6,IF(OR(LISTE!B209="",LISTE!I209="X"),"",LISTE!A209),"")</f>
        <v/>
      </c>
      <c r="D200" s="178" t="str">
        <f>IF(MONTH(LISTE!G209)=6,IF(OR(LISTE!B209="",LISTE!I209="X"),"",LISTE!I209),"")</f>
        <v/>
      </c>
    </row>
    <row r="201" spans="1:4" x14ac:dyDescent="0.25">
      <c r="A201" s="178" t="str">
        <f>IF(MONTH(LISTE!G210)=6,IF(OR(LISTE!B210="",LISTE!I210="X"),"",LISTE!B210),"")</f>
        <v/>
      </c>
      <c r="B201" s="178" t="str">
        <f>IF(MONTH(LISTE!G210)=6,IF(OR(LISTE!B210="",LISTE!I210="X"),"",LISTE!C210),"")</f>
        <v/>
      </c>
      <c r="C201" s="178" t="str">
        <f>IF(MONTH(LISTE!G210)=6,IF(OR(LISTE!B210="",LISTE!I210="X"),"",LISTE!A210),"")</f>
        <v/>
      </c>
      <c r="D201" s="178" t="str">
        <f>IF(MONTH(LISTE!G210)=6,IF(OR(LISTE!B210="",LISTE!I210="X"),"",LISTE!I210),"")</f>
        <v/>
      </c>
    </row>
    <row r="202" spans="1:4" x14ac:dyDescent="0.25">
      <c r="A202" s="178" t="str">
        <f>IF(MONTH(LISTE!G211)=6,IF(OR(LISTE!B211="",LISTE!I211="X"),"",LISTE!B211),"")</f>
        <v/>
      </c>
      <c r="B202" s="178" t="str">
        <f>IF(MONTH(LISTE!G211)=6,IF(OR(LISTE!B211="",LISTE!I211="X"),"",LISTE!C211),"")</f>
        <v/>
      </c>
      <c r="C202" s="178" t="str">
        <f>IF(MONTH(LISTE!G211)=6,IF(OR(LISTE!B211="",LISTE!I211="X"),"",LISTE!A211),"")</f>
        <v/>
      </c>
      <c r="D202" s="178" t="str">
        <f>IF(MONTH(LISTE!G211)=6,IF(OR(LISTE!B211="",LISTE!I211="X"),"",LISTE!I211),"")</f>
        <v/>
      </c>
    </row>
    <row r="203" spans="1:4" x14ac:dyDescent="0.25">
      <c r="A203" s="178" t="str">
        <f>IF(MONTH(LISTE!G212)=6,IF(OR(LISTE!B212="",LISTE!I212="X"),"",LISTE!B212),"")</f>
        <v/>
      </c>
      <c r="B203" s="178" t="str">
        <f>IF(MONTH(LISTE!G212)=6,IF(OR(LISTE!B212="",LISTE!I212="X"),"",LISTE!C212),"")</f>
        <v/>
      </c>
      <c r="C203" s="178" t="str">
        <f>IF(MONTH(LISTE!G212)=6,IF(OR(LISTE!B212="",LISTE!I212="X"),"",LISTE!A212),"")</f>
        <v/>
      </c>
      <c r="D203" s="178" t="str">
        <f>IF(MONTH(LISTE!G212)=6,IF(OR(LISTE!B212="",LISTE!I212="X"),"",LISTE!I212),"")</f>
        <v/>
      </c>
    </row>
    <row r="204" spans="1:4" x14ac:dyDescent="0.25">
      <c r="A204" s="178" t="str">
        <f>IF(MONTH(LISTE!G213)=6,IF(OR(LISTE!B213="",LISTE!I213="X"),"",LISTE!B213),"")</f>
        <v/>
      </c>
      <c r="B204" s="178" t="str">
        <f>IF(MONTH(LISTE!G213)=6,IF(OR(LISTE!B213="",LISTE!I213="X"),"",LISTE!C213),"")</f>
        <v/>
      </c>
      <c r="C204" s="178" t="str">
        <f>IF(MONTH(LISTE!G213)=6,IF(OR(LISTE!B213="",LISTE!I213="X"),"",LISTE!A213),"")</f>
        <v/>
      </c>
      <c r="D204" s="178" t="str">
        <f>IF(MONTH(LISTE!G213)=6,IF(OR(LISTE!B213="",LISTE!I213="X"),"",LISTE!I213),"")</f>
        <v/>
      </c>
    </row>
    <row r="205" spans="1:4" x14ac:dyDescent="0.25">
      <c r="A205" s="178" t="str">
        <f>IF(MONTH(LISTE!G214)=6,IF(OR(LISTE!B214="",LISTE!I214="X"),"",LISTE!B214),"")</f>
        <v/>
      </c>
      <c r="B205" s="178" t="str">
        <f>IF(MONTH(LISTE!G214)=6,IF(OR(LISTE!B214="",LISTE!I214="X"),"",LISTE!C214),"")</f>
        <v/>
      </c>
      <c r="C205" s="178" t="str">
        <f>IF(MONTH(LISTE!G214)=6,IF(OR(LISTE!B214="",LISTE!I214="X"),"",LISTE!A214),"")</f>
        <v/>
      </c>
      <c r="D205" s="178" t="str">
        <f>IF(MONTH(LISTE!G214)=6,IF(OR(LISTE!B214="",LISTE!I214="X"),"",LISTE!I214),"")</f>
        <v/>
      </c>
    </row>
    <row r="206" spans="1:4" x14ac:dyDescent="0.25">
      <c r="A206" s="178" t="str">
        <f>IF(MONTH(LISTE!G215)=6,IF(OR(LISTE!B215="",LISTE!I215="X"),"",LISTE!B215),"")</f>
        <v/>
      </c>
      <c r="B206" s="178" t="str">
        <f>IF(MONTH(LISTE!G215)=6,IF(OR(LISTE!B215="",LISTE!I215="X"),"",LISTE!C215),"")</f>
        <v/>
      </c>
      <c r="C206" s="178" t="str">
        <f>IF(MONTH(LISTE!G215)=6,IF(OR(LISTE!B215="",LISTE!I215="X"),"",LISTE!A215),"")</f>
        <v/>
      </c>
      <c r="D206" s="178" t="str">
        <f>IF(MONTH(LISTE!G215)=6,IF(OR(LISTE!B215="",LISTE!I215="X"),"",LISTE!I215),"")</f>
        <v/>
      </c>
    </row>
    <row r="207" spans="1:4" x14ac:dyDescent="0.25">
      <c r="A207" s="178" t="str">
        <f>IF(MONTH(LISTE!G216)=6,IF(OR(LISTE!B216="",LISTE!I216="X"),"",LISTE!B216),"")</f>
        <v/>
      </c>
      <c r="B207" s="178" t="str">
        <f>IF(MONTH(LISTE!G216)=6,IF(OR(LISTE!B216="",LISTE!I216="X"),"",LISTE!C216),"")</f>
        <v/>
      </c>
      <c r="C207" s="178" t="str">
        <f>IF(MONTH(LISTE!G216)=6,IF(OR(LISTE!B216="",LISTE!I216="X"),"",LISTE!A216),"")</f>
        <v/>
      </c>
      <c r="D207" s="178" t="str">
        <f>IF(MONTH(LISTE!G216)=6,IF(OR(LISTE!B216="",LISTE!I216="X"),"",LISTE!I216),"")</f>
        <v/>
      </c>
    </row>
    <row r="208" spans="1:4" x14ac:dyDescent="0.25">
      <c r="A208" s="178" t="str">
        <f>IF(MONTH(LISTE!G217)=6,IF(OR(LISTE!B217="",LISTE!I217="X"),"",LISTE!B217),"")</f>
        <v/>
      </c>
      <c r="B208" s="178" t="str">
        <f>IF(MONTH(LISTE!G217)=6,IF(OR(LISTE!B217="",LISTE!I217="X"),"",LISTE!C217),"")</f>
        <v/>
      </c>
      <c r="C208" s="178" t="str">
        <f>IF(MONTH(LISTE!G217)=6,IF(OR(LISTE!B217="",LISTE!I217="X"),"",LISTE!A217),"")</f>
        <v/>
      </c>
      <c r="D208" s="178" t="str">
        <f>IF(MONTH(LISTE!G217)=6,IF(OR(LISTE!B217="",LISTE!I217="X"),"",LISTE!I217),"")</f>
        <v/>
      </c>
    </row>
    <row r="209" spans="1:4" x14ac:dyDescent="0.25">
      <c r="A209" s="178" t="str">
        <f>IF(MONTH(LISTE!G218)=6,IF(OR(LISTE!B218="",LISTE!I218="X"),"",LISTE!B218),"")</f>
        <v/>
      </c>
      <c r="B209" s="178" t="str">
        <f>IF(MONTH(LISTE!G218)=6,IF(OR(LISTE!B218="",LISTE!I218="X"),"",LISTE!C218),"")</f>
        <v/>
      </c>
      <c r="C209" s="178" t="str">
        <f>IF(MONTH(LISTE!G218)=6,IF(OR(LISTE!B218="",LISTE!I218="X"),"",LISTE!A218),"")</f>
        <v/>
      </c>
      <c r="D209" s="178" t="str">
        <f>IF(MONTH(LISTE!G218)=6,IF(OR(LISTE!B218="",LISTE!I218="X"),"",LISTE!I218),"")</f>
        <v/>
      </c>
    </row>
    <row r="210" spans="1:4" x14ac:dyDescent="0.25">
      <c r="A210" s="178" t="str">
        <f>IF(MONTH(LISTE!G219)=6,IF(OR(LISTE!B219="",LISTE!I219="X"),"",LISTE!B219),"")</f>
        <v/>
      </c>
      <c r="B210" s="178" t="str">
        <f>IF(MONTH(LISTE!G219)=6,IF(OR(LISTE!B219="",LISTE!I219="X"),"",LISTE!C219),"")</f>
        <v/>
      </c>
      <c r="C210" s="178" t="str">
        <f>IF(MONTH(LISTE!G219)=6,IF(OR(LISTE!B219="",LISTE!I219="X"),"",LISTE!A219),"")</f>
        <v/>
      </c>
      <c r="D210" s="178" t="str">
        <f>IF(MONTH(LISTE!G219)=6,IF(OR(LISTE!B219="",LISTE!I219="X"),"",LISTE!I219),"")</f>
        <v/>
      </c>
    </row>
  </sheetData>
  <sortState xmlns:xlrd2="http://schemas.microsoft.com/office/spreadsheetml/2017/richdata2" ref="A5:AI39">
    <sortCondition descending="1" ref="A5:A39"/>
  </sortState>
  <mergeCells count="1">
    <mergeCell ref="E1:AI1"/>
  </mergeCells>
  <printOptions horizontalCentered="1" verticalCentered="1"/>
  <pageMargins left="0" right="0"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64189-88C7-411D-880F-E45E66FA39E0}">
  <dimension ref="A1:AM197"/>
  <sheetViews>
    <sheetView workbookViewId="0">
      <selection activeCell="V21" sqref="V21"/>
    </sheetView>
  </sheetViews>
  <sheetFormatPr baseColWidth="10" defaultColWidth="11.296875" defaultRowHeight="13.8" x14ac:dyDescent="0.25"/>
  <cols>
    <col min="1" max="1" width="11.19921875" style="15"/>
    <col min="2" max="2" width="10.19921875" style="15" customWidth="1"/>
    <col min="3" max="3" width="3.69921875" style="15" customWidth="1"/>
    <col min="4" max="4" width="2.19921875" style="15" customWidth="1"/>
    <col min="5" max="35" width="3.19921875" customWidth="1"/>
  </cols>
  <sheetData>
    <row r="1" spans="1:39" ht="28.2" customHeight="1" x14ac:dyDescent="0.25">
      <c r="E1" s="840" t="s">
        <v>343</v>
      </c>
      <c r="F1" s="840"/>
      <c r="G1" s="840"/>
      <c r="H1" s="840"/>
      <c r="I1" s="840"/>
      <c r="J1" s="840"/>
      <c r="K1" s="840"/>
      <c r="L1" s="840"/>
      <c r="M1" s="840"/>
      <c r="N1" s="840"/>
      <c r="O1" s="840"/>
      <c r="P1" s="840"/>
      <c r="Q1" s="840"/>
      <c r="R1" s="840"/>
      <c r="S1" s="840"/>
      <c r="T1" s="840"/>
      <c r="U1" s="840"/>
      <c r="V1" s="840"/>
      <c r="W1" s="840"/>
      <c r="X1" s="840"/>
      <c r="Y1" s="840"/>
      <c r="Z1" s="840"/>
      <c r="AA1" s="840"/>
      <c r="AB1" s="840"/>
      <c r="AC1" s="840"/>
      <c r="AD1" s="840"/>
      <c r="AE1" s="840"/>
      <c r="AF1" s="840"/>
      <c r="AG1" s="840"/>
      <c r="AH1" s="840"/>
      <c r="AI1" s="840"/>
    </row>
    <row r="2" spans="1:39" s="15" customFormat="1" x14ac:dyDescent="0.25">
      <c r="E2" s="177">
        <v>1</v>
      </c>
      <c r="F2" s="177">
        <v>2</v>
      </c>
      <c r="G2" s="177">
        <v>3</v>
      </c>
      <c r="H2" s="177">
        <v>4</v>
      </c>
      <c r="I2" s="177">
        <v>5</v>
      </c>
      <c r="J2" s="177">
        <v>6</v>
      </c>
      <c r="K2" s="177">
        <v>7</v>
      </c>
      <c r="L2" s="177">
        <v>8</v>
      </c>
      <c r="M2" s="177">
        <v>9</v>
      </c>
      <c r="N2" s="177">
        <v>10</v>
      </c>
      <c r="O2" s="177">
        <v>11</v>
      </c>
      <c r="P2" s="177">
        <v>12</v>
      </c>
      <c r="Q2" s="177">
        <v>13</v>
      </c>
      <c r="R2" s="177">
        <v>14</v>
      </c>
      <c r="S2" s="177">
        <v>15</v>
      </c>
      <c r="T2" s="177">
        <v>16</v>
      </c>
      <c r="U2" s="177">
        <v>17</v>
      </c>
      <c r="V2" s="177">
        <v>18</v>
      </c>
      <c r="W2" s="177">
        <v>19</v>
      </c>
      <c r="X2" s="177">
        <v>20</v>
      </c>
      <c r="Y2" s="177">
        <v>21</v>
      </c>
      <c r="Z2" s="177">
        <v>22</v>
      </c>
      <c r="AA2" s="177">
        <v>23</v>
      </c>
      <c r="AB2" s="177">
        <v>24</v>
      </c>
      <c r="AC2" s="177">
        <v>25</v>
      </c>
      <c r="AD2" s="177">
        <v>26</v>
      </c>
      <c r="AE2" s="177">
        <v>27</v>
      </c>
      <c r="AF2" s="177">
        <v>28</v>
      </c>
      <c r="AG2" s="177">
        <v>29</v>
      </c>
      <c r="AH2" s="177">
        <v>30</v>
      </c>
      <c r="AI2" s="177">
        <v>31</v>
      </c>
    </row>
    <row r="3" spans="1:39" s="15" customFormat="1" x14ac:dyDescent="0.25">
      <c r="E3" s="177" t="s">
        <v>347</v>
      </c>
      <c r="F3" s="177" t="s">
        <v>348</v>
      </c>
      <c r="G3" s="177" t="s">
        <v>257</v>
      </c>
      <c r="H3" s="177" t="s">
        <v>349</v>
      </c>
      <c r="I3" s="177" t="s">
        <v>350</v>
      </c>
      <c r="J3" s="177" t="s">
        <v>351</v>
      </c>
      <c r="K3" s="177" t="s">
        <v>351</v>
      </c>
      <c r="L3" s="177" t="s">
        <v>347</v>
      </c>
      <c r="M3" s="177" t="s">
        <v>348</v>
      </c>
      <c r="N3" s="177" t="s">
        <v>257</v>
      </c>
      <c r="O3" s="177" t="s">
        <v>349</v>
      </c>
      <c r="P3" s="177" t="s">
        <v>350</v>
      </c>
      <c r="Q3" s="177" t="s">
        <v>351</v>
      </c>
      <c r="R3" s="177" t="s">
        <v>351</v>
      </c>
      <c r="S3" s="177" t="s">
        <v>347</v>
      </c>
      <c r="T3" s="177" t="s">
        <v>348</v>
      </c>
      <c r="U3" s="177" t="s">
        <v>257</v>
      </c>
      <c r="V3" s="177" t="s">
        <v>349</v>
      </c>
      <c r="W3" s="177" t="s">
        <v>350</v>
      </c>
      <c r="X3" s="177" t="s">
        <v>351</v>
      </c>
      <c r="Y3" s="177" t="s">
        <v>351</v>
      </c>
      <c r="Z3" s="177" t="s">
        <v>347</v>
      </c>
      <c r="AA3" s="177" t="s">
        <v>348</v>
      </c>
      <c r="AB3" s="177" t="s">
        <v>257</v>
      </c>
      <c r="AC3" s="177" t="s">
        <v>349</v>
      </c>
      <c r="AD3" s="177" t="s">
        <v>350</v>
      </c>
      <c r="AE3" s="177" t="s">
        <v>351</v>
      </c>
      <c r="AF3" s="177" t="s">
        <v>351</v>
      </c>
      <c r="AG3" s="177" t="s">
        <v>347</v>
      </c>
      <c r="AH3" s="177" t="s">
        <v>348</v>
      </c>
      <c r="AI3" s="177" t="s">
        <v>257</v>
      </c>
      <c r="AJ3" s="173"/>
      <c r="AK3" s="173"/>
      <c r="AL3" s="173"/>
      <c r="AM3" s="173"/>
    </row>
    <row r="4" spans="1:39" s="15" customFormat="1" x14ac:dyDescent="0.25">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3"/>
      <c r="AK4" s="173"/>
      <c r="AL4" s="173"/>
      <c r="AM4" s="173"/>
    </row>
    <row r="5" spans="1:39" x14ac:dyDescent="0.25">
      <c r="A5" s="178" t="str">
        <f>IF(MONTH(LISTE!G19)=7,IF(OR(LISTE!B19="",LISTE!I19="X"),"",LISTE!B19),"")</f>
        <v/>
      </c>
      <c r="B5" s="178" t="str">
        <f>IF(MONTH(LISTE!G19)=7,IF(OR(LISTE!B19="",LISTE!I19="X"),"",LISTE!C19),"")</f>
        <v/>
      </c>
      <c r="C5" s="178" t="str">
        <f>IF(MONTH(LISTE!G19)=7,IF(OR(LISTE!B19="",LISTE!I19="X"),"",LISTE!A19),"")</f>
        <v/>
      </c>
      <c r="D5" s="178" t="str">
        <f>IF(MONTH(LISTE!G19)=7,IF(OR(LISTE!B19="",LISTE!I19="X"),"",LISTE!I19),"")</f>
        <v/>
      </c>
      <c r="E5" s="219" t="s">
        <v>344</v>
      </c>
      <c r="F5" s="219" t="s">
        <v>344</v>
      </c>
      <c r="G5" s="219" t="s">
        <v>344</v>
      </c>
      <c r="H5" s="219" t="s">
        <v>344</v>
      </c>
      <c r="I5" s="219" t="s">
        <v>344</v>
      </c>
      <c r="J5" s="219" t="s">
        <v>344</v>
      </c>
      <c r="K5" s="219" t="s">
        <v>344</v>
      </c>
      <c r="L5" s="219" t="s">
        <v>344</v>
      </c>
      <c r="M5" s="219" t="s">
        <v>344</v>
      </c>
      <c r="N5" s="219" t="s">
        <v>344</v>
      </c>
      <c r="O5" s="219" t="s">
        <v>344</v>
      </c>
      <c r="P5" s="219" t="s">
        <v>344</v>
      </c>
      <c r="Q5" s="219" t="s">
        <v>344</v>
      </c>
      <c r="R5" s="219" t="s">
        <v>344</v>
      </c>
      <c r="S5" s="219" t="s">
        <v>344</v>
      </c>
      <c r="T5" s="219" t="s">
        <v>344</v>
      </c>
      <c r="U5" s="219" t="s">
        <v>344</v>
      </c>
      <c r="V5" s="219" t="s">
        <v>344</v>
      </c>
      <c r="W5" s="219"/>
      <c r="X5" s="219"/>
      <c r="Y5" s="219"/>
      <c r="Z5" s="219"/>
      <c r="AA5" s="219"/>
      <c r="AB5" s="219"/>
      <c r="AC5" s="219"/>
      <c r="AD5" s="219"/>
      <c r="AE5" s="219"/>
      <c r="AF5" s="219"/>
      <c r="AG5" s="219"/>
      <c r="AH5" s="219"/>
      <c r="AI5" s="219"/>
    </row>
    <row r="6" spans="1:39" x14ac:dyDescent="0.25">
      <c r="A6" s="178" t="str">
        <f>IF(MONTH(LISTE!G28)=7,IF(OR(LISTE!B28="",LISTE!I28="X"),"",LISTE!B28),"")</f>
        <v/>
      </c>
      <c r="B6" s="178" t="str">
        <f>IF(MONTH(LISTE!G28)=7,IF(OR(LISTE!B28="",LISTE!I28="X"),"",LISTE!C28),"")</f>
        <v/>
      </c>
      <c r="C6" s="178" t="str">
        <f>IF(MONTH(LISTE!G28)=7,IF(OR(LISTE!B28="",LISTE!I28="X"),"",LISTE!A28),"")</f>
        <v/>
      </c>
      <c r="D6" s="178" t="str">
        <f>IF(MONTH(LISTE!G28)=7,IF(OR(LISTE!B28="",LISTE!I28="X"),"",LISTE!I28),"")</f>
        <v/>
      </c>
      <c r="E6" s="219" t="s">
        <v>342</v>
      </c>
      <c r="F6" s="219" t="s">
        <v>342</v>
      </c>
      <c r="G6" s="219" t="s">
        <v>342</v>
      </c>
      <c r="H6" s="219" t="s">
        <v>342</v>
      </c>
      <c r="I6" s="219" t="s">
        <v>342</v>
      </c>
      <c r="J6" s="219" t="s">
        <v>342</v>
      </c>
      <c r="K6" s="219" t="s">
        <v>342</v>
      </c>
      <c r="L6" s="219" t="s">
        <v>342</v>
      </c>
      <c r="M6" s="219" t="s">
        <v>342</v>
      </c>
      <c r="N6" s="219" t="s">
        <v>342</v>
      </c>
      <c r="O6" s="219" t="s">
        <v>342</v>
      </c>
      <c r="P6" s="219" t="s">
        <v>342</v>
      </c>
      <c r="Q6" s="219" t="s">
        <v>342</v>
      </c>
      <c r="R6" s="219" t="s">
        <v>342</v>
      </c>
      <c r="S6" s="219" t="s">
        <v>342</v>
      </c>
      <c r="T6" s="219" t="s">
        <v>342</v>
      </c>
      <c r="U6" s="219" t="s">
        <v>342</v>
      </c>
      <c r="V6" s="219" t="s">
        <v>342</v>
      </c>
      <c r="W6" s="219"/>
      <c r="X6" s="219"/>
      <c r="Y6" s="219"/>
      <c r="Z6" s="219"/>
      <c r="AA6" s="219"/>
      <c r="AB6" s="219"/>
      <c r="AC6" s="219"/>
      <c r="AD6" s="219"/>
      <c r="AE6" s="219"/>
      <c r="AF6" s="219"/>
      <c r="AG6" s="219"/>
      <c r="AH6" s="219"/>
      <c r="AI6" s="219"/>
    </row>
    <row r="7" spans="1:39" x14ac:dyDescent="0.25">
      <c r="A7" s="178" t="str">
        <f>IF(MONTH(LISTE!G37)=7,IF(OR(LISTE!B37="",LISTE!I37="X"),"",LISTE!B37),"")</f>
        <v/>
      </c>
      <c r="B7" s="178" t="str">
        <f>IF(MONTH(LISTE!G37)=7,IF(OR(LISTE!B37="",LISTE!I37="X"),"",LISTE!C37),"")</f>
        <v/>
      </c>
      <c r="C7" s="178" t="str">
        <f>IF(MONTH(LISTE!G37)=7,IF(OR(LISTE!B37="",LISTE!I37="X"),"",LISTE!A37),"")</f>
        <v/>
      </c>
      <c r="D7" s="178" t="str">
        <f>IF(MONTH(LISTE!G37)=7,IF(OR(LISTE!B37="",LISTE!I37="X"),"",LISTE!I37),"")</f>
        <v/>
      </c>
      <c r="E7" s="219"/>
      <c r="F7" s="219"/>
      <c r="G7" s="219"/>
      <c r="H7" s="219"/>
      <c r="I7" s="219"/>
      <c r="J7" s="219"/>
      <c r="K7" s="219"/>
      <c r="L7" s="219"/>
      <c r="M7" s="219"/>
      <c r="N7" s="219"/>
      <c r="O7" s="219"/>
      <c r="P7" s="219"/>
      <c r="Q7" s="219"/>
      <c r="R7" s="219"/>
      <c r="S7" s="219"/>
      <c r="T7" s="219"/>
      <c r="U7" s="219"/>
      <c r="V7" s="219"/>
      <c r="W7" s="219" t="s">
        <v>344</v>
      </c>
      <c r="X7" s="219" t="s">
        <v>344</v>
      </c>
      <c r="Y7" s="219" t="s">
        <v>344</v>
      </c>
      <c r="Z7" s="219" t="s">
        <v>344</v>
      </c>
      <c r="AA7" s="219" t="s">
        <v>344</v>
      </c>
      <c r="AB7" s="219" t="s">
        <v>344</v>
      </c>
      <c r="AC7" s="219"/>
      <c r="AD7" s="219"/>
      <c r="AE7" s="219"/>
      <c r="AF7" s="219"/>
      <c r="AG7" s="219"/>
      <c r="AH7" s="219"/>
      <c r="AI7" s="219"/>
    </row>
    <row r="8" spans="1:39" x14ac:dyDescent="0.25">
      <c r="A8" s="178" t="str">
        <f>IF(MONTH(LISTE!G46)=7,IF(OR(LISTE!B46="",LISTE!I46="X"),"",LISTE!B46),"")</f>
        <v/>
      </c>
      <c r="B8" s="178" t="str">
        <f>IF(MONTH(LISTE!G46)=7,IF(OR(LISTE!B46="",LISTE!I46="X"),"",LISTE!C46),"")</f>
        <v/>
      </c>
      <c r="C8" s="178" t="str">
        <f>IF(MONTH(LISTE!G46)=7,IF(OR(LISTE!B46="",LISTE!I46="X"),"",LISTE!A46),"")</f>
        <v/>
      </c>
      <c r="D8" s="178" t="str">
        <f>IF(MONTH(LISTE!G46)=7,IF(OR(LISTE!B46="",LISTE!I46="X"),"",LISTE!I46),"")</f>
        <v/>
      </c>
      <c r="E8" s="219"/>
      <c r="F8" s="219"/>
      <c r="G8" s="219"/>
      <c r="H8" s="219"/>
      <c r="I8" s="219"/>
      <c r="J8" s="219"/>
      <c r="K8" s="219"/>
      <c r="L8" s="219"/>
      <c r="M8" s="219"/>
      <c r="N8" s="219"/>
      <c r="O8" s="219"/>
      <c r="P8" s="219"/>
      <c r="Q8" s="219"/>
      <c r="R8" s="219"/>
      <c r="S8" s="219"/>
      <c r="T8" s="219" t="s">
        <v>345</v>
      </c>
      <c r="U8" s="219" t="s">
        <v>345</v>
      </c>
      <c r="V8" s="219"/>
      <c r="W8" s="219"/>
      <c r="X8" s="219"/>
      <c r="Y8" s="219"/>
      <c r="Z8" s="219"/>
      <c r="AA8" s="219"/>
      <c r="AB8" s="219"/>
      <c r="AC8" s="219"/>
      <c r="AD8" s="219"/>
      <c r="AE8" s="219"/>
      <c r="AF8" s="219"/>
      <c r="AG8" s="219"/>
      <c r="AH8" s="219"/>
      <c r="AI8" s="219"/>
    </row>
    <row r="9" spans="1:39" x14ac:dyDescent="0.25">
      <c r="A9" s="178" t="str">
        <f>IF(MONTH(LISTE!G27)=7,IF(OR(LISTE!B27="",LISTE!I27="X"),"",LISTE!B27),"")</f>
        <v/>
      </c>
      <c r="B9" s="178" t="str">
        <f>IF(MONTH(LISTE!G27)=7,IF(OR(LISTE!B27="",LISTE!I27="X"),"",LISTE!C27),"")</f>
        <v/>
      </c>
      <c r="C9" s="178" t="str">
        <f>IF(MONTH(LISTE!G27)=7,IF(OR(LISTE!B27="",LISTE!I27="X"),"",LISTE!A27),"")</f>
        <v/>
      </c>
      <c r="D9" s="178" t="str">
        <f>IF(MONTH(LISTE!G27)=7,IF(OR(LISTE!B27="",LISTE!I27="X"),"",LISTE!I27),"")</f>
        <v/>
      </c>
      <c r="E9" s="219"/>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t="s">
        <v>342</v>
      </c>
      <c r="AE9" s="219" t="s">
        <v>342</v>
      </c>
      <c r="AF9" s="219" t="s">
        <v>342</v>
      </c>
      <c r="AG9" s="219" t="s">
        <v>342</v>
      </c>
      <c r="AH9" s="219" t="s">
        <v>342</v>
      </c>
      <c r="AI9" s="219" t="s">
        <v>342</v>
      </c>
    </row>
    <row r="10" spans="1:39" x14ac:dyDescent="0.25">
      <c r="A10" s="178" t="str">
        <f>IF(MONTH(LISTE!G15)=7,IF(OR(LISTE!B15="",LISTE!I15="X"),"",LISTE!B15),"")</f>
        <v/>
      </c>
      <c r="B10" s="178" t="str">
        <f>IF(MONTH(LISTE!G15)=7,IF(OR(LISTE!B15="",LISTE!I15="X"),"",LISTE!C15),"")</f>
        <v/>
      </c>
      <c r="C10" s="178" t="str">
        <f>IF(MONTH(LISTE!G15)=7,IF(OR(LISTE!B15="",LISTE!I15="X"),"",LISTE!A15),"")</f>
        <v/>
      </c>
      <c r="D10" s="178" t="str">
        <f>IF(MONTH(LISTE!G15)=7,IF(OR(LISTE!B15="",LISTE!I15="X"),"",LISTE!I15),"")</f>
        <v/>
      </c>
      <c r="E10" s="219" t="s">
        <v>345</v>
      </c>
      <c r="F10" s="219" t="s">
        <v>345</v>
      </c>
      <c r="G10" s="219" t="s">
        <v>345</v>
      </c>
      <c r="H10" s="219" t="s">
        <v>345</v>
      </c>
      <c r="I10" s="219" t="s">
        <v>345</v>
      </c>
      <c r="J10" s="219" t="s">
        <v>345</v>
      </c>
      <c r="K10" s="219" t="s">
        <v>345</v>
      </c>
      <c r="L10" s="219" t="s">
        <v>345</v>
      </c>
      <c r="M10" s="219" t="s">
        <v>345</v>
      </c>
      <c r="N10" s="219" t="s">
        <v>345</v>
      </c>
      <c r="O10" s="219" t="s">
        <v>345</v>
      </c>
      <c r="P10" s="219" t="s">
        <v>345</v>
      </c>
      <c r="Q10" s="219" t="s">
        <v>345</v>
      </c>
      <c r="R10" s="219"/>
      <c r="S10" s="219"/>
      <c r="T10" s="219"/>
      <c r="U10" s="219"/>
      <c r="V10" s="219" t="s">
        <v>345</v>
      </c>
      <c r="W10" s="219" t="s">
        <v>345</v>
      </c>
      <c r="X10" s="219" t="s">
        <v>345</v>
      </c>
      <c r="Y10" s="219" t="s">
        <v>345</v>
      </c>
      <c r="Z10" s="219" t="s">
        <v>345</v>
      </c>
      <c r="AA10" s="219" t="s">
        <v>345</v>
      </c>
      <c r="AB10" s="219" t="s">
        <v>345</v>
      </c>
      <c r="AC10" s="219" t="s">
        <v>345</v>
      </c>
      <c r="AD10" s="219" t="s">
        <v>345</v>
      </c>
      <c r="AE10" s="219" t="s">
        <v>345</v>
      </c>
      <c r="AF10" s="219" t="s">
        <v>345</v>
      </c>
      <c r="AG10" s="219" t="s">
        <v>345</v>
      </c>
      <c r="AH10" s="219" t="s">
        <v>345</v>
      </c>
      <c r="AI10" s="219" t="s">
        <v>345</v>
      </c>
    </row>
    <row r="11" spans="1:39" x14ac:dyDescent="0.25">
      <c r="A11" s="178" t="str">
        <f>IF(MONTH(LISTE!G31)=7,IF(OR(LISTE!B31="",LISTE!I31="X"),"",LISTE!B31),"")</f>
        <v/>
      </c>
      <c r="B11" s="178" t="str">
        <f>IF(MONTH(LISTE!G31)=7,IF(OR(LISTE!B31="",LISTE!I31="X"),"",LISTE!C31),"")</f>
        <v/>
      </c>
      <c r="C11" s="178" t="str">
        <f>IF(MONTH(LISTE!G31)=7,IF(OR(LISTE!B31="",LISTE!I31="X"),"",LISTE!A31),"")</f>
        <v/>
      </c>
      <c r="D11" s="178" t="str">
        <f>IF(MONTH(LISTE!G31)=7,IF(OR(LISTE!B31="",LISTE!I31="X"),"",LISTE!I31),"")</f>
        <v/>
      </c>
      <c r="E11" s="219"/>
      <c r="F11" s="219"/>
      <c r="G11" s="219"/>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t="s">
        <v>344</v>
      </c>
      <c r="AE11" s="219" t="s">
        <v>344</v>
      </c>
      <c r="AF11" s="219" t="s">
        <v>344</v>
      </c>
      <c r="AG11" s="219" t="s">
        <v>344</v>
      </c>
      <c r="AH11" s="219"/>
      <c r="AI11" s="219"/>
    </row>
    <row r="12" spans="1:39" x14ac:dyDescent="0.25">
      <c r="A12" s="178" t="str">
        <f>IF(MONTH(LISTE!G40)=7,IF(OR(LISTE!B40="",LISTE!I40="X"),"",LISTE!B40),"")</f>
        <v/>
      </c>
      <c r="B12" s="178" t="str">
        <f>IF(MONTH(LISTE!G40)=7,IF(OR(LISTE!B40="",LISTE!I40="X"),"",LISTE!C40),"")</f>
        <v/>
      </c>
      <c r="C12" s="178" t="str">
        <f>IF(MONTH(LISTE!G40)=7,IF(OR(LISTE!B40="",LISTE!I40="X"),"",LISTE!A40),"")</f>
        <v/>
      </c>
      <c r="D12" s="178" t="str">
        <f>IF(MONTH(LISTE!G40)=7,IF(OR(LISTE!B40="",LISTE!I40="X"),"",LISTE!I40),"")</f>
        <v/>
      </c>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t="s">
        <v>344</v>
      </c>
    </row>
    <row r="13" spans="1:39" x14ac:dyDescent="0.25">
      <c r="A13" s="178" t="str">
        <f>IF(MONTH(LISTE!G14)=7,IF(OR(LISTE!B14="",LISTE!I14="X"),"",LISTE!B14),"")</f>
        <v/>
      </c>
      <c r="B13" s="178" t="str">
        <f>IF(MONTH(LISTE!G14)=7,IF(OR(LISTE!B14="",LISTE!I14="X"),"",LISTE!C14),"")</f>
        <v/>
      </c>
      <c r="C13" s="178" t="str">
        <f>IF(MONTH(LISTE!G14)=7,IF(OR(LISTE!B14="",LISTE!I14="X"),"",LISTE!A14),"")</f>
        <v/>
      </c>
      <c r="D13" s="178" t="str">
        <f>IF(MONTH(LISTE!G14)=7,IF(OR(LISTE!B14="",LISTE!I14="X"),"",LISTE!I14),"")</f>
        <v/>
      </c>
      <c r="E13" s="182"/>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3"/>
    </row>
    <row r="14" spans="1:39" x14ac:dyDescent="0.25">
      <c r="A14" s="178" t="str">
        <f>IF(MONTH(LISTE!G16)=7,IF(OR(LISTE!B16="",LISTE!I16="X"),"",LISTE!B16),"")</f>
        <v/>
      </c>
      <c r="B14" s="178" t="str">
        <f>IF(MONTH(LISTE!G16)=7,IF(OR(LISTE!B16="",LISTE!I16="X"),"",LISTE!C16),"")</f>
        <v/>
      </c>
      <c r="C14" s="178" t="str">
        <f>IF(MONTH(LISTE!G16)=7,IF(OR(LISTE!B16="",LISTE!I16="X"),"",LISTE!A16),"")</f>
        <v/>
      </c>
      <c r="D14" s="178" t="str">
        <f>IF(MONTH(LISTE!G16)=7,IF(OR(LISTE!B16="",LISTE!I16="X"),"",LISTE!I16),"")</f>
        <v/>
      </c>
      <c r="E14" s="182"/>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row>
    <row r="15" spans="1:39" x14ac:dyDescent="0.25">
      <c r="A15" s="178" t="str">
        <f>IF(MONTH(LISTE!G17)=7,IF(OR(LISTE!B17="",LISTE!I17="X"),"",LISTE!B17),"")</f>
        <v/>
      </c>
      <c r="B15" s="178" t="str">
        <f>IF(MONTH(LISTE!G17)=7,IF(OR(LISTE!B17="",LISTE!I17="X"),"",LISTE!C17),"")</f>
        <v/>
      </c>
      <c r="C15" s="178" t="str">
        <f>IF(MONTH(LISTE!G17)=7,IF(OR(LISTE!B17="",LISTE!I17="X"),"",LISTE!A17),"")</f>
        <v/>
      </c>
      <c r="D15" s="178" t="str">
        <f>IF(MONTH(LISTE!G17)=7,IF(OR(LISTE!B17="",LISTE!I17="X"),"",LISTE!I17),"")</f>
        <v/>
      </c>
      <c r="E15" s="182"/>
      <c r="F15" s="182"/>
      <c r="G15" s="182"/>
      <c r="H15" s="182"/>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3"/>
    </row>
    <row r="16" spans="1:39" x14ac:dyDescent="0.25">
      <c r="A16" s="178" t="str">
        <f>IF(MONTH(LISTE!G18)=7,IF(OR(LISTE!B18="",LISTE!I18="X"),"",LISTE!B18),"")</f>
        <v/>
      </c>
      <c r="B16" s="178" t="str">
        <f>IF(MONTH(LISTE!G18)=7,IF(OR(LISTE!B18="",LISTE!I18="X"),"",LISTE!C18),"")</f>
        <v/>
      </c>
      <c r="C16" s="178" t="str">
        <f>IF(MONTH(LISTE!G18)=7,IF(OR(LISTE!B18="",LISTE!I18="X"),"",LISTE!A18),"")</f>
        <v/>
      </c>
      <c r="D16" s="178" t="str">
        <f>IF(MONTH(LISTE!G18)=7,IF(OR(LISTE!B18="",LISTE!I18="X"),"",LISTE!I18),"")</f>
        <v/>
      </c>
      <c r="E16" s="182"/>
      <c r="F16" s="182"/>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2"/>
    </row>
    <row r="17" spans="1:35" x14ac:dyDescent="0.25">
      <c r="A17" s="178" t="str">
        <f>IF(MONTH(LISTE!G20)=7,IF(OR(LISTE!B20="",LISTE!I20="X"),"",LISTE!B20),"")</f>
        <v/>
      </c>
      <c r="B17" s="178" t="str">
        <f>IF(MONTH(LISTE!G20)=7,IF(OR(LISTE!B20="",LISTE!I20="X"),"",LISTE!C20),"")</f>
        <v/>
      </c>
      <c r="C17" s="178" t="str">
        <f>IF(MONTH(LISTE!G20)=7,IF(OR(LISTE!B20="",LISTE!I20="X"),"",LISTE!A20),"")</f>
        <v/>
      </c>
      <c r="D17" s="178" t="str">
        <f>IF(MONTH(LISTE!G20)=7,IF(OR(LISTE!B20="",LISTE!I20="X"),"",LISTE!I20),"")</f>
        <v/>
      </c>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row>
    <row r="18" spans="1:35" x14ac:dyDescent="0.25">
      <c r="A18" s="178" t="str">
        <f>IF(MONTH(LISTE!G21)=7,IF(OR(LISTE!B21="",LISTE!I21="X"),"",LISTE!B21),"")</f>
        <v/>
      </c>
      <c r="B18" s="178" t="str">
        <f>IF(MONTH(LISTE!G21)=7,IF(OR(LISTE!B21="",LISTE!I21="X"),"",LISTE!C21),"")</f>
        <v/>
      </c>
      <c r="C18" s="178" t="str">
        <f>IF(MONTH(LISTE!G21)=7,IF(OR(LISTE!B21="",LISTE!I21="X"),"",LISTE!A21),"")</f>
        <v/>
      </c>
      <c r="D18" s="178" t="str">
        <f>IF(MONTH(LISTE!G21)=7,IF(OR(LISTE!B21="",LISTE!I21="X"),"",LISTE!I21),"")</f>
        <v/>
      </c>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row>
    <row r="19" spans="1:35" x14ac:dyDescent="0.25">
      <c r="A19" s="178" t="str">
        <f>IF(MONTH(LISTE!G22)=7,IF(OR(LISTE!B22="",LISTE!I22="X"),"",LISTE!B22),"")</f>
        <v/>
      </c>
      <c r="B19" s="178" t="str">
        <f>IF(MONTH(LISTE!G22)=7,IF(OR(LISTE!B22="",LISTE!I22="X"),"",LISTE!C22),"")</f>
        <v/>
      </c>
      <c r="C19" s="178" t="str">
        <f>IF(MONTH(LISTE!G22)=7,IF(OR(LISTE!B22="",LISTE!I22="X"),"",LISTE!A22),"")</f>
        <v/>
      </c>
      <c r="D19" s="178" t="str">
        <f>IF(MONTH(LISTE!G22)=7,IF(OR(LISTE!B22="",LISTE!I22="X"),"",LISTE!I22),"")</f>
        <v/>
      </c>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row>
    <row r="20" spans="1:35" x14ac:dyDescent="0.25">
      <c r="A20" s="178" t="str">
        <f>IF(MONTH(LISTE!G23)=7,IF(OR(LISTE!B23="",LISTE!I23="X"),"",LISTE!B23),"")</f>
        <v/>
      </c>
      <c r="B20" s="178" t="str">
        <f>IF(MONTH(LISTE!G23)=7,IF(OR(LISTE!B23="",LISTE!I23="X"),"",LISTE!C23),"")</f>
        <v/>
      </c>
      <c r="C20" s="178" t="str">
        <f>IF(MONTH(LISTE!G23)=7,IF(OR(LISTE!B23="",LISTE!I23="X"),"",LISTE!A23),"")</f>
        <v/>
      </c>
      <c r="D20" s="178" t="str">
        <f>IF(MONTH(LISTE!G23)=7,IF(OR(LISTE!B23="",LISTE!I23="X"),"",LISTE!I23),"")</f>
        <v/>
      </c>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75"/>
      <c r="AE20" s="175"/>
      <c r="AF20" s="175"/>
      <c r="AG20" s="175"/>
      <c r="AH20" s="182"/>
      <c r="AI20" s="182"/>
    </row>
    <row r="21" spans="1:35" x14ac:dyDescent="0.25">
      <c r="A21" s="178" t="str">
        <f>IF(MONTH(LISTE!G24)=7,IF(OR(LISTE!B24="",LISTE!I24="X"),"",LISTE!B24),"")</f>
        <v/>
      </c>
      <c r="B21" s="178" t="str">
        <f>IF(MONTH(LISTE!G24)=7,IF(OR(LISTE!B24="",LISTE!I24="X"),"",LISTE!C24),"")</f>
        <v/>
      </c>
      <c r="C21" s="178" t="str">
        <f>IF(MONTH(LISTE!G24)=7,IF(OR(LISTE!B24="",LISTE!I24="X"),"",LISTE!A24),"")</f>
        <v/>
      </c>
      <c r="D21" s="178" t="str">
        <f>IF(MONTH(LISTE!G24)=7,IF(OR(LISTE!B24="",LISTE!I24="X"),"",LISTE!I24),"")</f>
        <v/>
      </c>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row>
    <row r="22" spans="1:35" x14ac:dyDescent="0.25">
      <c r="A22" s="178" t="str">
        <f>IF(MONTH(LISTE!G25)=7,IF(OR(LISTE!B25="",LISTE!I25="X"),"",LISTE!B25),"")</f>
        <v/>
      </c>
      <c r="B22" s="178" t="str">
        <f>IF(MONTH(LISTE!G25)=7,IF(OR(LISTE!B25="",LISTE!I25="X"),"",LISTE!C25),"")</f>
        <v/>
      </c>
      <c r="C22" s="178" t="str">
        <f>IF(MONTH(LISTE!G25)=7,IF(OR(LISTE!B25="",LISTE!I25="X"),"",LISTE!A25),"")</f>
        <v/>
      </c>
      <c r="D22" s="178" t="str">
        <f>IF(MONTH(LISTE!G25)=7,IF(OR(LISTE!B25="",LISTE!I25="X"),"",LISTE!I25),"")</f>
        <v/>
      </c>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row>
    <row r="23" spans="1:35" x14ac:dyDescent="0.25">
      <c r="A23" s="178" t="str">
        <f>IF(MONTH(LISTE!G26)=7,IF(OR(LISTE!B26="",LISTE!I26="X"),"",LISTE!B26),"")</f>
        <v/>
      </c>
      <c r="B23" s="178" t="str">
        <f>IF(MONTH(LISTE!G26)=7,IF(OR(LISTE!B26="",LISTE!I26="X"),"",LISTE!C26),"")</f>
        <v/>
      </c>
      <c r="C23" s="178" t="str">
        <f>IF(MONTH(LISTE!G26)=7,IF(OR(LISTE!B26="",LISTE!I26="X"),"",LISTE!A26),"")</f>
        <v/>
      </c>
      <c r="D23" s="178" t="str">
        <f>IF(MONTH(LISTE!G26)=7,IF(OR(LISTE!B26="",LISTE!I26="X"),"",LISTE!I26),"")</f>
        <v/>
      </c>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row>
    <row r="24" spans="1:35" x14ac:dyDescent="0.25">
      <c r="A24" s="178" t="str">
        <f>IF(MONTH(LISTE!G29)=7,IF(OR(LISTE!B29="",LISTE!I29="X"),"",LISTE!B29),"")</f>
        <v/>
      </c>
      <c r="B24" s="178" t="str">
        <f>IF(MONTH(LISTE!G29)=7,IF(OR(LISTE!B29="",LISTE!I29="X"),"",LISTE!C29),"")</f>
        <v/>
      </c>
      <c r="C24" s="178" t="str">
        <f>IF(MONTH(LISTE!G29)=7,IF(OR(LISTE!B29="",LISTE!I29="X"),"",LISTE!A29),"")</f>
        <v/>
      </c>
      <c r="D24" s="178" t="str">
        <f>IF(MONTH(LISTE!G29)=7,IF(OR(LISTE!B29="",LISTE!I29="X"),"",LISTE!I29),"")</f>
        <v/>
      </c>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row>
    <row r="25" spans="1:35" x14ac:dyDescent="0.25">
      <c r="A25" s="178" t="str">
        <f>IF(MONTH(LISTE!G30)=7,IF(OR(LISTE!B30="",LISTE!I30="X"),"",LISTE!B30),"")</f>
        <v/>
      </c>
      <c r="B25" s="178" t="str">
        <f>IF(MONTH(LISTE!G30)=7,IF(OR(LISTE!B30="",LISTE!I30="X"),"",LISTE!C30),"")</f>
        <v/>
      </c>
      <c r="C25" s="178" t="str">
        <f>IF(MONTH(LISTE!G30)=7,IF(OR(LISTE!B30="",LISTE!I30="X"),"",LISTE!A30),"")</f>
        <v/>
      </c>
      <c r="D25" s="178" t="str">
        <f>IF(MONTH(LISTE!G30)=7,IF(OR(LISTE!B30="",LISTE!I30="X"),"",LISTE!I30),"")</f>
        <v/>
      </c>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row>
    <row r="26" spans="1:35" x14ac:dyDescent="0.25">
      <c r="A26" s="178" t="str">
        <f>IF(MONTH(LISTE!G32)=7,IF(OR(LISTE!B32="",LISTE!I32="X"),"",LISTE!B32),"")</f>
        <v/>
      </c>
      <c r="B26" s="178" t="str">
        <f>IF(MONTH(LISTE!G32)=7,IF(OR(LISTE!B32="",LISTE!I32="X"),"",LISTE!C32),"")</f>
        <v/>
      </c>
      <c r="C26" s="178" t="str">
        <f>IF(MONTH(LISTE!G32)=7,IF(OR(LISTE!B32="",LISTE!I32="X"),"",LISTE!A32),"")</f>
        <v/>
      </c>
      <c r="D26" s="178" t="str">
        <f>IF(MONTH(LISTE!G32)=7,IF(OR(LISTE!B32="",LISTE!I32="X"),"",LISTE!I32),"")</f>
        <v/>
      </c>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row>
    <row r="27" spans="1:35" x14ac:dyDescent="0.25">
      <c r="A27" s="178" t="str">
        <f>IF(MONTH(LISTE!G33)=7,IF(OR(LISTE!B33="",LISTE!I33="X"),"",LISTE!B33),"")</f>
        <v/>
      </c>
      <c r="B27" s="178" t="str">
        <f>IF(MONTH(LISTE!G33)=7,IF(OR(LISTE!B33="",LISTE!I33="X"),"",LISTE!C33),"")</f>
        <v/>
      </c>
      <c r="C27" s="178" t="str">
        <f>IF(MONTH(LISTE!G33)=7,IF(OR(LISTE!B33="",LISTE!I33="X"),"",LISTE!A33),"")</f>
        <v/>
      </c>
      <c r="D27" s="178" t="str">
        <f>IF(MONTH(LISTE!G33)=7,IF(OR(LISTE!B33="",LISTE!I33="X"),"",LISTE!I33),"")</f>
        <v/>
      </c>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row>
    <row r="28" spans="1:35" x14ac:dyDescent="0.25">
      <c r="A28" s="178" t="str">
        <f>IF(MONTH(LISTE!G34)=7,IF(OR(LISTE!B34="",LISTE!I34="X"),"",LISTE!B34),"")</f>
        <v/>
      </c>
      <c r="B28" s="178" t="str">
        <f>IF(MONTH(LISTE!G34)=7,IF(OR(LISTE!B34="",LISTE!I34="X"),"",LISTE!C34),"")</f>
        <v/>
      </c>
      <c r="C28" s="178" t="str">
        <f>IF(MONTH(LISTE!G34)=7,IF(OR(LISTE!B34="",LISTE!I34="X"),"",LISTE!A34),"")</f>
        <v/>
      </c>
      <c r="D28" s="178" t="str">
        <f>IF(MONTH(LISTE!G34)=7,IF(OR(LISTE!B34="",LISTE!I34="X"),"",LISTE!I34),"")</f>
        <v/>
      </c>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row>
    <row r="29" spans="1:35" x14ac:dyDescent="0.25">
      <c r="A29" s="178" t="str">
        <f>IF(MONTH(LISTE!G35)=7,IF(OR(LISTE!B35="",LISTE!I35="X"),"",LISTE!B35),"")</f>
        <v/>
      </c>
      <c r="B29" s="178" t="str">
        <f>IF(MONTH(LISTE!G35)=7,IF(OR(LISTE!B35="",LISTE!I35="X"),"",LISTE!C35),"")</f>
        <v/>
      </c>
      <c r="C29" s="178" t="str">
        <f>IF(MONTH(LISTE!G35)=7,IF(OR(LISTE!B35="",LISTE!I35="X"),"",LISTE!A35),"")</f>
        <v/>
      </c>
      <c r="D29" s="178" t="str">
        <f>IF(MONTH(LISTE!G35)=7,IF(OR(LISTE!B35="",LISTE!I35="X"),"",LISTE!I35),"")</f>
        <v/>
      </c>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row>
    <row r="30" spans="1:35" x14ac:dyDescent="0.25">
      <c r="A30" s="178" t="str">
        <f>IF(MONTH(LISTE!G36)=7,IF(OR(LISTE!B36="",LISTE!I36="X"),"",LISTE!B36),"")</f>
        <v/>
      </c>
      <c r="B30" s="178" t="str">
        <f>IF(MONTH(LISTE!G36)=7,IF(OR(LISTE!B36="",LISTE!I36="X"),"",LISTE!C36),"")</f>
        <v/>
      </c>
      <c r="C30" s="178" t="str">
        <f>IF(MONTH(LISTE!G36)=7,IF(OR(LISTE!B36="",LISTE!I36="X"),"",LISTE!A36),"")</f>
        <v/>
      </c>
      <c r="D30" s="178" t="str">
        <f>IF(MONTH(LISTE!G36)=7,IF(OR(LISTE!B36="",LISTE!I36="X"),"",LISTE!I36),"")</f>
        <v/>
      </c>
    </row>
    <row r="31" spans="1:35" x14ac:dyDescent="0.25">
      <c r="A31" s="178" t="str">
        <f>IF(MONTH(LISTE!G38)=7,IF(OR(LISTE!B38="",LISTE!I38="X"),"",LISTE!B38),"")</f>
        <v/>
      </c>
      <c r="B31" s="178" t="str">
        <f>IF(MONTH(LISTE!G38)=7,IF(OR(LISTE!B38="",LISTE!I38="X"),"",LISTE!C38),"")</f>
        <v/>
      </c>
      <c r="C31" s="178" t="str">
        <f>IF(MONTH(LISTE!G38)=7,IF(OR(LISTE!B38="",LISTE!I38="X"),"",LISTE!A38),"")</f>
        <v/>
      </c>
      <c r="D31" s="178" t="str">
        <f>IF(MONTH(LISTE!G38)=7,IF(OR(LISTE!B38="",LISTE!I38="X"),"",LISTE!I38),"")</f>
        <v/>
      </c>
    </row>
    <row r="32" spans="1:35" x14ac:dyDescent="0.25">
      <c r="A32" s="178" t="str">
        <f>IF(MONTH(LISTE!G39)=7,IF(OR(LISTE!B39="",LISTE!I39="X"),"",LISTE!B39),"")</f>
        <v/>
      </c>
      <c r="B32" s="178" t="str">
        <f>IF(MONTH(LISTE!G39)=7,IF(OR(LISTE!B39="",LISTE!I39="X"),"",LISTE!C39),"")</f>
        <v/>
      </c>
      <c r="C32" s="178" t="str">
        <f>IF(MONTH(LISTE!G39)=7,IF(OR(LISTE!B39="",LISTE!I39="X"),"",LISTE!A39),"")</f>
        <v/>
      </c>
      <c r="D32" s="178" t="str">
        <f>IF(MONTH(LISTE!G39)=7,IF(OR(LISTE!B39="",LISTE!I39="X"),"",LISTE!I39),"")</f>
        <v/>
      </c>
    </row>
    <row r="33" spans="1:4" x14ac:dyDescent="0.25">
      <c r="A33" s="178" t="str">
        <f>IF(MONTH(LISTE!G41)=7,IF(OR(LISTE!B41="",LISTE!I41="X"),"",LISTE!B41),"")</f>
        <v/>
      </c>
      <c r="B33" s="178" t="str">
        <f>IF(MONTH(LISTE!G41)=7,IF(OR(LISTE!B41="",LISTE!I41="X"),"",LISTE!C41),"")</f>
        <v/>
      </c>
      <c r="C33" s="178" t="str">
        <f>IF(MONTH(LISTE!G41)=7,IF(OR(LISTE!B41="",LISTE!I41="X"),"",LISTE!A41),"")</f>
        <v/>
      </c>
      <c r="D33" s="178" t="str">
        <f>IF(MONTH(LISTE!G41)=7,IF(OR(LISTE!B41="",LISTE!I41="X"),"",LISTE!I41),"")</f>
        <v/>
      </c>
    </row>
    <row r="34" spans="1:4" x14ac:dyDescent="0.25">
      <c r="A34" s="178" t="str">
        <f>IF(MONTH(LISTE!G42)=7,IF(OR(LISTE!B42="",LISTE!I42="X"),"",LISTE!B42),"")</f>
        <v/>
      </c>
      <c r="B34" s="178" t="str">
        <f>IF(MONTH(LISTE!G42)=7,IF(OR(LISTE!B42="",LISTE!I42="X"),"",LISTE!C42),"")</f>
        <v/>
      </c>
      <c r="C34" s="178" t="str">
        <f>IF(MONTH(LISTE!G42)=7,IF(OR(LISTE!B42="",LISTE!I42="X"),"",LISTE!A42),"")</f>
        <v/>
      </c>
      <c r="D34" s="178" t="str">
        <f>IF(MONTH(LISTE!G42)=7,IF(OR(LISTE!B42="",LISTE!I42="X"),"",LISTE!I42),"")</f>
        <v/>
      </c>
    </row>
    <row r="35" spans="1:4" x14ac:dyDescent="0.25">
      <c r="A35" s="178" t="str">
        <f>IF(MONTH(LISTE!G43)=7,IF(OR(LISTE!B43="",LISTE!I43="X"),"",LISTE!B43),"")</f>
        <v/>
      </c>
      <c r="B35" s="178" t="str">
        <f>IF(MONTH(LISTE!G43)=7,IF(OR(LISTE!B43="",LISTE!I43="X"),"",LISTE!C43),"")</f>
        <v/>
      </c>
      <c r="C35" s="178" t="str">
        <f>IF(MONTH(LISTE!G43)=7,IF(OR(LISTE!B43="",LISTE!I43="X"),"",LISTE!A43),"")</f>
        <v/>
      </c>
      <c r="D35" s="178" t="str">
        <f>IF(MONTH(LISTE!G43)=7,IF(OR(LISTE!B43="",LISTE!I43="X"),"",LISTE!I43),"")</f>
        <v/>
      </c>
    </row>
    <row r="36" spans="1:4" x14ac:dyDescent="0.25">
      <c r="A36" s="178" t="str">
        <f>IF(MONTH(LISTE!G44)=7,IF(OR(LISTE!B44="",LISTE!I44="X"),"",LISTE!B44),"")</f>
        <v/>
      </c>
      <c r="B36" s="178" t="str">
        <f>IF(MONTH(LISTE!G44)=7,IF(OR(LISTE!B44="",LISTE!I44="X"),"",LISTE!C44),"")</f>
        <v/>
      </c>
      <c r="C36" s="178" t="str">
        <f>IF(MONTH(LISTE!G44)=7,IF(OR(LISTE!B44="",LISTE!I44="X"),"",LISTE!A44),"")</f>
        <v/>
      </c>
      <c r="D36" s="178" t="str">
        <f>IF(MONTH(LISTE!G44)=7,IF(OR(LISTE!B44="",LISTE!I44="X"),"",LISTE!I44),"")</f>
        <v/>
      </c>
    </row>
    <row r="37" spans="1:4" x14ac:dyDescent="0.25">
      <c r="A37" s="178" t="str">
        <f>IF(MONTH(LISTE!G45)=7,IF(OR(LISTE!B45="",LISTE!I45="X"),"",LISTE!B45),"")</f>
        <v/>
      </c>
      <c r="B37" s="178" t="str">
        <f>IF(MONTH(LISTE!G45)=7,IF(OR(LISTE!B45="",LISTE!I45="X"),"",LISTE!C45),"")</f>
        <v/>
      </c>
      <c r="C37" s="178" t="str">
        <f>IF(MONTH(LISTE!G45)=7,IF(OR(LISTE!B45="",LISTE!I45="X"),"",LISTE!A45),"")</f>
        <v/>
      </c>
      <c r="D37" s="178" t="str">
        <f>IF(MONTH(LISTE!G45)=7,IF(OR(LISTE!B45="",LISTE!I45="X"),"",LISTE!I45),"")</f>
        <v/>
      </c>
    </row>
    <row r="38" spans="1:4" x14ac:dyDescent="0.25">
      <c r="A38" s="178" t="str">
        <f>IF(MONTH(LISTE!G47)=7,IF(OR(LISTE!B47="",LISTE!I47="X"),"",LISTE!B47),"")</f>
        <v/>
      </c>
      <c r="B38" s="178" t="str">
        <f>IF(MONTH(LISTE!G47)=7,IF(OR(LISTE!B47="",LISTE!I47="X"),"",LISTE!C47),"")</f>
        <v/>
      </c>
      <c r="C38" s="178" t="str">
        <f>IF(MONTH(LISTE!G47)=7,IF(OR(LISTE!B47="",LISTE!I47="X"),"",LISTE!A47),"")</f>
        <v/>
      </c>
      <c r="D38" s="178" t="str">
        <f>IF(MONTH(LISTE!G47)=7,IF(OR(LISTE!B47="",LISTE!I47="X"),"",LISTE!I47),"")</f>
        <v/>
      </c>
    </row>
    <row r="39" spans="1:4" x14ac:dyDescent="0.25">
      <c r="A39" s="178" t="str">
        <f>IF(MONTH(LISTE!G48)=7,IF(OR(LISTE!B48="",LISTE!I48="X"),"",LISTE!B48),"")</f>
        <v/>
      </c>
      <c r="B39" s="178" t="str">
        <f>IF(MONTH(LISTE!G48)=7,IF(OR(LISTE!B48="",LISTE!I48="X"),"",LISTE!C48),"")</f>
        <v/>
      </c>
      <c r="C39" s="178" t="str">
        <f>IF(MONTH(LISTE!G48)=7,IF(OR(LISTE!B48="",LISTE!I48="X"),"",LISTE!A48),"")</f>
        <v/>
      </c>
      <c r="D39" s="178" t="str">
        <f>IF(MONTH(LISTE!G48)=7,IF(OR(LISTE!B48="",LISTE!I48="X"),"",LISTE!I48),"")</f>
        <v/>
      </c>
    </row>
    <row r="40" spans="1:4" x14ac:dyDescent="0.25">
      <c r="A40" s="178" t="str">
        <f>IF(MONTH(LISTE!G49)=7,IF(OR(LISTE!B49="",LISTE!I49="X"),"",LISTE!B49),"")</f>
        <v/>
      </c>
      <c r="B40" s="178" t="str">
        <f>IF(MONTH(LISTE!G49)=7,IF(OR(LISTE!B49="",LISTE!I49="X"),"",LISTE!C49),"")</f>
        <v/>
      </c>
      <c r="C40" s="178" t="str">
        <f>IF(MONTH(LISTE!G49)=7,IF(OR(LISTE!B49="",LISTE!I49="X"),"",LISTE!A49),"")</f>
        <v/>
      </c>
      <c r="D40" s="178" t="str">
        <f>IF(MONTH(LISTE!G49)=7,IF(OR(LISTE!B49="",LISTE!I49="X"),"",LISTE!I49),"")</f>
        <v/>
      </c>
    </row>
    <row r="41" spans="1:4" x14ac:dyDescent="0.25">
      <c r="A41" s="178" t="str">
        <f>IF(MONTH(LISTE!G50)=7,IF(OR(LISTE!B50="",LISTE!I50="X"),"",LISTE!B50),"")</f>
        <v/>
      </c>
      <c r="B41" s="178" t="str">
        <f>IF(MONTH(LISTE!G50)=7,IF(OR(LISTE!B50="",LISTE!I50="X"),"",LISTE!C50),"")</f>
        <v/>
      </c>
      <c r="C41" s="178" t="str">
        <f>IF(MONTH(LISTE!G50)=7,IF(OR(LISTE!B50="",LISTE!I50="X"),"",LISTE!A50),"")</f>
        <v/>
      </c>
      <c r="D41" s="178" t="str">
        <f>IF(MONTH(LISTE!G50)=7,IF(OR(LISTE!B50="",LISTE!I50="X"),"",LISTE!I50),"")</f>
        <v/>
      </c>
    </row>
    <row r="42" spans="1:4" x14ac:dyDescent="0.25">
      <c r="A42" s="178" t="str">
        <f>IF(MONTH(LISTE!G51)=7,IF(OR(LISTE!B51="",LISTE!I51="X"),"",LISTE!B51),"")</f>
        <v/>
      </c>
      <c r="B42" s="178" t="str">
        <f>IF(MONTH(LISTE!G51)=7,IF(OR(LISTE!B51="",LISTE!I51="X"),"",LISTE!C51),"")</f>
        <v/>
      </c>
      <c r="C42" s="178" t="str">
        <f>IF(MONTH(LISTE!G51)=7,IF(OR(LISTE!B51="",LISTE!I51="X"),"",LISTE!A51),"")</f>
        <v/>
      </c>
      <c r="D42" s="178" t="str">
        <f>IF(MONTH(LISTE!G51)=7,IF(OR(LISTE!B51="",LISTE!I51="X"),"",LISTE!I51),"")</f>
        <v/>
      </c>
    </row>
    <row r="43" spans="1:4" x14ac:dyDescent="0.25">
      <c r="A43" s="178" t="str">
        <f>IF(MONTH(LISTE!G52)=7,IF(OR(LISTE!B52="",LISTE!I52="X"),"",LISTE!B52),"")</f>
        <v/>
      </c>
      <c r="B43" s="178" t="str">
        <f>IF(MONTH(LISTE!G52)=7,IF(OR(LISTE!B52="",LISTE!I52="X"),"",LISTE!C52),"")</f>
        <v/>
      </c>
      <c r="C43" s="178" t="str">
        <f>IF(MONTH(LISTE!G52)=7,IF(OR(LISTE!B52="",LISTE!I52="X"),"",LISTE!A52),"")</f>
        <v/>
      </c>
      <c r="D43" s="178" t="str">
        <f>IF(MONTH(LISTE!G52)=7,IF(OR(LISTE!B52="",LISTE!I52="X"),"",LISTE!I52),"")</f>
        <v/>
      </c>
    </row>
    <row r="44" spans="1:4" x14ac:dyDescent="0.25">
      <c r="A44" s="178" t="str">
        <f>IF(MONTH(LISTE!G53)=7,IF(OR(LISTE!B53="",LISTE!I53="X"),"",LISTE!B53),"")</f>
        <v/>
      </c>
      <c r="B44" s="178" t="str">
        <f>IF(MONTH(LISTE!G53)=7,IF(OR(LISTE!B53="",LISTE!I53="X"),"",LISTE!C53),"")</f>
        <v/>
      </c>
      <c r="C44" s="178" t="str">
        <f>IF(MONTH(LISTE!G53)=7,IF(OR(LISTE!B53="",LISTE!I53="X"),"",LISTE!A53),"")</f>
        <v/>
      </c>
      <c r="D44" s="178" t="str">
        <f>IF(MONTH(LISTE!G53)=7,IF(OR(LISTE!B53="",LISTE!I53="X"),"",LISTE!I53),"")</f>
        <v/>
      </c>
    </row>
    <row r="45" spans="1:4" x14ac:dyDescent="0.25">
      <c r="A45" s="178" t="str">
        <f>IF(MONTH(LISTE!G54)=7,IF(OR(LISTE!B54="",LISTE!I54="X"),"",LISTE!B54),"")</f>
        <v/>
      </c>
      <c r="B45" s="178" t="str">
        <f>IF(MONTH(LISTE!G54)=7,IF(OR(LISTE!B54="",LISTE!I54="X"),"",LISTE!C54),"")</f>
        <v/>
      </c>
      <c r="C45" s="178" t="str">
        <f>IF(MONTH(LISTE!G54)=7,IF(OR(LISTE!B54="",LISTE!I54="X"),"",LISTE!A54),"")</f>
        <v/>
      </c>
      <c r="D45" s="178" t="str">
        <f>IF(MONTH(LISTE!G54)=7,IF(OR(LISTE!B54="",LISTE!I54="X"),"",LISTE!I54),"")</f>
        <v/>
      </c>
    </row>
    <row r="46" spans="1:4" x14ac:dyDescent="0.25">
      <c r="A46" s="178" t="str">
        <f>IF(MONTH(LISTE!G55)=7,IF(OR(LISTE!B55="",LISTE!I55="X"),"",LISTE!B55),"")</f>
        <v/>
      </c>
      <c r="B46" s="178" t="str">
        <f>IF(MONTH(LISTE!G55)=7,IF(OR(LISTE!B55="",LISTE!I55="X"),"",LISTE!C55),"")</f>
        <v/>
      </c>
      <c r="C46" s="178" t="str">
        <f>IF(MONTH(LISTE!G55)=7,IF(OR(LISTE!B55="",LISTE!I55="X"),"",LISTE!A55),"")</f>
        <v/>
      </c>
      <c r="D46" s="178" t="str">
        <f>IF(MONTH(LISTE!G55)=7,IF(OR(LISTE!B55="",LISTE!I55="X"),"",LISTE!I55),"")</f>
        <v/>
      </c>
    </row>
    <row r="47" spans="1:4" x14ac:dyDescent="0.25">
      <c r="A47" s="178" t="str">
        <f>IF(MONTH(LISTE!G56)=7,IF(OR(LISTE!B56="",LISTE!I56="X"),"",LISTE!B56),"")</f>
        <v/>
      </c>
      <c r="B47" s="178" t="str">
        <f>IF(MONTH(LISTE!G56)=7,IF(OR(LISTE!B56="",LISTE!I56="X"),"",LISTE!C56),"")</f>
        <v/>
      </c>
      <c r="C47" s="178" t="str">
        <f>IF(MONTH(LISTE!G56)=7,IF(OR(LISTE!B56="",LISTE!I56="X"),"",LISTE!A56),"")</f>
        <v/>
      </c>
      <c r="D47" s="178" t="str">
        <f>IF(MONTH(LISTE!G56)=7,IF(OR(LISTE!B56="",LISTE!I56="X"),"",LISTE!I56),"")</f>
        <v/>
      </c>
    </row>
    <row r="48" spans="1:4" x14ac:dyDescent="0.25">
      <c r="A48" s="178" t="str">
        <f>IF(MONTH(LISTE!G57)=7,IF(OR(LISTE!B57="",LISTE!I57="X"),"",LISTE!B57),"")</f>
        <v/>
      </c>
      <c r="B48" s="178" t="str">
        <f>IF(MONTH(LISTE!G57)=7,IF(OR(LISTE!B57="",LISTE!I57="X"),"",LISTE!C57),"")</f>
        <v/>
      </c>
      <c r="C48" s="178" t="str">
        <f>IF(MONTH(LISTE!G57)=7,IF(OR(LISTE!B57="",LISTE!I57="X"),"",LISTE!A57),"")</f>
        <v/>
      </c>
      <c r="D48" s="178" t="str">
        <f>IF(MONTH(LISTE!G57)=7,IF(OR(LISTE!B57="",LISTE!I57="X"),"",LISTE!I57),"")</f>
        <v/>
      </c>
    </row>
    <row r="49" spans="1:4" x14ac:dyDescent="0.25">
      <c r="A49" s="178" t="str">
        <f>IF(MONTH(LISTE!G58)=7,IF(OR(LISTE!B58="",LISTE!I58="X"),"",LISTE!B58),"")</f>
        <v/>
      </c>
      <c r="B49" s="178" t="str">
        <f>IF(MONTH(LISTE!G58)=7,IF(OR(LISTE!B58="",LISTE!I58="X"),"",LISTE!C58),"")</f>
        <v/>
      </c>
      <c r="C49" s="178" t="str">
        <f>IF(MONTH(LISTE!G58)=7,IF(OR(LISTE!B58="",LISTE!I58="X"),"",LISTE!A58),"")</f>
        <v/>
      </c>
      <c r="D49" s="178" t="str">
        <f>IF(MONTH(LISTE!G58)=7,IF(OR(LISTE!B58="",LISTE!I58="X"),"",LISTE!I58),"")</f>
        <v/>
      </c>
    </row>
    <row r="50" spans="1:4" x14ac:dyDescent="0.25">
      <c r="A50" s="178" t="str">
        <f>IF(MONTH(LISTE!G59)=7,IF(OR(LISTE!B59="",LISTE!I59="X"),"",LISTE!B59),"")</f>
        <v/>
      </c>
      <c r="B50" s="178" t="str">
        <f>IF(MONTH(LISTE!G59)=7,IF(OR(LISTE!B59="",LISTE!I59="X"),"",LISTE!C59),"")</f>
        <v/>
      </c>
      <c r="C50" s="178" t="str">
        <f>IF(MONTH(LISTE!G59)=7,IF(OR(LISTE!B59="",LISTE!I59="X"),"",LISTE!A59),"")</f>
        <v/>
      </c>
      <c r="D50" s="178" t="str">
        <f>IF(MONTH(LISTE!G59)=7,IF(OR(LISTE!B59="",LISTE!I59="X"),"",LISTE!I59),"")</f>
        <v/>
      </c>
    </row>
    <row r="51" spans="1:4" x14ac:dyDescent="0.25">
      <c r="A51" s="178" t="str">
        <f>IF(MONTH(LISTE!G60)=7,IF(OR(LISTE!B60="",LISTE!I60="X"),"",LISTE!B60),"")</f>
        <v/>
      </c>
      <c r="B51" s="178" t="str">
        <f>IF(MONTH(LISTE!G60)=7,IF(OR(LISTE!B60="",LISTE!I60="X"),"",LISTE!C60),"")</f>
        <v/>
      </c>
      <c r="C51" s="178" t="str">
        <f>IF(MONTH(LISTE!G60)=7,IF(OR(LISTE!B60="",LISTE!I60="X"),"",LISTE!A60),"")</f>
        <v/>
      </c>
      <c r="D51" s="178" t="str">
        <f>IF(MONTH(LISTE!G60)=7,IF(OR(LISTE!B60="",LISTE!I60="X"),"",LISTE!I60),"")</f>
        <v/>
      </c>
    </row>
    <row r="52" spans="1:4" x14ac:dyDescent="0.25">
      <c r="A52" s="178" t="str">
        <f>IF(MONTH(LISTE!G61)=7,IF(OR(LISTE!B61="",LISTE!I61="X"),"",LISTE!B61),"")</f>
        <v/>
      </c>
      <c r="B52" s="178" t="str">
        <f>IF(MONTH(LISTE!G61)=7,IF(OR(LISTE!B61="",LISTE!I61="X"),"",LISTE!C61),"")</f>
        <v/>
      </c>
      <c r="C52" s="178" t="str">
        <f>IF(MONTH(LISTE!G61)=7,IF(OR(LISTE!B61="",LISTE!I61="X"),"",LISTE!A61),"")</f>
        <v/>
      </c>
      <c r="D52" s="178" t="str">
        <f>IF(MONTH(LISTE!G61)=7,IF(OR(LISTE!B61="",LISTE!I61="X"),"",LISTE!I61),"")</f>
        <v/>
      </c>
    </row>
    <row r="53" spans="1:4" x14ac:dyDescent="0.25">
      <c r="A53" s="178" t="str">
        <f>IF(MONTH(LISTE!G62)=7,IF(OR(LISTE!B62="",LISTE!I62="X"),"",LISTE!B62),"")</f>
        <v>Veil</v>
      </c>
      <c r="B53" s="178" t="str">
        <f>IF(MONTH(LISTE!G62)=7,IF(OR(LISTE!B62="",LISTE!I62="X"),"",LISTE!C62),"")</f>
        <v>Mme</v>
      </c>
      <c r="C53" s="178">
        <f>IF(MONTH(LISTE!G62)=7,IF(OR(LISTE!B62="",LISTE!I62="X"),"",LISTE!A62),"")</f>
        <v>54</v>
      </c>
      <c r="D53" s="178" t="str">
        <f>IF(MONTH(LISTE!G62)=7,IF(OR(LISTE!B62="",LISTE!I62="X"),"",LISTE!I62),"")</f>
        <v>O</v>
      </c>
    </row>
    <row r="54" spans="1:4" x14ac:dyDescent="0.25">
      <c r="A54" s="178" t="str">
        <f>IF(MONTH(LISTE!G63)=7,IF(OR(LISTE!B63="",LISTE!I63="X"),"",LISTE!B63),"")</f>
        <v/>
      </c>
      <c r="B54" s="178" t="str">
        <f>IF(MONTH(LISTE!G63)=7,IF(OR(LISTE!B63="",LISTE!I63="X"),"",LISTE!C63),"")</f>
        <v/>
      </c>
      <c r="C54" s="178" t="str">
        <f>IF(MONTH(LISTE!G63)=7,IF(OR(LISTE!B63="",LISTE!I63="X"),"",LISTE!A63),"")</f>
        <v/>
      </c>
      <c r="D54" s="178" t="str">
        <f>IF(MONTH(LISTE!G63)=7,IF(OR(LISTE!B63="",LISTE!I63="X"),"",LISTE!I63),"")</f>
        <v/>
      </c>
    </row>
    <row r="55" spans="1:4" x14ac:dyDescent="0.25">
      <c r="A55" s="178" t="str">
        <f>IF(MONTH(LISTE!G64)=7,IF(OR(LISTE!B64="",LISTE!I64="X"),"",LISTE!B64),"")</f>
        <v/>
      </c>
      <c r="B55" s="178" t="str">
        <f>IF(MONTH(LISTE!G64)=7,IF(OR(LISTE!B64="",LISTE!I64="X"),"",LISTE!C64),"")</f>
        <v/>
      </c>
      <c r="C55" s="178" t="str">
        <f>IF(MONTH(LISTE!G64)=7,IF(OR(LISTE!B64="",LISTE!I64="X"),"",LISTE!A64),"")</f>
        <v/>
      </c>
      <c r="D55" s="178" t="str">
        <f>IF(MONTH(LISTE!G64)=7,IF(OR(LISTE!B64="",LISTE!I64="X"),"",LISTE!I64),"")</f>
        <v/>
      </c>
    </row>
    <row r="56" spans="1:4" x14ac:dyDescent="0.25">
      <c r="A56" s="178" t="str">
        <f>IF(MONTH(LISTE!G65)=7,IF(OR(LISTE!B65="",LISTE!I65="X"),"",LISTE!B65),"")</f>
        <v/>
      </c>
      <c r="B56" s="178" t="str">
        <f>IF(MONTH(LISTE!G65)=7,IF(OR(LISTE!B65="",LISTE!I65="X"),"",LISTE!C65),"")</f>
        <v/>
      </c>
      <c r="C56" s="178" t="str">
        <f>IF(MONTH(LISTE!G65)=7,IF(OR(LISTE!B65="",LISTE!I65="X"),"",LISTE!A65),"")</f>
        <v/>
      </c>
      <c r="D56" s="178" t="str">
        <f>IF(MONTH(LISTE!G65)=7,IF(OR(LISTE!B65="",LISTE!I65="X"),"",LISTE!I65),"")</f>
        <v/>
      </c>
    </row>
    <row r="57" spans="1:4" x14ac:dyDescent="0.25">
      <c r="A57" s="178" t="str">
        <f>IF(MONTH(LISTE!G66)=7,IF(OR(LISTE!B66="",LISTE!I66="X"),"",LISTE!B66),"")</f>
        <v>Lhez</v>
      </c>
      <c r="B57" s="178" t="str">
        <f>IF(MONTH(LISTE!G66)=7,IF(OR(LISTE!B66="",LISTE!I66="X"),"",LISTE!C66),"")</f>
        <v>Isabelle</v>
      </c>
      <c r="C57" s="178">
        <f>IF(MONTH(LISTE!G66)=7,IF(OR(LISTE!B66="",LISTE!I66="X"),"",LISTE!A66),"")</f>
        <v>58</v>
      </c>
      <c r="D57" s="178" t="str">
        <f>IF(MONTH(LISTE!G66)=7,IF(OR(LISTE!B66="",LISTE!I66="X"),"",LISTE!I66),"")</f>
        <v>O</v>
      </c>
    </row>
    <row r="58" spans="1:4" x14ac:dyDescent="0.25">
      <c r="A58" s="178" t="str">
        <f>IF(MONTH(LISTE!G67)=7,IF(OR(LISTE!B67="",LISTE!I67="X"),"",LISTE!B67),"")</f>
        <v/>
      </c>
      <c r="B58" s="178" t="str">
        <f>IF(MONTH(LISTE!G67)=7,IF(OR(LISTE!B67="",LISTE!I67="X"),"",LISTE!C67),"")</f>
        <v/>
      </c>
      <c r="C58" s="178" t="str">
        <f>IF(MONTH(LISTE!G67)=7,IF(OR(LISTE!B67="",LISTE!I67="X"),"",LISTE!A67),"")</f>
        <v/>
      </c>
      <c r="D58" s="178" t="str">
        <f>IF(MONTH(LISTE!G67)=7,IF(OR(LISTE!B67="",LISTE!I67="X"),"",LISTE!I67),"")</f>
        <v/>
      </c>
    </row>
    <row r="59" spans="1:4" x14ac:dyDescent="0.25">
      <c r="A59" s="178" t="str">
        <f>IF(MONTH(LISTE!G68)=7,IF(OR(LISTE!B68="",LISTE!I68="X"),"",LISTE!B68),"")</f>
        <v/>
      </c>
      <c r="B59" s="178" t="str">
        <f>IF(MONTH(LISTE!G68)=7,IF(OR(LISTE!B68="",LISTE!I68="X"),"",LISTE!C68),"")</f>
        <v/>
      </c>
      <c r="C59" s="178" t="str">
        <f>IF(MONTH(LISTE!G68)=7,IF(OR(LISTE!B68="",LISTE!I68="X"),"",LISTE!A68),"")</f>
        <v/>
      </c>
      <c r="D59" s="178" t="str">
        <f>IF(MONTH(LISTE!G68)=7,IF(OR(LISTE!B68="",LISTE!I68="X"),"",LISTE!I68),"")</f>
        <v/>
      </c>
    </row>
    <row r="60" spans="1:4" x14ac:dyDescent="0.25">
      <c r="A60" s="178" t="str">
        <f>IF(MONTH(LISTE!G69)=7,IF(OR(LISTE!B69="",LISTE!I69="X"),"",LISTE!B69),"")</f>
        <v/>
      </c>
      <c r="B60" s="178" t="str">
        <f>IF(MONTH(LISTE!G69)=7,IF(OR(LISTE!B69="",LISTE!I69="X"),"",LISTE!C69),"")</f>
        <v/>
      </c>
      <c r="C60" s="178" t="str">
        <f>IF(MONTH(LISTE!G69)=7,IF(OR(LISTE!B69="",LISTE!I69="X"),"",LISTE!A69),"")</f>
        <v/>
      </c>
      <c r="D60" s="178" t="str">
        <f>IF(MONTH(LISTE!G69)=7,IF(OR(LISTE!B69="",LISTE!I69="X"),"",LISTE!I69),"")</f>
        <v/>
      </c>
    </row>
    <row r="61" spans="1:4" x14ac:dyDescent="0.25">
      <c r="A61" s="178" t="str">
        <f>IF(MONTH(LISTE!G70)=7,IF(OR(LISTE!B70="",LISTE!I70="X"),"",LISTE!B70),"")</f>
        <v/>
      </c>
      <c r="B61" s="178" t="str">
        <f>IF(MONTH(LISTE!G70)=7,IF(OR(LISTE!B70="",LISTE!I70="X"),"",LISTE!C70),"")</f>
        <v/>
      </c>
      <c r="C61" s="178" t="str">
        <f>IF(MONTH(LISTE!G70)=7,IF(OR(LISTE!B70="",LISTE!I70="X"),"",LISTE!A70),"")</f>
        <v/>
      </c>
      <c r="D61" s="178" t="str">
        <f>IF(MONTH(LISTE!G70)=7,IF(OR(LISTE!B70="",LISTE!I70="X"),"",LISTE!I70),"")</f>
        <v/>
      </c>
    </row>
    <row r="62" spans="1:4" x14ac:dyDescent="0.25">
      <c r="A62" s="178" t="str">
        <f>IF(MONTH(LISTE!G71)=7,IF(OR(LISTE!B71="",LISTE!I71="X"),"",LISTE!B71),"")</f>
        <v/>
      </c>
      <c r="B62" s="178" t="str">
        <f>IF(MONTH(LISTE!G71)=7,IF(OR(LISTE!B71="",LISTE!I71="X"),"",LISTE!C71),"")</f>
        <v/>
      </c>
      <c r="C62" s="178" t="str">
        <f>IF(MONTH(LISTE!G71)=7,IF(OR(LISTE!B71="",LISTE!I71="X"),"",LISTE!A71),"")</f>
        <v/>
      </c>
      <c r="D62" s="178" t="str">
        <f>IF(MONTH(LISTE!G71)=7,IF(OR(LISTE!B71="",LISTE!I71="X"),"",LISTE!I71),"")</f>
        <v/>
      </c>
    </row>
    <row r="63" spans="1:4" x14ac:dyDescent="0.25">
      <c r="A63" s="178" t="str">
        <f>IF(MONTH(LISTE!G72)=7,IF(OR(LISTE!B72="",LISTE!I72="X"),"",LISTE!B72),"")</f>
        <v>Lamotte</v>
      </c>
      <c r="B63" s="178" t="str">
        <f>IF(MONTH(LISTE!G72)=7,IF(OR(LISTE!B72="",LISTE!I72="X"),"",LISTE!C72),"")</f>
        <v>Daniel</v>
      </c>
      <c r="C63" s="178">
        <f>IF(MONTH(LISTE!G72)=7,IF(OR(LISTE!B72="",LISTE!I72="X"),"",LISTE!A72),"")</f>
        <v>64</v>
      </c>
      <c r="D63" s="178" t="str">
        <f>IF(MONTH(LISTE!G72)=7,IF(OR(LISTE!B72="",LISTE!I72="X"),"",LISTE!I72),"")</f>
        <v>O</v>
      </c>
    </row>
    <row r="64" spans="1:4" x14ac:dyDescent="0.25">
      <c r="A64" s="178" t="str">
        <f>IF(MONTH(LISTE!G73)=7,IF(OR(LISTE!B73="",LISTE!I73="X"),"",LISTE!B73),"")</f>
        <v/>
      </c>
      <c r="B64" s="178" t="str">
        <f>IF(MONTH(LISTE!G73)=7,IF(OR(LISTE!B73="",LISTE!I73="X"),"",LISTE!C73),"")</f>
        <v/>
      </c>
      <c r="C64" s="178" t="str">
        <f>IF(MONTH(LISTE!G73)=7,IF(OR(LISTE!B73="",LISTE!I73="X"),"",LISTE!A73),"")</f>
        <v/>
      </c>
      <c r="D64" s="178" t="str">
        <f>IF(MONTH(LISTE!G73)=7,IF(OR(LISTE!B73="",LISTE!I73="X"),"",LISTE!I73),"")</f>
        <v/>
      </c>
    </row>
    <row r="65" spans="1:4" x14ac:dyDescent="0.25">
      <c r="A65" s="178" t="str">
        <f>IF(MONTH(LISTE!G74)=7,IF(OR(LISTE!B74="",LISTE!I74="X"),"",LISTE!B74),"")</f>
        <v/>
      </c>
      <c r="B65" s="178" t="str">
        <f>IF(MONTH(LISTE!G74)=7,IF(OR(LISTE!B74="",LISTE!I74="X"),"",LISTE!C74),"")</f>
        <v/>
      </c>
      <c r="C65" s="178" t="str">
        <f>IF(MONTH(LISTE!G74)=7,IF(OR(LISTE!B74="",LISTE!I74="X"),"",LISTE!A74),"")</f>
        <v/>
      </c>
      <c r="D65" s="178" t="str">
        <f>IF(MONTH(LISTE!G74)=7,IF(OR(LISTE!B74="",LISTE!I74="X"),"",LISTE!I74),"")</f>
        <v/>
      </c>
    </row>
    <row r="66" spans="1:4" x14ac:dyDescent="0.25">
      <c r="A66" s="178" t="str">
        <f>IF(MONTH(LISTE!G75)=7,IF(OR(LISTE!B75="",LISTE!I75="X"),"",LISTE!B75),"")</f>
        <v/>
      </c>
      <c r="B66" s="178" t="str">
        <f>IF(MONTH(LISTE!G75)=7,IF(OR(LISTE!B75="",LISTE!I75="X"),"",LISTE!C75),"")</f>
        <v/>
      </c>
      <c r="C66" s="178" t="str">
        <f>IF(MONTH(LISTE!G75)=7,IF(OR(LISTE!B75="",LISTE!I75="X"),"",LISTE!A75),"")</f>
        <v/>
      </c>
      <c r="D66" s="178" t="str">
        <f>IF(MONTH(LISTE!G75)=7,IF(OR(LISTE!B75="",LISTE!I75="X"),"",LISTE!I75),"")</f>
        <v/>
      </c>
    </row>
    <row r="67" spans="1:4" x14ac:dyDescent="0.25">
      <c r="A67" s="178" t="str">
        <f>IF(MONTH(LISTE!G76)=7,IF(OR(LISTE!B76="",LISTE!I76="X"),"",LISTE!B76),"")</f>
        <v/>
      </c>
      <c r="B67" s="178" t="str">
        <f>IF(MONTH(LISTE!G76)=7,IF(OR(LISTE!B76="",LISTE!I76="X"),"",LISTE!C76),"")</f>
        <v/>
      </c>
      <c r="C67" s="178" t="str">
        <f>IF(MONTH(LISTE!G76)=7,IF(OR(LISTE!B76="",LISTE!I76="X"),"",LISTE!A76),"")</f>
        <v/>
      </c>
      <c r="D67" s="178" t="str">
        <f>IF(MONTH(LISTE!G76)=7,IF(OR(LISTE!B76="",LISTE!I76="X"),"",LISTE!I76),"")</f>
        <v/>
      </c>
    </row>
    <row r="68" spans="1:4" x14ac:dyDescent="0.25">
      <c r="A68" s="178" t="str">
        <f>IF(MONTH(LISTE!G77)=7,IF(OR(LISTE!B77="",LISTE!I77="X"),"",LISTE!B77),"")</f>
        <v/>
      </c>
      <c r="B68" s="178" t="str">
        <f>IF(MONTH(LISTE!G77)=7,IF(OR(LISTE!B77="",LISTE!I77="X"),"",LISTE!C77),"")</f>
        <v/>
      </c>
      <c r="C68" s="178" t="str">
        <f>IF(MONTH(LISTE!G77)=7,IF(OR(LISTE!B77="",LISTE!I77="X"),"",LISTE!A77),"")</f>
        <v/>
      </c>
      <c r="D68" s="178" t="str">
        <f>IF(MONTH(LISTE!G77)=7,IF(OR(LISTE!B77="",LISTE!I77="X"),"",LISTE!I77),"")</f>
        <v/>
      </c>
    </row>
    <row r="69" spans="1:4" x14ac:dyDescent="0.25">
      <c r="A69" s="178" t="str">
        <f>IF(MONTH(LISTE!G78)=7,IF(OR(LISTE!B78="",LISTE!I78="X"),"",LISTE!B78),"")</f>
        <v/>
      </c>
      <c r="B69" s="178" t="str">
        <f>IF(MONTH(LISTE!G78)=7,IF(OR(LISTE!B78="",LISTE!I78="X"),"",LISTE!C78),"")</f>
        <v/>
      </c>
      <c r="C69" s="178" t="str">
        <f>IF(MONTH(LISTE!G78)=7,IF(OR(LISTE!B78="",LISTE!I78="X"),"",LISTE!A78),"")</f>
        <v/>
      </c>
      <c r="D69" s="178" t="str">
        <f>IF(MONTH(LISTE!G78)=7,IF(OR(LISTE!B78="",LISTE!I78="X"),"",LISTE!I78),"")</f>
        <v/>
      </c>
    </row>
    <row r="70" spans="1:4" x14ac:dyDescent="0.25">
      <c r="A70" s="178" t="str">
        <f>IF(MONTH(LISTE!G79)=7,IF(OR(LISTE!B79="",LISTE!I79="X"),"",LISTE!B79),"")</f>
        <v/>
      </c>
      <c r="B70" s="178" t="str">
        <f>IF(MONTH(LISTE!G79)=7,IF(OR(LISTE!B79="",LISTE!I79="X"),"",LISTE!C79),"")</f>
        <v/>
      </c>
      <c r="C70" s="178" t="str">
        <f>IF(MONTH(LISTE!G79)=7,IF(OR(LISTE!B79="",LISTE!I79="X"),"",LISTE!A79),"")</f>
        <v/>
      </c>
      <c r="D70" s="178" t="str">
        <f>IF(MONTH(LISTE!G79)=7,IF(OR(LISTE!B79="",LISTE!I79="X"),"",LISTE!I79),"")</f>
        <v/>
      </c>
    </row>
    <row r="71" spans="1:4" x14ac:dyDescent="0.25">
      <c r="A71" s="178" t="str">
        <f>IF(MONTH(LISTE!G80)=7,IF(OR(LISTE!B80="",LISTE!I80="X"),"",LISTE!B80),"")</f>
        <v>Soulat</v>
      </c>
      <c r="B71" s="178" t="str">
        <f>IF(MONTH(LISTE!G80)=7,IF(OR(LISTE!B80="",LISTE!I80="X"),"",LISTE!C80),"")</f>
        <v>Severine</v>
      </c>
      <c r="C71" s="178">
        <f>IF(MONTH(LISTE!G80)=7,IF(OR(LISTE!B80="",LISTE!I80="X"),"",LISTE!A80),"")</f>
        <v>72</v>
      </c>
      <c r="D71" s="178" t="str">
        <f>IF(MONTH(LISTE!G80)=7,IF(OR(LISTE!B80="",LISTE!I80="X"),"",LISTE!I80),"")</f>
        <v>O</v>
      </c>
    </row>
    <row r="72" spans="1:4" x14ac:dyDescent="0.25">
      <c r="A72" s="178" t="str">
        <f>IF(MONTH(LISTE!G81)=7,IF(OR(LISTE!B81="",LISTE!I81="X"),"",LISTE!B81),"")</f>
        <v>Soulat</v>
      </c>
      <c r="B72" s="178" t="str">
        <f>IF(MONTH(LISTE!G81)=7,IF(OR(LISTE!B81="",LISTE!I81="X"),"",LISTE!C81),"")</f>
        <v>Severine</v>
      </c>
      <c r="C72" s="178">
        <f>IF(MONTH(LISTE!G81)=7,IF(OR(LISTE!B81="",LISTE!I81="X"),"",LISTE!A81),"")</f>
        <v>73</v>
      </c>
      <c r="D72" s="178" t="str">
        <f>IF(MONTH(LISTE!G81)=7,IF(OR(LISTE!B81="",LISTE!I81="X"),"",LISTE!I81),"")</f>
        <v>O</v>
      </c>
    </row>
    <row r="73" spans="1:4" x14ac:dyDescent="0.25">
      <c r="A73" s="178" t="str">
        <f>IF(MONTH(LISTE!G82)=7,IF(OR(LISTE!B82="",LISTE!I82="X"),"",LISTE!B82),"")</f>
        <v/>
      </c>
      <c r="B73" s="178" t="str">
        <f>IF(MONTH(LISTE!G82)=7,IF(OR(LISTE!B82="",LISTE!I82="X"),"",LISTE!C82),"")</f>
        <v/>
      </c>
      <c r="C73" s="178" t="str">
        <f>IF(MONTH(LISTE!G82)=7,IF(OR(LISTE!B82="",LISTE!I82="X"),"",LISTE!A82),"")</f>
        <v/>
      </c>
      <c r="D73" s="178" t="str">
        <f>IF(MONTH(LISTE!G82)=7,IF(OR(LISTE!B82="",LISTE!I82="X"),"",LISTE!I82),"")</f>
        <v/>
      </c>
    </row>
    <row r="74" spans="1:4" x14ac:dyDescent="0.25">
      <c r="A74" s="178" t="str">
        <f>IF(MONTH(LISTE!G83)=7,IF(OR(LISTE!B83="",LISTE!I83="X"),"",LISTE!B83),"")</f>
        <v>Saubonnet</v>
      </c>
      <c r="B74" s="178" t="str">
        <f>IF(MONTH(LISTE!G83)=7,IF(OR(LISTE!B83="",LISTE!I83="X"),"",LISTE!C83),"")</f>
        <v>Jean Pierre</v>
      </c>
      <c r="C74" s="178">
        <f>IF(MONTH(LISTE!G83)=7,IF(OR(LISTE!B83="",LISTE!I83="X"),"",LISTE!A83),"")</f>
        <v>75</v>
      </c>
      <c r="D74" s="178" t="str">
        <f>IF(MONTH(LISTE!G83)=7,IF(OR(LISTE!B83="",LISTE!I83="X"),"",LISTE!I83),"")</f>
        <v>O</v>
      </c>
    </row>
    <row r="75" spans="1:4" x14ac:dyDescent="0.25">
      <c r="A75" s="178" t="str">
        <f>IF(MONTH(LISTE!G84)=7,IF(OR(LISTE!B84="",LISTE!I84="X"),"",LISTE!B84),"")</f>
        <v/>
      </c>
      <c r="B75" s="178" t="str">
        <f>IF(MONTH(LISTE!G84)=7,IF(OR(LISTE!B84="",LISTE!I84="X"),"",LISTE!C84),"")</f>
        <v/>
      </c>
      <c r="C75" s="178" t="str">
        <f>IF(MONTH(LISTE!G84)=7,IF(OR(LISTE!B84="",LISTE!I84="X"),"",LISTE!A84),"")</f>
        <v/>
      </c>
      <c r="D75" s="178" t="str">
        <f>IF(MONTH(LISTE!G84)=7,IF(OR(LISTE!B84="",LISTE!I84="X"),"",LISTE!I84),"")</f>
        <v/>
      </c>
    </row>
    <row r="76" spans="1:4" x14ac:dyDescent="0.25">
      <c r="A76" s="178" t="str">
        <f>IF(MONTH(LISTE!G85)=7,IF(OR(LISTE!B85="",LISTE!I85="X"),"",LISTE!B85),"")</f>
        <v/>
      </c>
      <c r="B76" s="178" t="str">
        <f>IF(MONTH(LISTE!G85)=7,IF(OR(LISTE!B85="",LISTE!I85="X"),"",LISTE!C85),"")</f>
        <v/>
      </c>
      <c r="C76" s="178" t="str">
        <f>IF(MONTH(LISTE!G85)=7,IF(OR(LISTE!B85="",LISTE!I85="X"),"",LISTE!A85),"")</f>
        <v/>
      </c>
      <c r="D76" s="178" t="str">
        <f>IF(MONTH(LISTE!G85)=7,IF(OR(LISTE!B85="",LISTE!I85="X"),"",LISTE!I85),"")</f>
        <v/>
      </c>
    </row>
    <row r="77" spans="1:4" x14ac:dyDescent="0.25">
      <c r="A77" s="178" t="str">
        <f>IF(MONTH(LISTE!G86)=7,IF(OR(LISTE!B86="",LISTE!I86="X"),"",LISTE!B86),"")</f>
        <v>Flamant</v>
      </c>
      <c r="B77" s="178" t="str">
        <f>IF(MONTH(LISTE!G86)=7,IF(OR(LISTE!B86="",LISTE!I86="X"),"",LISTE!C86),"")</f>
        <v>Beatrice</v>
      </c>
      <c r="C77" s="178">
        <f>IF(MONTH(LISTE!G86)=7,IF(OR(LISTE!B86="",LISTE!I86="X"),"",LISTE!A86),"")</f>
        <v>78</v>
      </c>
      <c r="D77" s="178" t="str">
        <f>IF(MONTH(LISTE!G86)=7,IF(OR(LISTE!B86="",LISTE!I86="X"),"",LISTE!I86),"")</f>
        <v>O</v>
      </c>
    </row>
    <row r="78" spans="1:4" x14ac:dyDescent="0.25">
      <c r="A78" s="178" t="str">
        <f>IF(MONTH(LISTE!G87)=7,IF(OR(LISTE!B87="",LISTE!I87="X"),"",LISTE!B87),"")</f>
        <v>Menu</v>
      </c>
      <c r="B78" s="178" t="str">
        <f>IF(MONTH(LISTE!G87)=7,IF(OR(LISTE!B87="",LISTE!I87="X"),"",LISTE!C87),"")</f>
        <v>Ingrid</v>
      </c>
      <c r="C78" s="178">
        <f>IF(MONTH(LISTE!G87)=7,IF(OR(LISTE!B87="",LISTE!I87="X"),"",LISTE!A87),"")</f>
        <v>79</v>
      </c>
      <c r="D78" s="178" t="str">
        <f>IF(MONTH(LISTE!G87)=7,IF(OR(LISTE!B87="",LISTE!I87="X"),"",LISTE!I87),"")</f>
        <v>O</v>
      </c>
    </row>
    <row r="79" spans="1:4" x14ac:dyDescent="0.25">
      <c r="A79" s="178" t="str">
        <f>IF(MONTH(LISTE!G88)=7,IF(OR(LISTE!B88="",LISTE!I88="X"),"",LISTE!B88),"")</f>
        <v/>
      </c>
      <c r="B79" s="178" t="str">
        <f>IF(MONTH(LISTE!G88)=7,IF(OR(LISTE!B88="",LISTE!I88="X"),"",LISTE!C88),"")</f>
        <v/>
      </c>
      <c r="C79" s="178" t="str">
        <f>IF(MONTH(LISTE!G88)=7,IF(OR(LISTE!B88="",LISTE!I88="X"),"",LISTE!A88),"")</f>
        <v/>
      </c>
      <c r="D79" s="178" t="str">
        <f>IF(MONTH(LISTE!G88)=7,IF(OR(LISTE!B88="",LISTE!I88="X"),"",LISTE!I88),"")</f>
        <v/>
      </c>
    </row>
    <row r="80" spans="1:4" x14ac:dyDescent="0.25">
      <c r="A80" s="178" t="str">
        <f>IF(MONTH(LISTE!G89)=7,IF(OR(LISTE!B89="",LISTE!I89="X"),"",LISTE!B89),"")</f>
        <v/>
      </c>
      <c r="B80" s="178" t="str">
        <f>IF(MONTH(LISTE!G89)=7,IF(OR(LISTE!B89="",LISTE!I89="X"),"",LISTE!C89),"")</f>
        <v/>
      </c>
      <c r="C80" s="178" t="str">
        <f>IF(MONTH(LISTE!G89)=7,IF(OR(LISTE!B89="",LISTE!I89="X"),"",LISTE!A89),"")</f>
        <v/>
      </c>
      <c r="D80" s="178" t="str">
        <f>IF(MONTH(LISTE!G89)=7,IF(OR(LISTE!B89="",LISTE!I89="X"),"",LISTE!I89),"")</f>
        <v/>
      </c>
    </row>
    <row r="81" spans="1:4" x14ac:dyDescent="0.25">
      <c r="A81" s="178" t="str">
        <f>IF(MONTH(LISTE!G90)=7,IF(OR(LISTE!B90="",LISTE!I90="X"),"",LISTE!B90),"")</f>
        <v>Conan</v>
      </c>
      <c r="B81" s="178" t="str">
        <f>IF(MONTH(LISTE!G90)=7,IF(OR(LISTE!B90="",LISTE!I90="X"),"",LISTE!C90),"")</f>
        <v>Lolita</v>
      </c>
      <c r="C81" s="178">
        <f>IF(MONTH(LISTE!G90)=7,IF(OR(LISTE!B90="",LISTE!I90="X"),"",LISTE!A90),"")</f>
        <v>82</v>
      </c>
      <c r="D81" s="178" t="str">
        <f>IF(MONTH(LISTE!G90)=7,IF(OR(LISTE!B90="",LISTE!I90="X"),"",LISTE!I90),"")</f>
        <v>O</v>
      </c>
    </row>
    <row r="82" spans="1:4" x14ac:dyDescent="0.25">
      <c r="A82" s="178" t="str">
        <f>IF(MONTH(LISTE!G91)=7,IF(OR(LISTE!B91="",LISTE!I91="X"),"",LISTE!B91),"")</f>
        <v/>
      </c>
      <c r="B82" s="178" t="str">
        <f>IF(MONTH(LISTE!G91)=7,IF(OR(LISTE!B91="",LISTE!I91="X"),"",LISTE!C91),"")</f>
        <v/>
      </c>
      <c r="C82" s="178" t="str">
        <f>IF(MONTH(LISTE!G91)=7,IF(OR(LISTE!B91="",LISTE!I91="X"),"",LISTE!A91),"")</f>
        <v/>
      </c>
      <c r="D82" s="178" t="str">
        <f>IF(MONTH(LISTE!G91)=7,IF(OR(LISTE!B91="",LISTE!I91="X"),"",LISTE!I91),"")</f>
        <v/>
      </c>
    </row>
    <row r="83" spans="1:4" x14ac:dyDescent="0.25">
      <c r="A83" s="178" t="str">
        <f>IF(MONTH(LISTE!G92)=7,IF(OR(LISTE!B92="",LISTE!I92="X"),"",LISTE!B92),"")</f>
        <v/>
      </c>
      <c r="B83" s="178" t="str">
        <f>IF(MONTH(LISTE!G92)=7,IF(OR(LISTE!B92="",LISTE!I92="X"),"",LISTE!C92),"")</f>
        <v/>
      </c>
      <c r="C83" s="178" t="str">
        <f>IF(MONTH(LISTE!G92)=7,IF(OR(LISTE!B92="",LISTE!I92="X"),"",LISTE!A92),"")</f>
        <v/>
      </c>
      <c r="D83" s="178" t="str">
        <f>IF(MONTH(LISTE!G92)=7,IF(OR(LISTE!B92="",LISTE!I92="X"),"",LISTE!I92),"")</f>
        <v/>
      </c>
    </row>
    <row r="84" spans="1:4" x14ac:dyDescent="0.25">
      <c r="A84" s="178" t="str">
        <f>IF(MONTH(LISTE!G93)=7,IF(OR(LISTE!B93="",LISTE!I93="X"),"",LISTE!B93),"")</f>
        <v/>
      </c>
      <c r="B84" s="178" t="str">
        <f>IF(MONTH(LISTE!G93)=7,IF(OR(LISTE!B93="",LISTE!I93="X"),"",LISTE!C93),"")</f>
        <v/>
      </c>
      <c r="C84" s="178" t="str">
        <f>IF(MONTH(LISTE!G93)=7,IF(OR(LISTE!B93="",LISTE!I93="X"),"",LISTE!A93),"")</f>
        <v/>
      </c>
      <c r="D84" s="178" t="str">
        <f>IF(MONTH(LISTE!G93)=7,IF(OR(LISTE!B93="",LISTE!I93="X"),"",LISTE!I93),"")</f>
        <v/>
      </c>
    </row>
    <row r="85" spans="1:4" x14ac:dyDescent="0.25">
      <c r="A85" s="178" t="str">
        <f>IF(MONTH(LISTE!G94)=7,IF(OR(LISTE!B94="",LISTE!I94="X"),"",LISTE!B94),"")</f>
        <v/>
      </c>
      <c r="B85" s="178" t="str">
        <f>IF(MONTH(LISTE!G94)=7,IF(OR(LISTE!B94="",LISTE!I94="X"),"",LISTE!C94),"")</f>
        <v/>
      </c>
      <c r="C85" s="178" t="str">
        <f>IF(MONTH(LISTE!G94)=7,IF(OR(LISTE!B94="",LISTE!I94="X"),"",LISTE!A94),"")</f>
        <v/>
      </c>
      <c r="D85" s="178" t="str">
        <f>IF(MONTH(LISTE!G94)=7,IF(OR(LISTE!B94="",LISTE!I94="X"),"",LISTE!I94),"")</f>
        <v/>
      </c>
    </row>
    <row r="86" spans="1:4" x14ac:dyDescent="0.25">
      <c r="A86" s="178" t="str">
        <f>IF(MONTH(LISTE!G95)=7,IF(OR(LISTE!B95="",LISTE!I95="X"),"",LISTE!B95),"")</f>
        <v>Lesenecal</v>
      </c>
      <c r="B86" s="178" t="str">
        <f>IF(MONTH(LISTE!G95)=7,IF(OR(LISTE!B95="",LISTE!I95="X"),"",LISTE!C95),"")</f>
        <v>Maria</v>
      </c>
      <c r="C86" s="178">
        <f>IF(MONTH(LISTE!G95)=7,IF(OR(LISTE!B95="",LISTE!I95="X"),"",LISTE!A95),"")</f>
        <v>87</v>
      </c>
      <c r="D86" s="178" t="str">
        <f>IF(MONTH(LISTE!G95)=7,IF(OR(LISTE!B95="",LISTE!I95="X"),"",LISTE!I95),"")</f>
        <v>O</v>
      </c>
    </row>
    <row r="87" spans="1:4" x14ac:dyDescent="0.25">
      <c r="A87" s="178" t="str">
        <f>IF(MONTH(LISTE!G96)=7,IF(OR(LISTE!B96="",LISTE!I96="X"),"",LISTE!B96),"")</f>
        <v/>
      </c>
      <c r="B87" s="178" t="str">
        <f>IF(MONTH(LISTE!G96)=7,IF(OR(LISTE!B96="",LISTE!I96="X"),"",LISTE!C96),"")</f>
        <v/>
      </c>
      <c r="C87" s="178" t="str">
        <f>IF(MONTH(LISTE!G96)=7,IF(OR(LISTE!B96="",LISTE!I96="X"),"",LISTE!A96),"")</f>
        <v/>
      </c>
      <c r="D87" s="178" t="str">
        <f>IF(MONTH(LISTE!G96)=7,IF(OR(LISTE!B96="",LISTE!I96="X"),"",LISTE!I96),"")</f>
        <v/>
      </c>
    </row>
    <row r="88" spans="1:4" x14ac:dyDescent="0.25">
      <c r="A88" s="178" t="str">
        <f>IF(MONTH(LISTE!G97)=7,IF(OR(LISTE!B97="",LISTE!I97="X"),"",LISTE!B97),"")</f>
        <v/>
      </c>
      <c r="B88" s="178" t="str">
        <f>IF(MONTH(LISTE!G97)=7,IF(OR(LISTE!B97="",LISTE!I97="X"),"",LISTE!C97),"")</f>
        <v/>
      </c>
      <c r="C88" s="178" t="str">
        <f>IF(MONTH(LISTE!G97)=7,IF(OR(LISTE!B97="",LISTE!I97="X"),"",LISTE!A97),"")</f>
        <v/>
      </c>
      <c r="D88" s="178" t="str">
        <f>IF(MONTH(LISTE!G97)=7,IF(OR(LISTE!B97="",LISTE!I97="X"),"",LISTE!I97),"")</f>
        <v/>
      </c>
    </row>
    <row r="89" spans="1:4" x14ac:dyDescent="0.25">
      <c r="A89" s="178" t="str">
        <f>IF(MONTH(LISTE!G98)=7,IF(OR(LISTE!B98="",LISTE!I98="X"),"",LISTE!B98),"")</f>
        <v/>
      </c>
      <c r="B89" s="178" t="str">
        <f>IF(MONTH(LISTE!G98)=7,IF(OR(LISTE!B98="",LISTE!I98="X"),"",LISTE!C98),"")</f>
        <v/>
      </c>
      <c r="C89" s="178" t="str">
        <f>IF(MONTH(LISTE!G98)=7,IF(OR(LISTE!B98="",LISTE!I98="X"),"",LISTE!A98),"")</f>
        <v/>
      </c>
      <c r="D89" s="178" t="str">
        <f>IF(MONTH(LISTE!G98)=7,IF(OR(LISTE!B98="",LISTE!I98="X"),"",LISTE!I98),"")</f>
        <v/>
      </c>
    </row>
    <row r="90" spans="1:4" x14ac:dyDescent="0.25">
      <c r="A90" s="178" t="str">
        <f>IF(MONTH(LISTE!G99)=7,IF(OR(LISTE!B99="",LISTE!I99="X"),"",LISTE!B99),"")</f>
        <v/>
      </c>
      <c r="B90" s="178" t="str">
        <f>IF(MONTH(LISTE!G99)=7,IF(OR(LISTE!B99="",LISTE!I99="X"),"",LISTE!C99),"")</f>
        <v/>
      </c>
      <c r="C90" s="178" t="str">
        <f>IF(MONTH(LISTE!G99)=7,IF(OR(LISTE!B99="",LISTE!I99="X"),"",LISTE!A99),"")</f>
        <v/>
      </c>
      <c r="D90" s="178" t="str">
        <f>IF(MONTH(LISTE!G99)=7,IF(OR(LISTE!B99="",LISTE!I99="X"),"",LISTE!I99),"")</f>
        <v/>
      </c>
    </row>
    <row r="91" spans="1:4" x14ac:dyDescent="0.25">
      <c r="A91" s="178" t="str">
        <f>IF(MONTH(LISTE!G100)=7,IF(OR(LISTE!B100="",LISTE!I100="X"),"",LISTE!B100),"")</f>
        <v/>
      </c>
      <c r="B91" s="178" t="str">
        <f>IF(MONTH(LISTE!G100)=7,IF(OR(LISTE!B100="",LISTE!I100="X"),"",LISTE!C100),"")</f>
        <v/>
      </c>
      <c r="C91" s="178" t="str">
        <f>IF(MONTH(LISTE!G100)=7,IF(OR(LISTE!B100="",LISTE!I100="X"),"",LISTE!A100),"")</f>
        <v/>
      </c>
      <c r="D91" s="178" t="str">
        <f>IF(MONTH(LISTE!G100)=7,IF(OR(LISTE!B100="",LISTE!I100="X"),"",LISTE!I100),"")</f>
        <v/>
      </c>
    </row>
    <row r="92" spans="1:4" x14ac:dyDescent="0.25">
      <c r="A92" s="178" t="str">
        <f>IF(MONTH(LISTE!G101)=7,IF(OR(LISTE!B101="",LISTE!I101="X"),"",LISTE!B101),"")</f>
        <v/>
      </c>
      <c r="B92" s="178" t="str">
        <f>IF(MONTH(LISTE!G101)=7,IF(OR(LISTE!B101="",LISTE!I101="X"),"",LISTE!C101),"")</f>
        <v/>
      </c>
      <c r="C92" s="178" t="str">
        <f>IF(MONTH(LISTE!G101)=7,IF(OR(LISTE!B101="",LISTE!I101="X"),"",LISTE!A101),"")</f>
        <v/>
      </c>
      <c r="D92" s="178" t="str">
        <f>IF(MONTH(LISTE!G101)=7,IF(OR(LISTE!B101="",LISTE!I101="X"),"",LISTE!I101),"")</f>
        <v/>
      </c>
    </row>
    <row r="93" spans="1:4" x14ac:dyDescent="0.25">
      <c r="A93" s="178" t="str">
        <f>IF(MONTH(LISTE!G102)=7,IF(OR(LISTE!B102="",LISTE!I102="X"),"",LISTE!B102),"")</f>
        <v/>
      </c>
      <c r="B93" s="178" t="str">
        <f>IF(MONTH(LISTE!G102)=7,IF(OR(LISTE!B102="",LISTE!I102="X"),"",LISTE!C102),"")</f>
        <v/>
      </c>
      <c r="C93" s="178" t="str">
        <f>IF(MONTH(LISTE!G102)=7,IF(OR(LISTE!B102="",LISTE!I102="X"),"",LISTE!A102),"")</f>
        <v/>
      </c>
      <c r="D93" s="178" t="str">
        <f>IF(MONTH(LISTE!G102)=7,IF(OR(LISTE!B102="",LISTE!I102="X"),"",LISTE!I102),"")</f>
        <v/>
      </c>
    </row>
    <row r="94" spans="1:4" x14ac:dyDescent="0.25">
      <c r="A94" s="178" t="str">
        <f>IF(MONTH(LISTE!G103)=7,IF(OR(LISTE!B103="",LISTE!I103="X"),"",LISTE!B103),"")</f>
        <v/>
      </c>
      <c r="B94" s="178" t="str">
        <f>IF(MONTH(LISTE!G103)=7,IF(OR(LISTE!B103="",LISTE!I103="X"),"",LISTE!C103),"")</f>
        <v/>
      </c>
      <c r="C94" s="178" t="str">
        <f>IF(MONTH(LISTE!G103)=7,IF(OR(LISTE!B103="",LISTE!I103="X"),"",LISTE!A103),"")</f>
        <v/>
      </c>
      <c r="D94" s="178" t="str">
        <f>IF(MONTH(LISTE!G103)=7,IF(OR(LISTE!B103="",LISTE!I103="X"),"",LISTE!I103),"")</f>
        <v/>
      </c>
    </row>
    <row r="95" spans="1:4" x14ac:dyDescent="0.25">
      <c r="A95" s="178" t="str">
        <f>IF(MONTH(LISTE!G104)=7,IF(OR(LISTE!B104="",LISTE!I104="X"),"",LISTE!B104),"")</f>
        <v/>
      </c>
      <c r="B95" s="178" t="str">
        <f>IF(MONTH(LISTE!G104)=7,IF(OR(LISTE!B104="",LISTE!I104="X"),"",LISTE!C104),"")</f>
        <v/>
      </c>
      <c r="C95" s="178" t="str">
        <f>IF(MONTH(LISTE!G104)=7,IF(OR(LISTE!B104="",LISTE!I104="X"),"",LISTE!A104),"")</f>
        <v/>
      </c>
      <c r="D95" s="178" t="str">
        <f>IF(MONTH(LISTE!G104)=7,IF(OR(LISTE!B104="",LISTE!I104="X"),"",LISTE!I104),"")</f>
        <v/>
      </c>
    </row>
    <row r="96" spans="1:4" x14ac:dyDescent="0.25">
      <c r="A96" s="178" t="str">
        <f>IF(MONTH(LISTE!G105)=7,IF(OR(LISTE!B105="",LISTE!I105="X"),"",LISTE!B105),"")</f>
        <v/>
      </c>
      <c r="B96" s="178" t="str">
        <f>IF(MONTH(LISTE!G105)=7,IF(OR(LISTE!B105="",LISTE!I105="X"),"",LISTE!C105),"")</f>
        <v/>
      </c>
      <c r="C96" s="178" t="str">
        <f>IF(MONTH(LISTE!G105)=7,IF(OR(LISTE!B105="",LISTE!I105="X"),"",LISTE!A105),"")</f>
        <v/>
      </c>
      <c r="D96" s="178" t="str">
        <f>IF(MONTH(LISTE!G105)=7,IF(OR(LISTE!B105="",LISTE!I105="X"),"",LISTE!I105),"")</f>
        <v/>
      </c>
    </row>
    <row r="97" spans="1:4" x14ac:dyDescent="0.25">
      <c r="A97" s="178" t="str">
        <f>IF(MONTH(LISTE!G106)=7,IF(OR(LISTE!B106="",LISTE!I106="X"),"",LISTE!B106),"")</f>
        <v/>
      </c>
      <c r="B97" s="178" t="str">
        <f>IF(MONTH(LISTE!G106)=7,IF(OR(LISTE!B106="",LISTE!I106="X"),"",LISTE!C106),"")</f>
        <v/>
      </c>
      <c r="C97" s="178" t="str">
        <f>IF(MONTH(LISTE!G106)=7,IF(OR(LISTE!B106="",LISTE!I106="X"),"",LISTE!A106),"")</f>
        <v/>
      </c>
      <c r="D97" s="178" t="str">
        <f>IF(MONTH(LISTE!G106)=7,IF(OR(LISTE!B106="",LISTE!I106="X"),"",LISTE!I106),"")</f>
        <v/>
      </c>
    </row>
    <row r="98" spans="1:4" x14ac:dyDescent="0.25">
      <c r="A98" s="178" t="str">
        <f>IF(MONTH(LISTE!G107)=7,IF(OR(LISTE!B107="",LISTE!I107="X"),"",LISTE!B107),"")</f>
        <v/>
      </c>
      <c r="B98" s="178" t="str">
        <f>IF(MONTH(LISTE!G107)=7,IF(OR(LISTE!B107="",LISTE!I107="X"),"",LISTE!C107),"")</f>
        <v/>
      </c>
      <c r="C98" s="178" t="str">
        <f>IF(MONTH(LISTE!G107)=7,IF(OR(LISTE!B107="",LISTE!I107="X"),"",LISTE!A107),"")</f>
        <v/>
      </c>
      <c r="D98" s="178" t="str">
        <f>IF(MONTH(LISTE!G107)=7,IF(OR(LISTE!B107="",LISTE!I107="X"),"",LISTE!I107),"")</f>
        <v/>
      </c>
    </row>
    <row r="99" spans="1:4" x14ac:dyDescent="0.25">
      <c r="A99" s="178" t="str">
        <f>IF(MONTH(LISTE!G108)=7,IF(OR(LISTE!B108="",LISTE!I108="X"),"",LISTE!B108),"")</f>
        <v/>
      </c>
      <c r="B99" s="178" t="str">
        <f>IF(MONTH(LISTE!G108)=7,IF(OR(LISTE!B108="",LISTE!I108="X"),"",LISTE!C108),"")</f>
        <v/>
      </c>
      <c r="C99" s="178" t="str">
        <f>IF(MONTH(LISTE!G108)=7,IF(OR(LISTE!B108="",LISTE!I108="X"),"",LISTE!A108),"")</f>
        <v/>
      </c>
      <c r="D99" s="178" t="str">
        <f>IF(MONTH(LISTE!G108)=7,IF(OR(LISTE!B108="",LISTE!I108="X"),"",LISTE!I108),"")</f>
        <v/>
      </c>
    </row>
    <row r="100" spans="1:4" x14ac:dyDescent="0.25">
      <c r="A100" s="178" t="str">
        <f>IF(MONTH(LISTE!G109)=7,IF(OR(LISTE!B109="",LISTE!I109="X"),"",LISTE!B109),"")</f>
        <v/>
      </c>
      <c r="B100" s="178" t="str">
        <f>IF(MONTH(LISTE!G109)=7,IF(OR(LISTE!B109="",LISTE!I109="X"),"",LISTE!C109),"")</f>
        <v/>
      </c>
      <c r="C100" s="178" t="str">
        <f>IF(MONTH(LISTE!G109)=7,IF(OR(LISTE!B109="",LISTE!I109="X"),"",LISTE!A109),"")</f>
        <v/>
      </c>
      <c r="D100" s="178" t="str">
        <f>IF(MONTH(LISTE!G109)=7,IF(OR(LISTE!B109="",LISTE!I109="X"),"",LISTE!I109),"")</f>
        <v/>
      </c>
    </row>
    <row r="101" spans="1:4" x14ac:dyDescent="0.25">
      <c r="A101" s="178" t="str">
        <f>IF(MONTH(LISTE!G110)=7,IF(OR(LISTE!B110="",LISTE!I110="X"),"",LISTE!B110),"")</f>
        <v/>
      </c>
      <c r="B101" s="178" t="str">
        <f>IF(MONTH(LISTE!G110)=7,IF(OR(LISTE!B110="",LISTE!I110="X"),"",LISTE!C110),"")</f>
        <v/>
      </c>
      <c r="C101" s="178" t="str">
        <f>IF(MONTH(LISTE!G110)=7,IF(OR(LISTE!B110="",LISTE!I110="X"),"",LISTE!A110),"")</f>
        <v/>
      </c>
      <c r="D101" s="178" t="str">
        <f>IF(MONTH(LISTE!G110)=7,IF(OR(LISTE!B110="",LISTE!I110="X"),"",LISTE!I110),"")</f>
        <v/>
      </c>
    </row>
    <row r="102" spans="1:4" x14ac:dyDescent="0.25">
      <c r="A102" s="178" t="str">
        <f>IF(MONTH(LISTE!G111)=7,IF(OR(LISTE!B111="",LISTE!I111="X"),"",LISTE!B111),"")</f>
        <v/>
      </c>
      <c r="B102" s="178" t="str">
        <f>IF(MONTH(LISTE!G111)=7,IF(OR(LISTE!B111="",LISTE!I111="X"),"",LISTE!C111),"")</f>
        <v/>
      </c>
      <c r="C102" s="178" t="str">
        <f>IF(MONTH(LISTE!G111)=7,IF(OR(LISTE!B111="",LISTE!I111="X"),"",LISTE!A111),"")</f>
        <v/>
      </c>
      <c r="D102" s="178" t="str">
        <f>IF(MONTH(LISTE!G111)=7,IF(OR(LISTE!B111="",LISTE!I111="X"),"",LISTE!I111),"")</f>
        <v/>
      </c>
    </row>
    <row r="103" spans="1:4" x14ac:dyDescent="0.25">
      <c r="A103" s="178" t="str">
        <f>IF(MONTH(LISTE!G112)=7,IF(OR(LISTE!B112="",LISTE!I112="X"),"",LISTE!B112),"")</f>
        <v/>
      </c>
      <c r="B103" s="178" t="str">
        <f>IF(MONTH(LISTE!G112)=7,IF(OR(LISTE!B112="",LISTE!I112="X"),"",LISTE!C112),"")</f>
        <v/>
      </c>
      <c r="C103" s="178" t="str">
        <f>IF(MONTH(LISTE!G112)=7,IF(OR(LISTE!B112="",LISTE!I112="X"),"",LISTE!A112),"")</f>
        <v/>
      </c>
      <c r="D103" s="178" t="str">
        <f>IF(MONTH(LISTE!G112)=7,IF(OR(LISTE!B112="",LISTE!I112="X"),"",LISTE!I112),"")</f>
        <v/>
      </c>
    </row>
    <row r="104" spans="1:4" x14ac:dyDescent="0.25">
      <c r="A104" s="178" t="str">
        <f>IF(MONTH(LISTE!G113)=7,IF(OR(LISTE!B113="",LISTE!I113="X"),"",LISTE!B113),"")</f>
        <v/>
      </c>
      <c r="B104" s="178" t="str">
        <f>IF(MONTH(LISTE!G113)=7,IF(OR(LISTE!B113="",LISTE!I113="X"),"",LISTE!C113),"")</f>
        <v/>
      </c>
      <c r="C104" s="178" t="str">
        <f>IF(MONTH(LISTE!G113)=7,IF(OR(LISTE!B113="",LISTE!I113="X"),"",LISTE!A113),"")</f>
        <v/>
      </c>
      <c r="D104" s="178" t="str">
        <f>IF(MONTH(LISTE!G113)=7,IF(OR(LISTE!B113="",LISTE!I113="X"),"",LISTE!I113),"")</f>
        <v/>
      </c>
    </row>
    <row r="105" spans="1:4" x14ac:dyDescent="0.25">
      <c r="A105" s="178" t="str">
        <f>IF(MONTH(LISTE!G114)=7,IF(OR(LISTE!B114="",LISTE!I114="X"),"",LISTE!B114),"")</f>
        <v/>
      </c>
      <c r="B105" s="178" t="str">
        <f>IF(MONTH(LISTE!G114)=7,IF(OR(LISTE!B114="",LISTE!I114="X"),"",LISTE!C114),"")</f>
        <v/>
      </c>
      <c r="C105" s="178" t="str">
        <f>IF(MONTH(LISTE!G114)=7,IF(OR(LISTE!B114="",LISTE!I114="X"),"",LISTE!A114),"")</f>
        <v/>
      </c>
      <c r="D105" s="178" t="str">
        <f>IF(MONTH(LISTE!G114)=7,IF(OR(LISTE!B114="",LISTE!I114="X"),"",LISTE!I114),"")</f>
        <v/>
      </c>
    </row>
    <row r="106" spans="1:4" x14ac:dyDescent="0.25">
      <c r="A106" s="178" t="str">
        <f>IF(MONTH(LISTE!G115)=7,IF(OR(LISTE!B115="",LISTE!I115="X"),"",LISTE!B115),"")</f>
        <v/>
      </c>
      <c r="B106" s="178" t="str">
        <f>IF(MONTH(LISTE!G115)=7,IF(OR(LISTE!B115="",LISTE!I115="X"),"",LISTE!C115),"")</f>
        <v/>
      </c>
      <c r="C106" s="178" t="str">
        <f>IF(MONTH(LISTE!G115)=7,IF(OR(LISTE!B115="",LISTE!I115="X"),"",LISTE!A115),"")</f>
        <v/>
      </c>
      <c r="D106" s="178" t="str">
        <f>IF(MONTH(LISTE!G115)=7,IF(OR(LISTE!B115="",LISTE!I115="X"),"",LISTE!I115),"")</f>
        <v/>
      </c>
    </row>
    <row r="107" spans="1:4" x14ac:dyDescent="0.25">
      <c r="A107" s="178" t="str">
        <f>IF(MONTH(LISTE!G116)=7,IF(OR(LISTE!B116="",LISTE!I116="X"),"",LISTE!B116),"")</f>
        <v/>
      </c>
      <c r="B107" s="178" t="str">
        <f>IF(MONTH(LISTE!G116)=7,IF(OR(LISTE!B116="",LISTE!I116="X"),"",LISTE!C116),"")</f>
        <v/>
      </c>
      <c r="C107" s="178" t="str">
        <f>IF(MONTH(LISTE!G116)=7,IF(OR(LISTE!B116="",LISTE!I116="X"),"",LISTE!A116),"")</f>
        <v/>
      </c>
      <c r="D107" s="178" t="str">
        <f>IF(MONTH(LISTE!G116)=7,IF(OR(LISTE!B116="",LISTE!I116="X"),"",LISTE!I116),"")</f>
        <v/>
      </c>
    </row>
    <row r="108" spans="1:4" x14ac:dyDescent="0.25">
      <c r="A108" s="178" t="str">
        <f>IF(MONTH(LISTE!G117)=7,IF(OR(LISTE!B117="",LISTE!I117="X"),"",LISTE!B117),"")</f>
        <v/>
      </c>
      <c r="B108" s="178" t="str">
        <f>IF(MONTH(LISTE!G117)=7,IF(OR(LISTE!B117="",LISTE!I117="X"),"",LISTE!C117),"")</f>
        <v/>
      </c>
      <c r="C108" s="178" t="str">
        <f>IF(MONTH(LISTE!G117)=7,IF(OR(LISTE!B117="",LISTE!I117="X"),"",LISTE!A117),"")</f>
        <v/>
      </c>
      <c r="D108" s="178" t="str">
        <f>IF(MONTH(LISTE!G117)=7,IF(OR(LISTE!B117="",LISTE!I117="X"),"",LISTE!I117),"")</f>
        <v/>
      </c>
    </row>
    <row r="109" spans="1:4" x14ac:dyDescent="0.25">
      <c r="A109" s="178" t="str">
        <f>IF(MONTH(LISTE!G118)=7,IF(OR(LISTE!B118="",LISTE!I118="X"),"",LISTE!B118),"")</f>
        <v/>
      </c>
      <c r="B109" s="178" t="str">
        <f>IF(MONTH(LISTE!G118)=7,IF(OR(LISTE!B118="",LISTE!I118="X"),"",LISTE!C118),"")</f>
        <v/>
      </c>
      <c r="C109" s="178" t="str">
        <f>IF(MONTH(LISTE!G118)=7,IF(OR(LISTE!B118="",LISTE!I118="X"),"",LISTE!A118),"")</f>
        <v/>
      </c>
      <c r="D109" s="178" t="str">
        <f>IF(MONTH(LISTE!G118)=7,IF(OR(LISTE!B118="",LISTE!I118="X"),"",LISTE!I118),"")</f>
        <v/>
      </c>
    </row>
    <row r="110" spans="1:4" x14ac:dyDescent="0.25">
      <c r="A110" s="178" t="str">
        <f>IF(MONTH(LISTE!G119)=7,IF(OR(LISTE!B119="",LISTE!I119="X"),"",LISTE!B119),"")</f>
        <v/>
      </c>
      <c r="B110" s="178" t="str">
        <f>IF(MONTH(LISTE!G119)=7,IF(OR(LISTE!B119="",LISTE!I119="X"),"",LISTE!C119),"")</f>
        <v/>
      </c>
      <c r="C110" s="178" t="str">
        <f>IF(MONTH(LISTE!G119)=7,IF(OR(LISTE!B119="",LISTE!I119="X"),"",LISTE!A119),"")</f>
        <v/>
      </c>
      <c r="D110" s="178" t="str">
        <f>IF(MONTH(LISTE!G119)=7,IF(OR(LISTE!B119="",LISTE!I119="X"),"",LISTE!I119),"")</f>
        <v/>
      </c>
    </row>
    <row r="111" spans="1:4" x14ac:dyDescent="0.25">
      <c r="A111" s="178" t="str">
        <f>IF(MONTH(LISTE!G120)=7,IF(OR(LISTE!B120="",LISTE!I120="X"),"",LISTE!B120),"")</f>
        <v/>
      </c>
      <c r="B111" s="178" t="str">
        <f>IF(MONTH(LISTE!G120)=7,IF(OR(LISTE!B120="",LISTE!I120="X"),"",LISTE!C120),"")</f>
        <v/>
      </c>
      <c r="C111" s="178" t="str">
        <f>IF(MONTH(LISTE!G120)=7,IF(OR(LISTE!B120="",LISTE!I120="X"),"",LISTE!A120),"")</f>
        <v/>
      </c>
      <c r="D111" s="178" t="str">
        <f>IF(MONTH(LISTE!G120)=7,IF(OR(LISTE!B120="",LISTE!I120="X"),"",LISTE!I120),"")</f>
        <v/>
      </c>
    </row>
    <row r="112" spans="1:4" x14ac:dyDescent="0.25">
      <c r="A112" s="178" t="str">
        <f>IF(MONTH(LISTE!G121)=7,IF(OR(LISTE!B121="",LISTE!I121="X"),"",LISTE!B121),"")</f>
        <v/>
      </c>
      <c r="B112" s="178" t="str">
        <f>IF(MONTH(LISTE!G121)=7,IF(OR(LISTE!B121="",LISTE!I121="X"),"",LISTE!C121),"")</f>
        <v/>
      </c>
      <c r="C112" s="178" t="str">
        <f>IF(MONTH(LISTE!G121)=7,IF(OR(LISTE!B121="",LISTE!I121="X"),"",LISTE!A121),"")</f>
        <v/>
      </c>
      <c r="D112" s="178" t="str">
        <f>IF(MONTH(LISTE!G121)=7,IF(OR(LISTE!B121="",LISTE!I121="X"),"",LISTE!I121),"")</f>
        <v/>
      </c>
    </row>
    <row r="113" spans="1:4" x14ac:dyDescent="0.25">
      <c r="A113" s="178" t="str">
        <f>IF(MONTH(LISTE!G122)=7,IF(OR(LISTE!B122="",LISTE!I122="X"),"",LISTE!B122),"")</f>
        <v/>
      </c>
      <c r="B113" s="178" t="str">
        <f>IF(MONTH(LISTE!G122)=7,IF(OR(LISTE!B122="",LISTE!I122="X"),"",LISTE!C122),"")</f>
        <v/>
      </c>
      <c r="C113" s="178" t="str">
        <f>IF(MONTH(LISTE!G122)=7,IF(OR(LISTE!B122="",LISTE!I122="X"),"",LISTE!A122),"")</f>
        <v/>
      </c>
      <c r="D113" s="178" t="str">
        <f>IF(MONTH(LISTE!G122)=7,IF(OR(LISTE!B122="",LISTE!I122="X"),"",LISTE!I122),"")</f>
        <v/>
      </c>
    </row>
    <row r="114" spans="1:4" x14ac:dyDescent="0.25">
      <c r="A114" s="178" t="str">
        <f>IF(MONTH(LISTE!G123)=7,IF(OR(LISTE!B123="",LISTE!I123="X"),"",LISTE!B123),"")</f>
        <v/>
      </c>
      <c r="B114" s="178" t="str">
        <f>IF(MONTH(LISTE!G123)=7,IF(OR(LISTE!B123="",LISTE!I123="X"),"",LISTE!C123),"")</f>
        <v/>
      </c>
      <c r="C114" s="178" t="str">
        <f>IF(MONTH(LISTE!G123)=7,IF(OR(LISTE!B123="",LISTE!I123="X"),"",LISTE!A123),"")</f>
        <v/>
      </c>
      <c r="D114" s="178" t="str">
        <f>IF(MONTH(LISTE!G123)=7,IF(OR(LISTE!B123="",LISTE!I123="X"),"",LISTE!I123),"")</f>
        <v/>
      </c>
    </row>
    <row r="115" spans="1:4" x14ac:dyDescent="0.25">
      <c r="A115" s="178" t="str">
        <f>IF(MONTH(LISTE!G124)=7,IF(OR(LISTE!B124="",LISTE!I124="X"),"",LISTE!B124),"")</f>
        <v/>
      </c>
      <c r="B115" s="178" t="str">
        <f>IF(MONTH(LISTE!G124)=7,IF(OR(LISTE!B124="",LISTE!I124="X"),"",LISTE!C124),"")</f>
        <v/>
      </c>
      <c r="C115" s="178" t="str">
        <f>IF(MONTH(LISTE!G124)=7,IF(OR(LISTE!B124="",LISTE!I124="X"),"",LISTE!A124),"")</f>
        <v/>
      </c>
      <c r="D115" s="178" t="str">
        <f>IF(MONTH(LISTE!G124)=7,IF(OR(LISTE!B124="",LISTE!I124="X"),"",LISTE!I124),"")</f>
        <v/>
      </c>
    </row>
    <row r="116" spans="1:4" x14ac:dyDescent="0.25">
      <c r="A116" s="178" t="str">
        <f>IF(MONTH(LISTE!G125)=7,IF(OR(LISTE!B125="",LISTE!I125="X"),"",LISTE!B125),"")</f>
        <v/>
      </c>
      <c r="B116" s="178" t="str">
        <f>IF(MONTH(LISTE!G125)=7,IF(OR(LISTE!B125="",LISTE!I125="X"),"",LISTE!C125),"")</f>
        <v/>
      </c>
      <c r="C116" s="178" t="str">
        <f>IF(MONTH(LISTE!G125)=7,IF(OR(LISTE!B125="",LISTE!I125="X"),"",LISTE!A125),"")</f>
        <v/>
      </c>
      <c r="D116" s="178" t="str">
        <f>IF(MONTH(LISTE!G125)=7,IF(OR(LISTE!B125="",LISTE!I125="X"),"",LISTE!I125),"")</f>
        <v/>
      </c>
    </row>
    <row r="117" spans="1:4" x14ac:dyDescent="0.25">
      <c r="A117" s="178" t="str">
        <f>IF(MONTH(LISTE!G126)=7,IF(OR(LISTE!B126="",LISTE!I126="X"),"",LISTE!B126),"")</f>
        <v/>
      </c>
      <c r="B117" s="178" t="str">
        <f>IF(MONTH(LISTE!G126)=7,IF(OR(LISTE!B126="",LISTE!I126="X"),"",LISTE!C126),"")</f>
        <v/>
      </c>
      <c r="C117" s="178" t="str">
        <f>IF(MONTH(LISTE!G126)=7,IF(OR(LISTE!B126="",LISTE!I126="X"),"",LISTE!A126),"")</f>
        <v/>
      </c>
      <c r="D117" s="178" t="str">
        <f>IF(MONTH(LISTE!G126)=7,IF(OR(LISTE!B126="",LISTE!I126="X"),"",LISTE!I126),"")</f>
        <v/>
      </c>
    </row>
    <row r="118" spans="1:4" x14ac:dyDescent="0.25">
      <c r="A118" s="178" t="str">
        <f>IF(MONTH(LISTE!G127)=7,IF(OR(LISTE!B127="",LISTE!I127="X"),"",LISTE!B127),"")</f>
        <v/>
      </c>
      <c r="B118" s="178" t="str">
        <f>IF(MONTH(LISTE!G127)=7,IF(OR(LISTE!B127="",LISTE!I127="X"),"",LISTE!C127),"")</f>
        <v/>
      </c>
      <c r="C118" s="178" t="str">
        <f>IF(MONTH(LISTE!G127)=7,IF(OR(LISTE!B127="",LISTE!I127="X"),"",LISTE!A127),"")</f>
        <v/>
      </c>
      <c r="D118" s="178" t="str">
        <f>IF(MONTH(LISTE!G127)=7,IF(OR(LISTE!B127="",LISTE!I127="X"),"",LISTE!I127),"")</f>
        <v/>
      </c>
    </row>
    <row r="119" spans="1:4" x14ac:dyDescent="0.25">
      <c r="A119" s="178" t="str">
        <f>IF(MONTH(LISTE!G128)=7,IF(OR(LISTE!B128="",LISTE!I128="X"),"",LISTE!B128),"")</f>
        <v/>
      </c>
      <c r="B119" s="178" t="str">
        <f>IF(MONTH(LISTE!G128)=7,IF(OR(LISTE!B128="",LISTE!I128="X"),"",LISTE!C128),"")</f>
        <v/>
      </c>
      <c r="C119" s="178" t="str">
        <f>IF(MONTH(LISTE!G128)=7,IF(OR(LISTE!B128="",LISTE!I128="X"),"",LISTE!A128),"")</f>
        <v/>
      </c>
      <c r="D119" s="178" t="str">
        <f>IF(MONTH(LISTE!G128)=7,IF(OR(LISTE!B128="",LISTE!I128="X"),"",LISTE!I128),"")</f>
        <v/>
      </c>
    </row>
    <row r="120" spans="1:4" x14ac:dyDescent="0.25">
      <c r="A120" s="178" t="str">
        <f>IF(MONTH(LISTE!G129)=7,IF(OR(LISTE!B129="",LISTE!I129="X"),"",LISTE!B129),"")</f>
        <v/>
      </c>
      <c r="B120" s="178" t="str">
        <f>IF(MONTH(LISTE!G129)=7,IF(OR(LISTE!B129="",LISTE!I129="X"),"",LISTE!C129),"")</f>
        <v/>
      </c>
      <c r="C120" s="178" t="str">
        <f>IF(MONTH(LISTE!G129)=7,IF(OR(LISTE!B129="",LISTE!I129="X"),"",LISTE!A129),"")</f>
        <v/>
      </c>
      <c r="D120" s="178" t="str">
        <f>IF(MONTH(LISTE!G129)=7,IF(OR(LISTE!B129="",LISTE!I129="X"),"",LISTE!I129),"")</f>
        <v/>
      </c>
    </row>
    <row r="121" spans="1:4" x14ac:dyDescent="0.25">
      <c r="A121" s="178" t="str">
        <f>IF(MONTH(LISTE!G130)=7,IF(OR(LISTE!B130="",LISTE!I130="X"),"",LISTE!B130),"")</f>
        <v/>
      </c>
      <c r="B121" s="178" t="str">
        <f>IF(MONTH(LISTE!G130)=7,IF(OR(LISTE!B130="",LISTE!I130="X"),"",LISTE!C130),"")</f>
        <v/>
      </c>
      <c r="C121" s="178" t="str">
        <f>IF(MONTH(LISTE!G130)=7,IF(OR(LISTE!B130="",LISTE!I130="X"),"",LISTE!A130),"")</f>
        <v/>
      </c>
      <c r="D121" s="178" t="str">
        <f>IF(MONTH(LISTE!G130)=7,IF(OR(LISTE!B130="",LISTE!I130="X"),"",LISTE!I130),"")</f>
        <v/>
      </c>
    </row>
    <row r="122" spans="1:4" x14ac:dyDescent="0.25">
      <c r="A122" s="178" t="str">
        <f>IF(MONTH(LISTE!G131)=7,IF(OR(LISTE!B131="",LISTE!I131="X"),"",LISTE!B131),"")</f>
        <v/>
      </c>
      <c r="B122" s="178" t="str">
        <f>IF(MONTH(LISTE!G131)=7,IF(OR(LISTE!B131="",LISTE!I131="X"),"",LISTE!C131),"")</f>
        <v/>
      </c>
      <c r="C122" s="178" t="str">
        <f>IF(MONTH(LISTE!G131)=7,IF(OR(LISTE!B131="",LISTE!I131="X"),"",LISTE!A131),"")</f>
        <v/>
      </c>
      <c r="D122" s="178" t="str">
        <f>IF(MONTH(LISTE!G131)=7,IF(OR(LISTE!B131="",LISTE!I131="X"),"",LISTE!I131),"")</f>
        <v/>
      </c>
    </row>
    <row r="123" spans="1:4" x14ac:dyDescent="0.25">
      <c r="A123" s="178" t="str">
        <f>IF(MONTH(LISTE!G132)=7,IF(OR(LISTE!B132="",LISTE!I132="X"),"",LISTE!B132),"")</f>
        <v/>
      </c>
      <c r="B123" s="178" t="str">
        <f>IF(MONTH(LISTE!G132)=7,IF(OR(LISTE!B132="",LISTE!I132="X"),"",LISTE!C132),"")</f>
        <v/>
      </c>
      <c r="C123" s="178" t="str">
        <f>IF(MONTH(LISTE!G132)=7,IF(OR(LISTE!B132="",LISTE!I132="X"),"",LISTE!A132),"")</f>
        <v/>
      </c>
      <c r="D123" s="178" t="str">
        <f>IF(MONTH(LISTE!G132)=7,IF(OR(LISTE!B132="",LISTE!I132="X"),"",LISTE!I132),"")</f>
        <v/>
      </c>
    </row>
    <row r="124" spans="1:4" x14ac:dyDescent="0.25">
      <c r="A124" s="178" t="str">
        <f>IF(MONTH(LISTE!G133)=7,IF(OR(LISTE!B133="",LISTE!I133="X"),"",LISTE!B133),"")</f>
        <v/>
      </c>
      <c r="B124" s="178" t="str">
        <f>IF(MONTH(LISTE!G133)=7,IF(OR(LISTE!B133="",LISTE!I133="X"),"",LISTE!C133),"")</f>
        <v/>
      </c>
      <c r="C124" s="178" t="str">
        <f>IF(MONTH(LISTE!G133)=7,IF(OR(LISTE!B133="",LISTE!I133="X"),"",LISTE!A133),"")</f>
        <v/>
      </c>
      <c r="D124" s="178" t="str">
        <f>IF(MONTH(LISTE!G133)=7,IF(OR(LISTE!B133="",LISTE!I133="X"),"",LISTE!I133),"")</f>
        <v/>
      </c>
    </row>
    <row r="125" spans="1:4" x14ac:dyDescent="0.25">
      <c r="A125" s="178" t="str">
        <f>IF(MONTH(LISTE!G134)=7,IF(OR(LISTE!B134="",LISTE!I134="X"),"",LISTE!B134),"")</f>
        <v/>
      </c>
      <c r="B125" s="178" t="str">
        <f>IF(MONTH(LISTE!G134)=7,IF(OR(LISTE!B134="",LISTE!I134="X"),"",LISTE!C134),"")</f>
        <v/>
      </c>
      <c r="C125" s="178" t="str">
        <f>IF(MONTH(LISTE!G134)=7,IF(OR(LISTE!B134="",LISTE!I134="X"),"",LISTE!A134),"")</f>
        <v/>
      </c>
      <c r="D125" s="178" t="str">
        <f>IF(MONTH(LISTE!G134)=7,IF(OR(LISTE!B134="",LISTE!I134="X"),"",LISTE!I134),"")</f>
        <v/>
      </c>
    </row>
    <row r="126" spans="1:4" x14ac:dyDescent="0.25">
      <c r="A126" s="178" t="str">
        <f>IF(MONTH(LISTE!G135)=7,IF(OR(LISTE!B135="",LISTE!I135="X"),"",LISTE!B135),"")</f>
        <v/>
      </c>
      <c r="B126" s="178" t="str">
        <f>IF(MONTH(LISTE!G135)=7,IF(OR(LISTE!B135="",LISTE!I135="X"),"",LISTE!C135),"")</f>
        <v/>
      </c>
      <c r="C126" s="178" t="str">
        <f>IF(MONTH(LISTE!G135)=7,IF(OR(LISTE!B135="",LISTE!I135="X"),"",LISTE!A135),"")</f>
        <v/>
      </c>
      <c r="D126" s="178" t="str">
        <f>IF(MONTH(LISTE!G135)=7,IF(OR(LISTE!B135="",LISTE!I135="X"),"",LISTE!I135),"")</f>
        <v/>
      </c>
    </row>
    <row r="127" spans="1:4" x14ac:dyDescent="0.25">
      <c r="A127" s="178" t="str">
        <f>IF(MONTH(LISTE!G136)=7,IF(OR(LISTE!B136="",LISTE!I136="X"),"",LISTE!B136),"")</f>
        <v/>
      </c>
      <c r="B127" s="178" t="str">
        <f>IF(MONTH(LISTE!G136)=7,IF(OR(LISTE!B136="",LISTE!I136="X"),"",LISTE!C136),"")</f>
        <v/>
      </c>
      <c r="C127" s="178" t="str">
        <f>IF(MONTH(LISTE!G136)=7,IF(OR(LISTE!B136="",LISTE!I136="X"),"",LISTE!A136),"")</f>
        <v/>
      </c>
      <c r="D127" s="178" t="str">
        <f>IF(MONTH(LISTE!G136)=7,IF(OR(LISTE!B136="",LISTE!I136="X"),"",LISTE!I136),"")</f>
        <v/>
      </c>
    </row>
    <row r="128" spans="1:4" x14ac:dyDescent="0.25">
      <c r="A128" s="178" t="str">
        <f>IF(MONTH(LISTE!G137)=7,IF(OR(LISTE!B137="",LISTE!I137="X"),"",LISTE!B137),"")</f>
        <v/>
      </c>
      <c r="B128" s="178" t="str">
        <f>IF(MONTH(LISTE!G137)=7,IF(OR(LISTE!B137="",LISTE!I137="X"),"",LISTE!C137),"")</f>
        <v/>
      </c>
      <c r="C128" s="178" t="str">
        <f>IF(MONTH(LISTE!G137)=7,IF(OR(LISTE!B137="",LISTE!I137="X"),"",LISTE!A137),"")</f>
        <v/>
      </c>
      <c r="D128" s="178" t="str">
        <f>IF(MONTH(LISTE!G137)=7,IF(OR(LISTE!B137="",LISTE!I137="X"),"",LISTE!I137),"")</f>
        <v/>
      </c>
    </row>
    <row r="129" spans="1:4" x14ac:dyDescent="0.25">
      <c r="A129" s="178" t="str">
        <f>IF(MONTH(LISTE!G138)=7,IF(OR(LISTE!B138="",LISTE!I138="X"),"",LISTE!B138),"")</f>
        <v/>
      </c>
      <c r="B129" s="178" t="str">
        <f>IF(MONTH(LISTE!G138)=7,IF(OR(LISTE!B138="",LISTE!I138="X"),"",LISTE!C138),"")</f>
        <v/>
      </c>
      <c r="C129" s="178" t="str">
        <f>IF(MONTH(LISTE!G138)=7,IF(OR(LISTE!B138="",LISTE!I138="X"),"",LISTE!A138),"")</f>
        <v/>
      </c>
      <c r="D129" s="178" t="str">
        <f>IF(MONTH(LISTE!G138)=7,IF(OR(LISTE!B138="",LISTE!I138="X"),"",LISTE!I138),"")</f>
        <v/>
      </c>
    </row>
    <row r="130" spans="1:4" x14ac:dyDescent="0.25">
      <c r="A130" s="178" t="str">
        <f>IF(MONTH(LISTE!G139)=7,IF(OR(LISTE!B139="",LISTE!I139="X"),"",LISTE!B139),"")</f>
        <v/>
      </c>
      <c r="B130" s="178" t="str">
        <f>IF(MONTH(LISTE!G139)=7,IF(OR(LISTE!B139="",LISTE!I139="X"),"",LISTE!C139),"")</f>
        <v/>
      </c>
      <c r="C130" s="178" t="str">
        <f>IF(MONTH(LISTE!G139)=7,IF(OR(LISTE!B139="",LISTE!I139="X"),"",LISTE!A139),"")</f>
        <v/>
      </c>
      <c r="D130" s="178" t="str">
        <f>IF(MONTH(LISTE!G139)=7,IF(OR(LISTE!B139="",LISTE!I139="X"),"",LISTE!I139),"")</f>
        <v/>
      </c>
    </row>
    <row r="131" spans="1:4" x14ac:dyDescent="0.25">
      <c r="A131" s="178" t="str">
        <f>IF(MONTH(LISTE!G140)=7,IF(OR(LISTE!B140="",LISTE!I140="X"),"",LISTE!B140),"")</f>
        <v/>
      </c>
      <c r="B131" s="178" t="str">
        <f>IF(MONTH(LISTE!G140)=7,IF(OR(LISTE!B140="",LISTE!I140="X"),"",LISTE!C140),"")</f>
        <v/>
      </c>
      <c r="C131" s="178" t="str">
        <f>IF(MONTH(LISTE!G140)=7,IF(OR(LISTE!B140="",LISTE!I140="X"),"",LISTE!A140),"")</f>
        <v/>
      </c>
      <c r="D131" s="178" t="str">
        <f>IF(MONTH(LISTE!G140)=7,IF(OR(LISTE!B140="",LISTE!I140="X"),"",LISTE!I140),"")</f>
        <v/>
      </c>
    </row>
    <row r="132" spans="1:4" x14ac:dyDescent="0.25">
      <c r="A132" s="178" t="str">
        <f>IF(MONTH(LISTE!G141)=7,IF(OR(LISTE!B141="",LISTE!I141="X"),"",LISTE!B141),"")</f>
        <v/>
      </c>
      <c r="B132" s="178" t="str">
        <f>IF(MONTH(LISTE!G141)=7,IF(OR(LISTE!B141="",LISTE!I141="X"),"",LISTE!C141),"")</f>
        <v/>
      </c>
      <c r="C132" s="178" t="str">
        <f>IF(MONTH(LISTE!G141)=7,IF(OR(LISTE!B141="",LISTE!I141="X"),"",LISTE!A141),"")</f>
        <v/>
      </c>
      <c r="D132" s="178" t="str">
        <f>IF(MONTH(LISTE!G141)=7,IF(OR(LISTE!B141="",LISTE!I141="X"),"",LISTE!I141),"")</f>
        <v/>
      </c>
    </row>
    <row r="133" spans="1:4" x14ac:dyDescent="0.25">
      <c r="A133" s="178" t="str">
        <f>IF(MONTH(LISTE!G142)=7,IF(OR(LISTE!B142="",LISTE!I142="X"),"",LISTE!B142),"")</f>
        <v/>
      </c>
      <c r="B133" s="178" t="str">
        <f>IF(MONTH(LISTE!G142)=7,IF(OR(LISTE!B142="",LISTE!I142="X"),"",LISTE!C142),"")</f>
        <v/>
      </c>
      <c r="C133" s="178" t="str">
        <f>IF(MONTH(LISTE!G142)=7,IF(OR(LISTE!B142="",LISTE!I142="X"),"",LISTE!A142),"")</f>
        <v/>
      </c>
      <c r="D133" s="178" t="str">
        <f>IF(MONTH(LISTE!G142)=7,IF(OR(LISTE!B142="",LISTE!I142="X"),"",LISTE!I142),"")</f>
        <v/>
      </c>
    </row>
    <row r="134" spans="1:4" x14ac:dyDescent="0.25">
      <c r="A134" s="178" t="str">
        <f>IF(MONTH(LISTE!G143)=7,IF(OR(LISTE!B143="",LISTE!I143="X"),"",LISTE!B143),"")</f>
        <v/>
      </c>
      <c r="B134" s="178" t="str">
        <f>IF(MONTH(LISTE!G143)=7,IF(OR(LISTE!B143="",LISTE!I143="X"),"",LISTE!C143),"")</f>
        <v/>
      </c>
      <c r="C134" s="178" t="str">
        <f>IF(MONTH(LISTE!G143)=7,IF(OR(LISTE!B143="",LISTE!I143="X"),"",LISTE!A143),"")</f>
        <v/>
      </c>
      <c r="D134" s="178" t="str">
        <f>IF(MONTH(LISTE!G143)=7,IF(OR(LISTE!B143="",LISTE!I143="X"),"",LISTE!I143),"")</f>
        <v/>
      </c>
    </row>
    <row r="135" spans="1:4" x14ac:dyDescent="0.25">
      <c r="A135" s="178" t="str">
        <f>IF(MONTH(LISTE!G144)=7,IF(OR(LISTE!B144="",LISTE!I144="X"),"",LISTE!B144),"")</f>
        <v/>
      </c>
      <c r="B135" s="178" t="str">
        <f>IF(MONTH(LISTE!G144)=7,IF(OR(LISTE!B144="",LISTE!I144="X"),"",LISTE!C144),"")</f>
        <v/>
      </c>
      <c r="C135" s="178" t="str">
        <f>IF(MONTH(LISTE!G144)=7,IF(OR(LISTE!B144="",LISTE!I144="X"),"",LISTE!A144),"")</f>
        <v/>
      </c>
      <c r="D135" s="178" t="str">
        <f>IF(MONTH(LISTE!G144)=7,IF(OR(LISTE!B144="",LISTE!I144="X"),"",LISTE!I144),"")</f>
        <v/>
      </c>
    </row>
    <row r="136" spans="1:4" x14ac:dyDescent="0.25">
      <c r="A136" s="178" t="str">
        <f>IF(MONTH(LISTE!G145)=7,IF(OR(LISTE!B145="",LISTE!I145="X"),"",LISTE!B145),"")</f>
        <v/>
      </c>
      <c r="B136" s="178" t="str">
        <f>IF(MONTH(LISTE!G145)=7,IF(OR(LISTE!B145="",LISTE!I145="X"),"",LISTE!C145),"")</f>
        <v/>
      </c>
      <c r="C136" s="178" t="str">
        <f>IF(MONTH(LISTE!G145)=7,IF(OR(LISTE!B145="",LISTE!I145="X"),"",LISTE!A145),"")</f>
        <v/>
      </c>
      <c r="D136" s="178" t="str">
        <f>IF(MONTH(LISTE!G145)=7,IF(OR(LISTE!B145="",LISTE!I145="X"),"",LISTE!I145),"")</f>
        <v/>
      </c>
    </row>
    <row r="137" spans="1:4" x14ac:dyDescent="0.25">
      <c r="A137" s="178" t="str">
        <f>IF(MONTH(LISTE!G146)=7,IF(OR(LISTE!B146="",LISTE!I146="X"),"",LISTE!B146),"")</f>
        <v/>
      </c>
      <c r="B137" s="178" t="str">
        <f>IF(MONTH(LISTE!G146)=7,IF(OR(LISTE!B146="",LISTE!I146="X"),"",LISTE!C146),"")</f>
        <v/>
      </c>
      <c r="C137" s="178" t="str">
        <f>IF(MONTH(LISTE!G146)=7,IF(OR(LISTE!B146="",LISTE!I146="X"),"",LISTE!A146),"")</f>
        <v/>
      </c>
      <c r="D137" s="178" t="str">
        <f>IF(MONTH(LISTE!G146)=7,IF(OR(LISTE!B146="",LISTE!I146="X"),"",LISTE!I146),"")</f>
        <v/>
      </c>
    </row>
    <row r="138" spans="1:4" x14ac:dyDescent="0.25">
      <c r="A138" s="178" t="str">
        <f>IF(MONTH(LISTE!G147)=7,IF(OR(LISTE!B147="",LISTE!I147="X"),"",LISTE!B147),"")</f>
        <v/>
      </c>
      <c r="B138" s="178" t="str">
        <f>IF(MONTH(LISTE!G147)=7,IF(OR(LISTE!B147="",LISTE!I147="X"),"",LISTE!C147),"")</f>
        <v/>
      </c>
      <c r="C138" s="178" t="str">
        <f>IF(MONTH(LISTE!G147)=7,IF(OR(LISTE!B147="",LISTE!I147="X"),"",LISTE!A147),"")</f>
        <v/>
      </c>
      <c r="D138" s="178" t="str">
        <f>IF(MONTH(LISTE!G147)=7,IF(OR(LISTE!B147="",LISTE!I147="X"),"",LISTE!I147),"")</f>
        <v/>
      </c>
    </row>
    <row r="139" spans="1:4" x14ac:dyDescent="0.25">
      <c r="A139" s="178" t="str">
        <f>IF(MONTH(LISTE!G148)=7,IF(OR(LISTE!B148="",LISTE!I148="X"),"",LISTE!B148),"")</f>
        <v/>
      </c>
      <c r="B139" s="178" t="str">
        <f>IF(MONTH(LISTE!G148)=7,IF(OR(LISTE!B148="",LISTE!I148="X"),"",LISTE!C148),"")</f>
        <v/>
      </c>
      <c r="C139" s="178" t="str">
        <f>IF(MONTH(LISTE!G148)=7,IF(OR(LISTE!B148="",LISTE!I148="X"),"",LISTE!A148),"")</f>
        <v/>
      </c>
      <c r="D139" s="178" t="str">
        <f>IF(MONTH(LISTE!G148)=7,IF(OR(LISTE!B148="",LISTE!I148="X"),"",LISTE!I148),"")</f>
        <v/>
      </c>
    </row>
    <row r="140" spans="1:4" x14ac:dyDescent="0.25">
      <c r="A140" s="178" t="str">
        <f>IF(MONTH(LISTE!G149)=7,IF(OR(LISTE!B149="",LISTE!I149="X"),"",LISTE!B149),"")</f>
        <v/>
      </c>
      <c r="B140" s="178" t="str">
        <f>IF(MONTH(LISTE!G149)=7,IF(OR(LISTE!B149="",LISTE!I149="X"),"",LISTE!C149),"")</f>
        <v/>
      </c>
      <c r="C140" s="178" t="str">
        <f>IF(MONTH(LISTE!G149)=7,IF(OR(LISTE!B149="",LISTE!I149="X"),"",LISTE!A149),"")</f>
        <v/>
      </c>
      <c r="D140" s="178" t="str">
        <f>IF(MONTH(LISTE!G149)=7,IF(OR(LISTE!B149="",LISTE!I149="X"),"",LISTE!I149),"")</f>
        <v/>
      </c>
    </row>
    <row r="141" spans="1:4" x14ac:dyDescent="0.25">
      <c r="A141" s="178" t="str">
        <f>IF(MONTH(LISTE!G150)=7,IF(OR(LISTE!B150="",LISTE!I150="X"),"",LISTE!B150),"")</f>
        <v/>
      </c>
      <c r="B141" s="178" t="str">
        <f>IF(MONTH(LISTE!G150)=7,IF(OR(LISTE!B150="",LISTE!I150="X"),"",LISTE!C150),"")</f>
        <v/>
      </c>
      <c r="C141" s="178" t="str">
        <f>IF(MONTH(LISTE!G150)=7,IF(OR(LISTE!B150="",LISTE!I150="X"),"",LISTE!A150),"")</f>
        <v/>
      </c>
      <c r="D141" s="178" t="str">
        <f>IF(MONTH(LISTE!G150)=7,IF(OR(LISTE!B150="",LISTE!I150="X"),"",LISTE!I150),"")</f>
        <v/>
      </c>
    </row>
    <row r="142" spans="1:4" x14ac:dyDescent="0.25">
      <c r="A142" s="15" t="str">
        <f>IF(MONTH(LISTE!G156)=7,IF(OR(LISTE!B156="",LISTE!I156="X"),"",LISTE!B156),"")</f>
        <v/>
      </c>
      <c r="B142" s="15" t="str">
        <f>IF(MONTH(LISTE!G156)=7,IF(OR(LISTE!B156="",LISTE!I156="X"),"",LISTE!C156),"")</f>
        <v/>
      </c>
    </row>
    <row r="143" spans="1:4" x14ac:dyDescent="0.25">
      <c r="A143" s="15" t="str">
        <f>IF(MONTH(LISTE!G157)=7,IF(OR(LISTE!B157="",LISTE!I157="X"),"",LISTE!B157),"")</f>
        <v/>
      </c>
      <c r="B143" s="15" t="str">
        <f>IF(MONTH(LISTE!G157)=7,IF(OR(LISTE!B157="",LISTE!I157="X"),"",LISTE!C157),"")</f>
        <v/>
      </c>
    </row>
    <row r="144" spans="1:4" x14ac:dyDescent="0.25">
      <c r="A144" s="15" t="str">
        <f>IF(MONTH(LISTE!G158)=7,IF(OR(LISTE!B158="",LISTE!I158="X"),"",LISTE!B158),"")</f>
        <v/>
      </c>
      <c r="B144" s="15" t="str">
        <f>IF(MONTH(LISTE!G158)=7,IF(OR(LISTE!B158="",LISTE!I158="X"),"",LISTE!C158),"")</f>
        <v/>
      </c>
    </row>
    <row r="145" spans="1:2" x14ac:dyDescent="0.25">
      <c r="A145" s="15" t="str">
        <f>IF(MONTH(LISTE!G159)=7,IF(OR(LISTE!B159="",LISTE!I159="X"),"",LISTE!B159),"")</f>
        <v/>
      </c>
      <c r="B145" s="15" t="str">
        <f>IF(MONTH(LISTE!G159)=7,IF(OR(LISTE!B159="",LISTE!I159="X"),"",LISTE!C159),"")</f>
        <v/>
      </c>
    </row>
    <row r="146" spans="1:2" x14ac:dyDescent="0.25">
      <c r="A146" s="15" t="str">
        <f>IF(MONTH(LISTE!G160)=7,IF(OR(LISTE!B160="",LISTE!I160="X"),"",LISTE!B160),"")</f>
        <v/>
      </c>
      <c r="B146" s="15" t="str">
        <f>IF(MONTH(LISTE!G160)=7,IF(OR(LISTE!B160="",LISTE!I160="X"),"",LISTE!C160),"")</f>
        <v/>
      </c>
    </row>
    <row r="147" spans="1:2" x14ac:dyDescent="0.25">
      <c r="A147" s="15" t="str">
        <f>IF(MONTH(LISTE!G161)=7,IF(OR(LISTE!B161="",LISTE!I161="X"),"",LISTE!B161),"")</f>
        <v/>
      </c>
      <c r="B147" s="15" t="str">
        <f>IF(MONTH(LISTE!G161)=7,IF(OR(LISTE!B161="",LISTE!I161="X"),"",LISTE!C161),"")</f>
        <v/>
      </c>
    </row>
    <row r="148" spans="1:2" x14ac:dyDescent="0.25">
      <c r="A148" s="15" t="str">
        <f>IF(MONTH(LISTE!G162)=7,IF(OR(LISTE!B162="",LISTE!I162="X"),"",LISTE!B162),"")</f>
        <v/>
      </c>
      <c r="B148" s="15" t="str">
        <f>IF(MONTH(LISTE!G162)=7,IF(OR(LISTE!B162="",LISTE!I162="X"),"",LISTE!C162),"")</f>
        <v/>
      </c>
    </row>
    <row r="149" spans="1:2" x14ac:dyDescent="0.25">
      <c r="A149" s="15" t="str">
        <f>IF(MONTH(LISTE!G163)=7,IF(OR(LISTE!B163="",LISTE!I163="X"),"",LISTE!B163),"")</f>
        <v/>
      </c>
      <c r="B149" s="15" t="str">
        <f>IF(MONTH(LISTE!G163)=7,IF(OR(LISTE!B163="",LISTE!I163="X"),"",LISTE!C163),"")</f>
        <v/>
      </c>
    </row>
    <row r="150" spans="1:2" x14ac:dyDescent="0.25">
      <c r="A150" s="15" t="str">
        <f>IF(MONTH(LISTE!G164)=7,IF(OR(LISTE!B164="",LISTE!I164="X"),"",LISTE!B164),"")</f>
        <v/>
      </c>
      <c r="B150" s="15" t="str">
        <f>IF(MONTH(LISTE!G164)=7,IF(OR(LISTE!B164="",LISTE!I164="X"),"",LISTE!C164),"")</f>
        <v/>
      </c>
    </row>
    <row r="151" spans="1:2" x14ac:dyDescent="0.25">
      <c r="A151" s="15" t="str">
        <f>IF(MONTH(LISTE!G165)=7,IF(OR(LISTE!B165="",LISTE!I165="X"),"",LISTE!B165),"")</f>
        <v/>
      </c>
      <c r="B151" s="15" t="str">
        <f>IF(MONTH(LISTE!G165)=7,IF(OR(LISTE!B165="",LISTE!I165="X"),"",LISTE!C165),"")</f>
        <v/>
      </c>
    </row>
    <row r="152" spans="1:2" x14ac:dyDescent="0.25">
      <c r="A152" s="15" t="str">
        <f>IF(MONTH(LISTE!G166)=7,IF(OR(LISTE!B166="",LISTE!I166="X"),"",LISTE!B166),"")</f>
        <v/>
      </c>
      <c r="B152" s="15" t="str">
        <f>IF(MONTH(LISTE!G166)=7,IF(OR(LISTE!B166="",LISTE!I166="X"),"",LISTE!C166),"")</f>
        <v/>
      </c>
    </row>
    <row r="153" spans="1:2" x14ac:dyDescent="0.25">
      <c r="A153" s="15" t="str">
        <f>IF(MONTH(LISTE!G167)=7,IF(OR(LISTE!B167="",LISTE!I167="X"),"",LISTE!B167),"")</f>
        <v/>
      </c>
      <c r="B153" s="15" t="str">
        <f>IF(MONTH(LISTE!G167)=7,IF(OR(LISTE!B167="",LISTE!I167="X"),"",LISTE!C167),"")</f>
        <v/>
      </c>
    </row>
    <row r="154" spans="1:2" x14ac:dyDescent="0.25">
      <c r="A154" s="15" t="str">
        <f>IF(MONTH(LISTE!G168)=7,IF(OR(LISTE!B168="",LISTE!I168="X"),"",LISTE!B168),"")</f>
        <v/>
      </c>
      <c r="B154" s="15" t="str">
        <f>IF(MONTH(LISTE!G168)=7,IF(OR(LISTE!B168="",LISTE!I168="X"),"",LISTE!C168),"")</f>
        <v/>
      </c>
    </row>
    <row r="155" spans="1:2" x14ac:dyDescent="0.25">
      <c r="A155" s="15" t="str">
        <f>IF(MONTH(LISTE!G169)=7,IF(OR(LISTE!B169="",LISTE!I169="X"),"",LISTE!B169),"")</f>
        <v/>
      </c>
      <c r="B155" s="15" t="str">
        <f>IF(MONTH(LISTE!G169)=7,IF(OR(LISTE!B169="",LISTE!I169="X"),"",LISTE!C169),"")</f>
        <v/>
      </c>
    </row>
    <row r="156" spans="1:2" x14ac:dyDescent="0.25">
      <c r="A156" s="15" t="str">
        <f>IF(MONTH(LISTE!G170)=7,IF(OR(LISTE!B170="",LISTE!I170="X"),"",LISTE!B170),"")</f>
        <v/>
      </c>
      <c r="B156" s="15" t="str">
        <f>IF(MONTH(LISTE!G170)=7,IF(OR(LISTE!B170="",LISTE!I170="X"),"",LISTE!C170),"")</f>
        <v/>
      </c>
    </row>
    <row r="157" spans="1:2" x14ac:dyDescent="0.25">
      <c r="A157" s="15" t="str">
        <f>IF(MONTH(LISTE!G171)=7,IF(OR(LISTE!B171="",LISTE!I171="X"),"",LISTE!B171),"")</f>
        <v/>
      </c>
      <c r="B157" s="15" t="str">
        <f>IF(MONTH(LISTE!G171)=7,IF(OR(LISTE!B171="",LISTE!I171="X"),"",LISTE!C171),"")</f>
        <v/>
      </c>
    </row>
    <row r="158" spans="1:2" x14ac:dyDescent="0.25">
      <c r="A158" s="15" t="str">
        <f>IF(MONTH(LISTE!G172)=7,IF(OR(LISTE!B172="",LISTE!I172="X"),"",LISTE!B172),"")</f>
        <v/>
      </c>
      <c r="B158" s="15" t="str">
        <f>IF(MONTH(LISTE!G172)=7,IF(OR(LISTE!B172="",LISTE!I172="X"),"",LISTE!C172),"")</f>
        <v/>
      </c>
    </row>
    <row r="159" spans="1:2" x14ac:dyDescent="0.25">
      <c r="A159" s="15" t="str">
        <f>IF(MONTH(LISTE!G173)=7,IF(OR(LISTE!B173="",LISTE!I173="X"),"",LISTE!B173),"")</f>
        <v/>
      </c>
      <c r="B159" s="15" t="str">
        <f>IF(MONTH(LISTE!G173)=7,IF(OR(LISTE!B173="",LISTE!I173="X"),"",LISTE!C173),"")</f>
        <v/>
      </c>
    </row>
    <row r="160" spans="1:2" x14ac:dyDescent="0.25">
      <c r="A160" s="15" t="str">
        <f>IF(MONTH(LISTE!G174)=7,IF(OR(LISTE!B174="",LISTE!I174="X"),"",LISTE!B174),"")</f>
        <v/>
      </c>
      <c r="B160" s="15" t="str">
        <f>IF(MONTH(LISTE!G174)=7,IF(OR(LISTE!B174="",LISTE!I174="X"),"",LISTE!C174),"")</f>
        <v/>
      </c>
    </row>
    <row r="161" spans="1:2" x14ac:dyDescent="0.25">
      <c r="A161" s="15" t="str">
        <f>IF(MONTH(LISTE!G175)=7,IF(OR(LISTE!B175="",LISTE!I175="X"),"",LISTE!B175),"")</f>
        <v/>
      </c>
      <c r="B161" s="15" t="str">
        <f>IF(MONTH(LISTE!G175)=7,IF(OR(LISTE!B175="",LISTE!I175="X"),"",LISTE!C175),"")</f>
        <v/>
      </c>
    </row>
    <row r="162" spans="1:2" x14ac:dyDescent="0.25">
      <c r="A162" s="15" t="str">
        <f>IF(MONTH(LISTE!G176)=7,IF(OR(LISTE!B176="",LISTE!I176="X"),"",LISTE!B176),"")</f>
        <v/>
      </c>
      <c r="B162" s="15" t="str">
        <f>IF(MONTH(LISTE!G176)=7,IF(OR(LISTE!B176="",LISTE!I176="X"),"",LISTE!C176),"")</f>
        <v/>
      </c>
    </row>
    <row r="163" spans="1:2" x14ac:dyDescent="0.25">
      <c r="A163" s="15" t="str">
        <f>IF(MONTH(LISTE!G177)=7,IF(OR(LISTE!B177="",LISTE!I177="X"),"",LISTE!B177),"")</f>
        <v/>
      </c>
      <c r="B163" s="15" t="str">
        <f>IF(MONTH(LISTE!G177)=7,IF(OR(LISTE!B177="",LISTE!I177="X"),"",LISTE!C177),"")</f>
        <v/>
      </c>
    </row>
    <row r="164" spans="1:2" x14ac:dyDescent="0.25">
      <c r="A164" s="15" t="str">
        <f>IF(MONTH(LISTE!G178)=7,IF(OR(LISTE!B178="",LISTE!I178="X"),"",LISTE!B178),"")</f>
        <v/>
      </c>
      <c r="B164" s="15" t="str">
        <f>IF(MONTH(LISTE!G178)=7,IF(OR(LISTE!B178="",LISTE!I178="X"),"",LISTE!C178),"")</f>
        <v/>
      </c>
    </row>
    <row r="165" spans="1:2" x14ac:dyDescent="0.25">
      <c r="A165" s="15" t="str">
        <f>IF(MONTH(LISTE!G179)=7,IF(OR(LISTE!B179="",LISTE!I179="X"),"",LISTE!B179),"")</f>
        <v/>
      </c>
      <c r="B165" s="15" t="str">
        <f>IF(MONTH(LISTE!G179)=7,IF(OR(LISTE!B179="",LISTE!I179="X"),"",LISTE!C179),"")</f>
        <v/>
      </c>
    </row>
    <row r="166" spans="1:2" x14ac:dyDescent="0.25">
      <c r="A166" s="15" t="str">
        <f>IF(MONTH(LISTE!G180)=7,IF(OR(LISTE!B180="",LISTE!I180="X"),"",LISTE!B180),"")</f>
        <v/>
      </c>
      <c r="B166" s="15" t="str">
        <f>IF(MONTH(LISTE!G180)=7,IF(OR(LISTE!B180="",LISTE!I180="X"),"",LISTE!C180),"")</f>
        <v/>
      </c>
    </row>
    <row r="167" spans="1:2" x14ac:dyDescent="0.25">
      <c r="A167" s="15" t="str">
        <f>IF(MONTH(LISTE!G181)=7,IF(OR(LISTE!B181="",LISTE!I181="X"),"",LISTE!B181),"")</f>
        <v/>
      </c>
      <c r="B167" s="15" t="str">
        <f>IF(MONTH(LISTE!G181)=7,IF(OR(LISTE!B181="",LISTE!I181="X"),"",LISTE!C181),"")</f>
        <v/>
      </c>
    </row>
    <row r="168" spans="1:2" x14ac:dyDescent="0.25">
      <c r="A168" s="15" t="str">
        <f>IF(MONTH(LISTE!G182)=7,IF(OR(LISTE!B182="",LISTE!I182="X"),"",LISTE!B182),"")</f>
        <v/>
      </c>
      <c r="B168" s="15" t="str">
        <f>IF(MONTH(LISTE!G182)=7,IF(OR(LISTE!B182="",LISTE!I182="X"),"",LISTE!C182),"")</f>
        <v/>
      </c>
    </row>
    <row r="169" spans="1:2" x14ac:dyDescent="0.25">
      <c r="A169" s="15" t="str">
        <f>IF(MONTH(LISTE!G183)=7,IF(OR(LISTE!B183="",LISTE!I183="X"),"",LISTE!B183),"")</f>
        <v/>
      </c>
      <c r="B169" s="15" t="str">
        <f>IF(MONTH(LISTE!G183)=7,IF(OR(LISTE!B183="",LISTE!I183="X"),"",LISTE!C183),"")</f>
        <v/>
      </c>
    </row>
    <row r="170" spans="1:2" x14ac:dyDescent="0.25">
      <c r="A170" s="15" t="str">
        <f>IF(MONTH(LISTE!G184)=7,IF(OR(LISTE!B184="",LISTE!I184="X"),"",LISTE!B184),"")</f>
        <v/>
      </c>
      <c r="B170" s="15" t="str">
        <f>IF(MONTH(LISTE!G184)=7,IF(OR(LISTE!B184="",LISTE!I184="X"),"",LISTE!C184),"")</f>
        <v/>
      </c>
    </row>
    <row r="171" spans="1:2" x14ac:dyDescent="0.25">
      <c r="A171" s="15" t="str">
        <f>IF(MONTH(LISTE!G185)=7,IF(OR(LISTE!B185="",LISTE!I185="X"),"",LISTE!B185),"")</f>
        <v/>
      </c>
      <c r="B171" s="15" t="str">
        <f>IF(MONTH(LISTE!G185)=7,IF(OR(LISTE!B185="",LISTE!I185="X"),"",LISTE!C185),"")</f>
        <v/>
      </c>
    </row>
    <row r="172" spans="1:2" x14ac:dyDescent="0.25">
      <c r="A172" s="15" t="str">
        <f>IF(MONTH(LISTE!G186)=7,IF(OR(LISTE!B186="",LISTE!I186="X"),"",LISTE!B186),"")</f>
        <v/>
      </c>
      <c r="B172" s="15" t="str">
        <f>IF(MONTH(LISTE!G186)=7,IF(OR(LISTE!B186="",LISTE!I186="X"),"",LISTE!C186),"")</f>
        <v/>
      </c>
    </row>
    <row r="173" spans="1:2" x14ac:dyDescent="0.25">
      <c r="A173" s="15" t="str">
        <f>IF(MONTH(LISTE!G187)=7,IF(OR(LISTE!B187="",LISTE!I187="X"),"",LISTE!B187),"")</f>
        <v/>
      </c>
      <c r="B173" s="15" t="str">
        <f>IF(MONTH(LISTE!G187)=7,IF(OR(LISTE!B187="",LISTE!I187="X"),"",LISTE!C187),"")</f>
        <v/>
      </c>
    </row>
    <row r="174" spans="1:2" x14ac:dyDescent="0.25">
      <c r="A174" s="15" t="str">
        <f>IF(MONTH(LISTE!G188)=7,IF(OR(LISTE!B188="",LISTE!I188="X"),"",LISTE!B188),"")</f>
        <v/>
      </c>
      <c r="B174" s="15" t="str">
        <f>IF(MONTH(LISTE!G188)=7,IF(OR(LISTE!B188="",LISTE!I188="X"),"",LISTE!C188),"")</f>
        <v/>
      </c>
    </row>
    <row r="175" spans="1:2" x14ac:dyDescent="0.25">
      <c r="A175" s="15" t="str">
        <f>IF(MONTH(LISTE!G189)=7,IF(OR(LISTE!B189="",LISTE!I189="X"),"",LISTE!B189),"")</f>
        <v/>
      </c>
      <c r="B175" s="15" t="str">
        <f>IF(MONTH(LISTE!G189)=7,IF(OR(LISTE!B189="",LISTE!I189="X"),"",LISTE!C189),"")</f>
        <v/>
      </c>
    </row>
    <row r="176" spans="1:2" x14ac:dyDescent="0.25">
      <c r="A176" s="15" t="str">
        <f>IF(MONTH(LISTE!G190)=7,IF(OR(LISTE!B190="",LISTE!I190="X"),"",LISTE!B190),"")</f>
        <v/>
      </c>
      <c r="B176" s="15" t="str">
        <f>IF(MONTH(LISTE!G190)=7,IF(OR(LISTE!B190="",LISTE!I190="X"),"",LISTE!C190),"")</f>
        <v/>
      </c>
    </row>
    <row r="177" spans="1:2" x14ac:dyDescent="0.25">
      <c r="A177" s="15" t="str">
        <f>IF(MONTH(LISTE!G191)=7,IF(OR(LISTE!B191="",LISTE!I191="X"),"",LISTE!B191),"")</f>
        <v/>
      </c>
      <c r="B177" s="15" t="str">
        <f>IF(MONTH(LISTE!G191)=7,IF(OR(LISTE!B191="",LISTE!I191="X"),"",LISTE!C191),"")</f>
        <v/>
      </c>
    </row>
    <row r="178" spans="1:2" x14ac:dyDescent="0.25">
      <c r="A178" s="15" t="str">
        <f>IF(MONTH(LISTE!G192)=7,IF(OR(LISTE!B192="",LISTE!I192="X"),"",LISTE!B192),"")</f>
        <v/>
      </c>
      <c r="B178" s="15" t="str">
        <f>IF(MONTH(LISTE!G192)=7,IF(OR(LISTE!B192="",LISTE!I192="X"),"",LISTE!C192),"")</f>
        <v/>
      </c>
    </row>
    <row r="179" spans="1:2" x14ac:dyDescent="0.25">
      <c r="A179" s="15" t="str">
        <f>IF(MONTH(LISTE!G193)=7,IF(OR(LISTE!B193="",LISTE!I193="X"),"",LISTE!B193),"")</f>
        <v/>
      </c>
      <c r="B179" s="15" t="str">
        <f>IF(MONTH(LISTE!G193)=7,IF(OR(LISTE!B193="",LISTE!I193="X"),"",LISTE!C193),"")</f>
        <v/>
      </c>
    </row>
    <row r="180" spans="1:2" x14ac:dyDescent="0.25">
      <c r="A180" s="15" t="str">
        <f>IF(MONTH(LISTE!G194)=7,IF(OR(LISTE!B194="",LISTE!I194="X"),"",LISTE!B194),"")</f>
        <v/>
      </c>
      <c r="B180" s="15" t="str">
        <f>IF(MONTH(LISTE!G194)=7,IF(OR(LISTE!B194="",LISTE!I194="X"),"",LISTE!C194),"")</f>
        <v/>
      </c>
    </row>
    <row r="181" spans="1:2" x14ac:dyDescent="0.25">
      <c r="A181" s="15" t="str">
        <f>IF(MONTH(LISTE!G195)=7,IF(OR(LISTE!B195="",LISTE!I195="X"),"",LISTE!B195),"")</f>
        <v/>
      </c>
      <c r="B181" s="15" t="str">
        <f>IF(MONTH(LISTE!G195)=7,IF(OR(LISTE!B195="",LISTE!I195="X"),"",LISTE!C195),"")</f>
        <v/>
      </c>
    </row>
    <row r="182" spans="1:2" x14ac:dyDescent="0.25">
      <c r="A182" s="15" t="str">
        <f>IF(MONTH(LISTE!G196)=7,IF(OR(LISTE!B196="",LISTE!I196="X"),"",LISTE!B196),"")</f>
        <v/>
      </c>
      <c r="B182" s="15" t="str">
        <f>IF(MONTH(LISTE!G196)=7,IF(OR(LISTE!B196="",LISTE!I196="X"),"",LISTE!C196),"")</f>
        <v/>
      </c>
    </row>
    <row r="183" spans="1:2" x14ac:dyDescent="0.25">
      <c r="A183" s="15" t="str">
        <f>IF(MONTH(LISTE!G197)=7,IF(OR(LISTE!B197="",LISTE!I197="X"),"",LISTE!B197),"")</f>
        <v/>
      </c>
      <c r="B183" s="15" t="str">
        <f>IF(MONTH(LISTE!G197)=7,IF(OR(LISTE!B197="",LISTE!I197="X"),"",LISTE!C197),"")</f>
        <v/>
      </c>
    </row>
    <row r="184" spans="1:2" x14ac:dyDescent="0.25">
      <c r="A184" s="15" t="str">
        <f>IF(MONTH(LISTE!G198)=7,IF(OR(LISTE!B198="",LISTE!I198="X"),"",LISTE!B198),"")</f>
        <v/>
      </c>
      <c r="B184" s="15" t="str">
        <f>IF(MONTH(LISTE!G198)=7,IF(OR(LISTE!B198="",LISTE!I198="X"),"",LISTE!C198),"")</f>
        <v/>
      </c>
    </row>
    <row r="185" spans="1:2" x14ac:dyDescent="0.25">
      <c r="A185" s="15" t="str">
        <f>IF(MONTH(LISTE!G199)=7,IF(OR(LISTE!B199="",LISTE!I199="X"),"",LISTE!B199),"")</f>
        <v/>
      </c>
      <c r="B185" s="15" t="str">
        <f>IF(MONTH(LISTE!G199)=7,IF(OR(LISTE!B199="",LISTE!I199="X"),"",LISTE!C199),"")</f>
        <v/>
      </c>
    </row>
    <row r="186" spans="1:2" x14ac:dyDescent="0.25">
      <c r="A186" s="15" t="str">
        <f>IF(MONTH(LISTE!G200)=7,IF(OR(LISTE!B200="",LISTE!I200="X"),"",LISTE!B200),"")</f>
        <v/>
      </c>
      <c r="B186" s="15" t="str">
        <f>IF(MONTH(LISTE!G200)=7,IF(OR(LISTE!B200="",LISTE!I200="X"),"",LISTE!C200),"")</f>
        <v/>
      </c>
    </row>
    <row r="187" spans="1:2" x14ac:dyDescent="0.25">
      <c r="A187" s="15" t="str">
        <f>IF(MONTH(LISTE!G201)=7,IF(OR(LISTE!B201="",LISTE!I201="X"),"",LISTE!B201),"")</f>
        <v/>
      </c>
      <c r="B187" s="15" t="str">
        <f>IF(MONTH(LISTE!G201)=7,IF(OR(LISTE!B201="",LISTE!I201="X"),"",LISTE!C201),"")</f>
        <v/>
      </c>
    </row>
    <row r="188" spans="1:2" x14ac:dyDescent="0.25">
      <c r="A188" s="15" t="str">
        <f>IF(MONTH(LISTE!G202)=7,IF(OR(LISTE!B202="",LISTE!I202="X"),"",LISTE!B202),"")</f>
        <v/>
      </c>
      <c r="B188" s="15" t="str">
        <f>IF(MONTH(LISTE!G202)=7,IF(OR(LISTE!B202="",LISTE!I202="X"),"",LISTE!C202),"")</f>
        <v/>
      </c>
    </row>
    <row r="189" spans="1:2" x14ac:dyDescent="0.25">
      <c r="A189" s="15" t="str">
        <f>IF(MONTH(LISTE!G203)=7,IF(OR(LISTE!B203="",LISTE!I203="X"),"",LISTE!B203),"")</f>
        <v/>
      </c>
      <c r="B189" s="15" t="str">
        <f>IF(MONTH(LISTE!G203)=7,IF(OR(LISTE!B203="",LISTE!I203="X"),"",LISTE!C203),"")</f>
        <v/>
      </c>
    </row>
    <row r="190" spans="1:2" x14ac:dyDescent="0.25">
      <c r="A190" s="15" t="str">
        <f>IF(MONTH(LISTE!G204)=7,IF(OR(LISTE!B204="",LISTE!I204="X"),"",LISTE!B204),"")</f>
        <v/>
      </c>
      <c r="B190" s="15" t="str">
        <f>IF(MONTH(LISTE!G204)=7,IF(OR(LISTE!B204="",LISTE!I204="X"),"",LISTE!C204),"")</f>
        <v/>
      </c>
    </row>
    <row r="191" spans="1:2" x14ac:dyDescent="0.25">
      <c r="A191" s="15" t="str">
        <f>IF(MONTH(LISTE!G205)=7,IF(OR(LISTE!B205="",LISTE!I205="X"),"",LISTE!B205),"")</f>
        <v/>
      </c>
      <c r="B191" s="15" t="str">
        <f>IF(MONTH(LISTE!G205)=7,IF(OR(LISTE!B205="",LISTE!I205="X"),"",LISTE!C205),"")</f>
        <v/>
      </c>
    </row>
    <row r="192" spans="1:2" x14ac:dyDescent="0.25">
      <c r="A192" s="15" t="str">
        <f>IF(MONTH(LISTE!G206)=7,IF(OR(LISTE!B206="",LISTE!I206="X"),"",LISTE!B206),"")</f>
        <v/>
      </c>
      <c r="B192" s="15" t="str">
        <f>IF(MONTH(LISTE!G206)=7,IF(OR(LISTE!B206="",LISTE!I206="X"),"",LISTE!C206),"")</f>
        <v/>
      </c>
    </row>
    <row r="193" spans="1:2" x14ac:dyDescent="0.25">
      <c r="A193" s="15" t="str">
        <f>IF(MONTH(LISTE!G207)=7,IF(OR(LISTE!B207="",LISTE!I207="X"),"",LISTE!B207),"")</f>
        <v/>
      </c>
      <c r="B193" s="15" t="str">
        <f>IF(MONTH(LISTE!G207)=7,IF(OR(LISTE!B207="",LISTE!I207="X"),"",LISTE!C207),"")</f>
        <v/>
      </c>
    </row>
    <row r="194" spans="1:2" x14ac:dyDescent="0.25">
      <c r="A194" s="15" t="str">
        <f>IF(MONTH(LISTE!G208)=7,IF(OR(LISTE!B208="",LISTE!I208="X"),"",LISTE!B208),"")</f>
        <v/>
      </c>
      <c r="B194" s="15" t="str">
        <f>IF(MONTH(LISTE!G208)=7,IF(OR(LISTE!B208="",LISTE!I208="X"),"",LISTE!C208),"")</f>
        <v/>
      </c>
    </row>
    <row r="195" spans="1:2" x14ac:dyDescent="0.25">
      <c r="A195" s="15" t="str">
        <f>IF(MONTH(LISTE!G209)=7,IF(OR(LISTE!B209="",LISTE!I209="X"),"",LISTE!B209),"")</f>
        <v/>
      </c>
      <c r="B195" s="15" t="str">
        <f>IF(MONTH(LISTE!G209)=7,IF(OR(LISTE!B209="",LISTE!I209="X"),"",LISTE!C209),"")</f>
        <v/>
      </c>
    </row>
    <row r="196" spans="1:2" x14ac:dyDescent="0.25">
      <c r="A196" s="15" t="str">
        <f>IF(MONTH(LISTE!G210)=7,IF(OR(LISTE!B210="",LISTE!I210="X"),"",LISTE!B210),"")</f>
        <v/>
      </c>
      <c r="B196" s="15" t="str">
        <f>IF(MONTH(LISTE!G210)=7,IF(OR(LISTE!B210="",LISTE!I210="X"),"",LISTE!C210),"")</f>
        <v/>
      </c>
    </row>
    <row r="197" spans="1:2" x14ac:dyDescent="0.25">
      <c r="A197" s="15" t="str">
        <f>IF(MONTH(LISTE!G211)=7,IF(OR(LISTE!B211="",LISTE!I211="X"),"",LISTE!B211),"")</f>
        <v/>
      </c>
      <c r="B197" s="15" t="str">
        <f>IF(MONTH(LISTE!G211)=7,IF(OR(LISTE!B211="",LISTE!I211="X"),"",LISTE!C211),"")</f>
        <v/>
      </c>
    </row>
  </sheetData>
  <sortState xmlns:xlrd2="http://schemas.microsoft.com/office/spreadsheetml/2017/richdata2" ref="A5:AI32">
    <sortCondition descending="1" ref="A5:A32"/>
  </sortState>
  <mergeCells count="1">
    <mergeCell ref="E1:AI1"/>
  </mergeCells>
  <pageMargins left="0.23622047244094491" right="0.23622047244094491" top="0.74803149606299213" bottom="0.74803149606299213" header="0" footer="0"/>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73618-884E-4348-8E6A-DE71D8DC55B0}">
  <dimension ref="A1:AM211"/>
  <sheetViews>
    <sheetView workbookViewId="0">
      <selection activeCell="B6" sqref="B6"/>
    </sheetView>
  </sheetViews>
  <sheetFormatPr baseColWidth="10" defaultColWidth="11.296875" defaultRowHeight="13.8" x14ac:dyDescent="0.25"/>
  <cols>
    <col min="1" max="1" width="12.69921875" style="15" customWidth="1"/>
    <col min="2" max="2" width="14.69921875" style="15" customWidth="1"/>
    <col min="3" max="3" width="3.69921875" style="15" customWidth="1"/>
    <col min="4" max="4" width="2.19921875" style="15" customWidth="1"/>
    <col min="5" max="35" width="3.19921875" customWidth="1"/>
    <col min="36" max="39" width="11.19921875" style="175"/>
  </cols>
  <sheetData>
    <row r="1" spans="1:39" ht="28.2" customHeight="1" x14ac:dyDescent="0.25">
      <c r="C1" s="219"/>
      <c r="E1" s="840" t="str">
        <f>CONCATENATE("MOIS DE JANVIER ",annee)</f>
        <v>MOIS DE JANVIER 2022</v>
      </c>
      <c r="F1" s="840"/>
      <c r="G1" s="840"/>
      <c r="H1" s="840"/>
      <c r="I1" s="840"/>
      <c r="J1" s="840"/>
      <c r="K1" s="840"/>
      <c r="L1" s="840"/>
      <c r="M1" s="840"/>
      <c r="N1" s="840"/>
      <c r="O1" s="840"/>
      <c r="P1" s="840"/>
      <c r="Q1" s="840"/>
      <c r="R1" s="840"/>
      <c r="S1" s="840"/>
      <c r="T1" s="840"/>
      <c r="U1" s="840"/>
      <c r="V1" s="840"/>
      <c r="W1" s="840"/>
      <c r="X1" s="840"/>
      <c r="Y1" s="840"/>
      <c r="Z1" s="840"/>
      <c r="AA1" s="840"/>
      <c r="AB1" s="840"/>
      <c r="AC1" s="840"/>
      <c r="AD1" s="840"/>
      <c r="AE1" s="840"/>
      <c r="AF1" s="840"/>
      <c r="AG1" s="840"/>
      <c r="AH1" s="840"/>
      <c r="AI1" s="840"/>
    </row>
    <row r="2" spans="1:39" s="15" customFormat="1" x14ac:dyDescent="0.25">
      <c r="C2" s="192" t="s">
        <v>344</v>
      </c>
      <c r="E2" s="177">
        <v>1</v>
      </c>
      <c r="F2" s="177">
        <v>2</v>
      </c>
      <c r="G2" s="177">
        <v>3</v>
      </c>
      <c r="H2" s="177">
        <v>4</v>
      </c>
      <c r="I2" s="177">
        <v>5</v>
      </c>
      <c r="J2" s="177">
        <v>6</v>
      </c>
      <c r="K2" s="177">
        <v>7</v>
      </c>
      <c r="L2" s="177">
        <v>8</v>
      </c>
      <c r="M2" s="177">
        <v>9</v>
      </c>
      <c r="N2" s="177">
        <v>10</v>
      </c>
      <c r="O2" s="177">
        <v>11</v>
      </c>
      <c r="P2" s="177">
        <v>12</v>
      </c>
      <c r="Q2" s="177">
        <v>13</v>
      </c>
      <c r="R2" s="177">
        <v>14</v>
      </c>
      <c r="S2" s="177">
        <v>15</v>
      </c>
      <c r="T2" s="177">
        <v>16</v>
      </c>
      <c r="U2" s="177">
        <v>17</v>
      </c>
      <c r="V2" s="177">
        <v>18</v>
      </c>
      <c r="W2" s="177">
        <v>19</v>
      </c>
      <c r="X2" s="177">
        <v>20</v>
      </c>
      <c r="Y2" s="177">
        <v>21</v>
      </c>
      <c r="Z2" s="177">
        <v>22</v>
      </c>
      <c r="AA2" s="177">
        <v>23</v>
      </c>
      <c r="AB2" s="177">
        <v>24</v>
      </c>
      <c r="AC2" s="177">
        <v>25</v>
      </c>
      <c r="AD2" s="177">
        <v>26</v>
      </c>
      <c r="AE2" s="177">
        <v>27</v>
      </c>
      <c r="AF2" s="177">
        <v>28</v>
      </c>
      <c r="AG2" s="177">
        <v>29</v>
      </c>
      <c r="AH2" s="177">
        <v>30</v>
      </c>
      <c r="AI2" s="177">
        <v>31</v>
      </c>
      <c r="AJ2" s="176"/>
      <c r="AK2" s="176"/>
      <c r="AL2" s="176"/>
      <c r="AM2" s="176"/>
    </row>
    <row r="3" spans="1:39" s="15" customFormat="1" x14ac:dyDescent="0.25">
      <c r="C3" s="181" t="s">
        <v>345</v>
      </c>
      <c r="E3" s="177" t="s">
        <v>349</v>
      </c>
      <c r="F3" s="177" t="s">
        <v>350</v>
      </c>
      <c r="G3" s="177" t="s">
        <v>351</v>
      </c>
      <c r="H3" s="177" t="s">
        <v>351</v>
      </c>
      <c r="I3" s="177" t="s">
        <v>347</v>
      </c>
      <c r="J3" s="177" t="s">
        <v>348</v>
      </c>
      <c r="K3" s="177" t="s">
        <v>257</v>
      </c>
      <c r="L3" s="177" t="s">
        <v>349</v>
      </c>
      <c r="M3" s="177" t="s">
        <v>350</v>
      </c>
      <c r="N3" s="177" t="s">
        <v>351</v>
      </c>
      <c r="O3" s="177" t="s">
        <v>351</v>
      </c>
      <c r="P3" s="177" t="s">
        <v>347</v>
      </c>
      <c r="Q3" s="177" t="s">
        <v>348</v>
      </c>
      <c r="R3" s="177" t="s">
        <v>257</v>
      </c>
      <c r="S3" s="177" t="s">
        <v>349</v>
      </c>
      <c r="T3" s="177" t="s">
        <v>350</v>
      </c>
      <c r="U3" s="177" t="s">
        <v>351</v>
      </c>
      <c r="V3" s="177" t="s">
        <v>351</v>
      </c>
      <c r="W3" s="177" t="s">
        <v>347</v>
      </c>
      <c r="X3" s="177" t="s">
        <v>348</v>
      </c>
      <c r="Y3" s="177" t="s">
        <v>257</v>
      </c>
      <c r="Z3" s="177" t="s">
        <v>349</v>
      </c>
      <c r="AA3" s="177" t="s">
        <v>350</v>
      </c>
      <c r="AB3" s="177" t="s">
        <v>351</v>
      </c>
      <c r="AC3" s="177" t="s">
        <v>351</v>
      </c>
      <c r="AD3" s="177" t="s">
        <v>347</v>
      </c>
      <c r="AE3" s="177" t="s">
        <v>348</v>
      </c>
      <c r="AF3" s="177" t="s">
        <v>257</v>
      </c>
      <c r="AG3" s="177" t="s">
        <v>349</v>
      </c>
      <c r="AH3" s="177" t="s">
        <v>350</v>
      </c>
      <c r="AI3" s="177" t="s">
        <v>351</v>
      </c>
      <c r="AJ3" s="174"/>
      <c r="AK3" s="174"/>
      <c r="AL3" s="174"/>
      <c r="AM3" s="174"/>
    </row>
    <row r="4" spans="1:39" s="15" customFormat="1" ht="14.4" thickBot="1" x14ac:dyDescent="0.3">
      <c r="A4" s="280"/>
      <c r="B4" s="280"/>
      <c r="C4" s="180" t="s">
        <v>342</v>
      </c>
      <c r="D4" s="280"/>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174"/>
      <c r="AK4" s="174"/>
      <c r="AL4" s="174"/>
      <c r="AM4" s="174"/>
    </row>
    <row r="5" spans="1:39" ht="14.4" thickTop="1" x14ac:dyDescent="0.25">
      <c r="A5" s="190" t="str">
        <f>IF(MONTH(LISTE!G9)=1,IF(OR(LISTE!B90="",LISTE!I9="X"),"",LISTE!B9),"")</f>
        <v/>
      </c>
      <c r="B5" s="190" t="str">
        <f>IF(MONTH(LISTE!G9)=1,IF(OR(LISTE!B9="",LISTE!I9="X"),"",CONCATENATE(LISTE!C9,"  ",LISTE!H9," P")),"")</f>
        <v/>
      </c>
      <c r="C5" s="190" t="str">
        <f>IF(MONTH(LISTE!G9)=1,IF(OR(LISTE!B9="",LISTE!I9="X"),"",LISTE!A9),"")</f>
        <v/>
      </c>
      <c r="D5" s="190" t="str">
        <f>IF(MONTH(LISTE!G9)=1,IF(OR(LISTE!B9="",LISTE!I9="X"),"",LISTE!I9),"")</f>
        <v/>
      </c>
      <c r="E5" s="384"/>
      <c r="F5" s="384"/>
      <c r="G5" s="384"/>
      <c r="H5" s="384"/>
      <c r="I5" s="384"/>
      <c r="J5" s="384"/>
      <c r="K5" s="384"/>
      <c r="L5" s="384"/>
      <c r="M5" s="384"/>
      <c r="N5" s="384"/>
      <c r="O5" s="384"/>
      <c r="P5" s="384"/>
      <c r="Q5" s="384"/>
      <c r="R5" s="384"/>
      <c r="S5" s="384"/>
      <c r="T5" s="384"/>
      <c r="U5" s="284"/>
      <c r="V5" s="284"/>
      <c r="W5" s="284"/>
      <c r="X5" s="284"/>
      <c r="Y5" s="384"/>
      <c r="Z5" s="384"/>
      <c r="AA5" s="384"/>
      <c r="AB5" s="384"/>
      <c r="AC5" s="384"/>
      <c r="AD5" s="384"/>
      <c r="AE5" s="384"/>
      <c r="AF5" s="384"/>
      <c r="AG5" s="384"/>
      <c r="AH5" s="384"/>
      <c r="AI5" s="384"/>
    </row>
    <row r="6" spans="1:39" x14ac:dyDescent="0.25">
      <c r="A6" s="190" t="str">
        <f>IF(MONTH(LISTE!G10)=1,IF(OR(LISTE!B91="",LISTE!I10="X"),"",LISTE!B10),"")</f>
        <v/>
      </c>
      <c r="B6" s="190" t="str">
        <f>IF(MONTH(LISTE!G10)=1,IF(OR(LISTE!B10="",LISTE!I10="X"),"",CONCATENATE(LISTE!C10,"  ",LISTE!H10," P")),"")</f>
        <v/>
      </c>
      <c r="C6" s="190" t="str">
        <f>IF(MONTH(LISTE!G10)=1,IF(OR(LISTE!B10="",LISTE!I10="X"),"",LISTE!A10),"")</f>
        <v/>
      </c>
      <c r="D6" s="190" t="str">
        <f>IF(MONTH(LISTE!G10)=1,IF(OR(LISTE!B10="",LISTE!I10="X"),"",LISTE!I10),"")</f>
        <v/>
      </c>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row>
    <row r="7" spans="1:39" x14ac:dyDescent="0.25">
      <c r="A7" s="190" t="str">
        <f>IF(MONTH(LISTE!G11)=1,IF(OR(LISTE!B92="",LISTE!I11="X"),"",LISTE!B11),"")</f>
        <v/>
      </c>
      <c r="B7" s="190" t="str">
        <f>IF(MONTH(LISTE!G11)=1,IF(OR(LISTE!B11="",LISTE!I11="X"),"",CONCATENATE(LISTE!C11,"  ",LISTE!H11," P")),"")</f>
        <v/>
      </c>
      <c r="C7" s="190" t="str">
        <f>IF(MONTH(LISTE!G11)=1,IF(OR(LISTE!B11="",LISTE!I11="X"),"",LISTE!A11),"")</f>
        <v/>
      </c>
      <c r="D7" s="190" t="str">
        <f>IF(MONTH(LISTE!G11)=1,IF(OR(LISTE!B11="",LISTE!I11="X"),"",LISTE!I11),"")</f>
        <v/>
      </c>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row>
    <row r="8" spans="1:39" x14ac:dyDescent="0.25">
      <c r="A8" s="190" t="str">
        <f>IF(MONTH(LISTE!G12)=1,IF(OR(LISTE!B93="",LISTE!I12="X"),"",LISTE!B12),"")</f>
        <v/>
      </c>
      <c r="B8" s="190" t="str">
        <f>IF(MONTH(LISTE!G12)=1,IF(OR(LISTE!B12="",LISTE!I12="X"),"",CONCATENATE(LISTE!C12,"  ",LISTE!H12," P")),"")</f>
        <v/>
      </c>
      <c r="C8" s="190" t="str">
        <f>IF(MONTH(LISTE!G12)=1,IF(OR(LISTE!B12="",LISTE!I12="X"),"",LISTE!A12),"")</f>
        <v/>
      </c>
      <c r="D8" s="190" t="str">
        <f>IF(MONTH(LISTE!G12)=1,IF(OR(LISTE!B12="",LISTE!I12="X"),"",LISTE!I12),"")</f>
        <v/>
      </c>
      <c r="E8" s="342"/>
      <c r="F8" s="342"/>
      <c r="G8" s="342"/>
      <c r="H8" s="342"/>
      <c r="I8" s="342"/>
      <c r="J8" s="342"/>
      <c r="K8" s="342"/>
      <c r="L8" s="342"/>
      <c r="M8" s="342"/>
      <c r="N8" s="184"/>
      <c r="O8" s="184"/>
      <c r="P8" s="184"/>
      <c r="Q8" s="184"/>
      <c r="R8" s="342"/>
      <c r="S8" s="342"/>
      <c r="T8" s="342"/>
      <c r="U8" s="342"/>
      <c r="V8" s="342"/>
      <c r="W8" s="342"/>
      <c r="X8" s="342"/>
      <c r="Y8" s="342"/>
      <c r="Z8" s="342"/>
      <c r="AA8" s="342"/>
      <c r="AB8" s="342"/>
      <c r="AC8" s="342"/>
      <c r="AD8" s="342"/>
      <c r="AE8" s="342"/>
      <c r="AF8" s="342"/>
      <c r="AG8" s="342"/>
      <c r="AH8" s="342"/>
      <c r="AI8" s="342"/>
    </row>
    <row r="9" spans="1:39" x14ac:dyDescent="0.25">
      <c r="A9" s="190" t="str">
        <f>IF(MONTH(LISTE!G13)=1,IF(OR(LISTE!B94="",LISTE!I13="X"),"",LISTE!B13),"")</f>
        <v/>
      </c>
      <c r="B9" s="190" t="str">
        <f>IF(MONTH(LISTE!G13)=1,IF(OR(LISTE!B13="",LISTE!I13="X"),"",CONCATENATE(LISTE!C13,"  ",LISTE!H13," P")),"")</f>
        <v/>
      </c>
      <c r="C9" s="190" t="str">
        <f>IF(MONTH(LISTE!G13)=1,IF(OR(LISTE!B13="",LISTE!I13="X"),"",LISTE!A13),"")</f>
        <v/>
      </c>
      <c r="D9" s="190" t="str">
        <f>IF(MONTH(LISTE!G13)=1,IF(OR(LISTE!B13="",LISTE!I13="X"),"",LISTE!I13),"")</f>
        <v/>
      </c>
      <c r="E9" s="342"/>
      <c r="F9" s="342"/>
      <c r="G9" s="342"/>
      <c r="H9" s="342"/>
      <c r="I9" s="342"/>
      <c r="J9" s="342"/>
      <c r="K9" s="342"/>
      <c r="L9" s="342"/>
      <c r="M9" s="342"/>
      <c r="N9" s="342"/>
      <c r="O9" s="342"/>
      <c r="P9" s="342"/>
      <c r="Q9" s="342"/>
      <c r="R9" s="184"/>
      <c r="S9" s="184"/>
      <c r="T9" s="184"/>
      <c r="U9" s="184"/>
      <c r="V9" s="184"/>
      <c r="W9" s="184"/>
      <c r="X9" s="184"/>
      <c r="Y9" s="184"/>
      <c r="Z9" s="184"/>
      <c r="AA9" s="184"/>
      <c r="AB9" s="184"/>
      <c r="AC9" s="184"/>
      <c r="AD9" s="184"/>
      <c r="AE9" s="184"/>
      <c r="AF9" s="184"/>
      <c r="AG9" s="184"/>
      <c r="AH9" s="184"/>
      <c r="AI9" s="184"/>
    </row>
    <row r="10" spans="1:39" x14ac:dyDescent="0.25">
      <c r="A10" s="190" t="str">
        <f>IF(MONTH(LISTE!G14)=1,IF(OR(LISTE!B95="",LISTE!I14="X"),"",LISTE!B14),"")</f>
        <v/>
      </c>
      <c r="B10" s="190" t="str">
        <f>IF(MONTH(LISTE!G14)=1,IF(OR(LISTE!B14="",LISTE!I14="X"),"",CONCATENATE(LISTE!C14,"  ",LISTE!H14," P")),"")</f>
        <v/>
      </c>
      <c r="C10" s="190" t="str">
        <f>IF(MONTH(LISTE!G14)=1,IF(OR(LISTE!B14="",LISTE!I14="X"),"",LISTE!A14),"")</f>
        <v/>
      </c>
      <c r="D10" s="190" t="str">
        <f>IF(MONTH(LISTE!G14)=1,IF(OR(LISTE!B14="",LISTE!I14="X"),"",LISTE!I14),"")</f>
        <v/>
      </c>
      <c r="E10" s="179"/>
      <c r="F10" s="179"/>
      <c r="G10" s="179"/>
      <c r="H10" s="179"/>
      <c r="I10" s="179"/>
      <c r="J10" s="179"/>
      <c r="K10" s="179"/>
      <c r="L10" s="179"/>
      <c r="M10" s="179"/>
      <c r="N10" s="179"/>
      <c r="O10" s="179"/>
      <c r="P10" s="179"/>
      <c r="Q10" s="179"/>
      <c r="R10" s="192"/>
      <c r="S10" s="192"/>
      <c r="T10" s="192"/>
      <c r="U10" s="182"/>
      <c r="V10" s="182"/>
      <c r="W10" s="182"/>
      <c r="X10" s="182"/>
      <c r="Y10" s="179"/>
      <c r="Z10" s="179"/>
      <c r="AA10" s="179"/>
      <c r="AB10" s="179"/>
      <c r="AC10" s="179"/>
      <c r="AD10" s="179"/>
      <c r="AE10" s="179"/>
      <c r="AF10" s="179"/>
      <c r="AG10" s="179"/>
      <c r="AH10" s="179"/>
      <c r="AI10" s="179"/>
    </row>
    <row r="11" spans="1:39" x14ac:dyDescent="0.25">
      <c r="A11" s="190" t="str">
        <f>IF(MONTH(LISTE!G15)=1,IF(OR(LISTE!B96="",LISTE!I15="X"),"",LISTE!B15),"")</f>
        <v/>
      </c>
      <c r="B11" s="190" t="str">
        <f>IF(MONTH(LISTE!G15)=1,IF(OR(LISTE!B15="",LISTE!I15="X"),"",CONCATENATE(LISTE!C15,"  ",LISTE!H15," P")),"")</f>
        <v/>
      </c>
      <c r="C11" s="190" t="str">
        <f>IF(MONTH(LISTE!G15)=1,IF(OR(LISTE!B15="",LISTE!I15="X"),"",LISTE!A15),"")</f>
        <v/>
      </c>
      <c r="D11" s="190" t="str">
        <f>IF(MONTH(LISTE!G15)=1,IF(OR(LISTE!B15="",LISTE!I15="X"),"",LISTE!I15),"")</f>
        <v/>
      </c>
      <c r="E11" s="184"/>
      <c r="F11" s="184"/>
      <c r="G11" s="184"/>
      <c r="H11" s="184"/>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row>
    <row r="12" spans="1:39" x14ac:dyDescent="0.25">
      <c r="A12" s="190" t="str">
        <f>IF(MONTH(LISTE!G16)=1,IF(OR(LISTE!B97="",LISTE!I16="X"),"",LISTE!B16),"")</f>
        <v/>
      </c>
      <c r="B12" s="190" t="str">
        <f>IF(MONTH(LISTE!G16)=1,IF(OR(LISTE!B16="",LISTE!I16="X"),"",CONCATENATE(LISTE!C16,"  ",LISTE!H16," P")),"")</f>
        <v/>
      </c>
      <c r="C12" s="190" t="str">
        <f>IF(MONTH(LISTE!G16)=1,IF(OR(LISTE!B16="",LISTE!I16="X"),"",LISTE!A16),"")</f>
        <v/>
      </c>
      <c r="D12" s="190" t="str">
        <f>IF(MONTH(LISTE!G16)=1,IF(OR(LISTE!B16="",LISTE!I16="X"),"",LISTE!I16),"")</f>
        <v/>
      </c>
      <c r="E12" s="184"/>
      <c r="F12" s="184"/>
      <c r="G12" s="184"/>
      <c r="H12" s="184"/>
      <c r="I12" s="184"/>
      <c r="J12" s="184"/>
      <c r="K12" s="184"/>
      <c r="L12" s="184"/>
      <c r="M12" s="184"/>
      <c r="N12" s="184"/>
      <c r="O12" s="184"/>
      <c r="P12" s="184"/>
      <c r="Q12" s="184"/>
      <c r="R12" s="184"/>
      <c r="S12" s="184"/>
      <c r="T12" s="184"/>
      <c r="U12" s="184"/>
      <c r="V12" s="184"/>
      <c r="W12" s="184"/>
      <c r="X12" s="341"/>
      <c r="Y12" s="341"/>
      <c r="Z12" s="341"/>
      <c r="AA12" s="341"/>
      <c r="AB12" s="184"/>
      <c r="AC12" s="184"/>
      <c r="AD12" s="184"/>
      <c r="AE12" s="184"/>
      <c r="AF12" s="184"/>
      <c r="AG12" s="184"/>
      <c r="AH12" s="184"/>
      <c r="AI12" s="184"/>
    </row>
    <row r="13" spans="1:39" x14ac:dyDescent="0.25">
      <c r="A13" s="190" t="str">
        <f>IF(MONTH(LISTE!G17)=1,IF(OR(LISTE!B98="",LISTE!I17="X"),"",LISTE!B17),"")</f>
        <v/>
      </c>
      <c r="B13" s="190" t="str">
        <f>IF(MONTH(LISTE!G17)=1,IF(OR(LISTE!B17="",LISTE!I17="X"),"",CONCATENATE(LISTE!C17,"  ",LISTE!H17," P")),"")</f>
        <v/>
      </c>
      <c r="C13" s="190" t="str">
        <f>IF(MONTH(LISTE!G17)=1,IF(OR(LISTE!B17="",LISTE!I17="X"),"",LISTE!A17),"")</f>
        <v/>
      </c>
      <c r="D13" s="190" t="str">
        <f>IF(MONTH(LISTE!G17)=1,IF(OR(LISTE!B17="",LISTE!I17="X"),"",LISTE!I17),"")</f>
        <v/>
      </c>
      <c r="E13" s="342"/>
      <c r="F13" s="342"/>
      <c r="G13" s="342"/>
      <c r="H13" s="342"/>
      <c r="I13" s="342"/>
      <c r="J13" s="342"/>
      <c r="K13" s="342"/>
      <c r="L13" s="342"/>
      <c r="M13" s="342"/>
      <c r="N13" s="342"/>
      <c r="O13" s="342"/>
      <c r="P13" s="342"/>
      <c r="Q13" s="342"/>
      <c r="R13" s="342"/>
      <c r="S13" s="342"/>
      <c r="T13" s="184"/>
      <c r="U13" s="342"/>
      <c r="V13" s="342"/>
      <c r="W13" s="342"/>
      <c r="X13" s="342"/>
      <c r="Y13" s="184"/>
      <c r="Z13" s="184"/>
      <c r="AA13" s="184"/>
      <c r="AB13" s="184"/>
      <c r="AC13" s="342"/>
      <c r="AD13" s="342"/>
      <c r="AE13" s="342"/>
      <c r="AF13" s="342"/>
      <c r="AG13" s="342"/>
      <c r="AH13" s="342"/>
      <c r="AI13" s="382"/>
    </row>
    <row r="14" spans="1:39" x14ac:dyDescent="0.25">
      <c r="A14" s="190" t="str">
        <f>IF(MONTH(LISTE!G18)=1,IF(OR(LISTE!B99="",LISTE!I18="X"),"",LISTE!B18),"")</f>
        <v/>
      </c>
      <c r="B14" s="190" t="str">
        <f>IF(MONTH(LISTE!G18)=1,IF(OR(LISTE!B18="",LISTE!I18="X"),"",CONCATENATE(LISTE!C18,"  ",LISTE!H18," P")),"")</f>
        <v/>
      </c>
      <c r="C14" s="190" t="str">
        <f>IF(MONTH(LISTE!G18)=1,IF(OR(LISTE!B18="",LISTE!I18="X"),"",LISTE!A18),"")</f>
        <v/>
      </c>
      <c r="D14" s="190" t="str">
        <f>IF(MONTH(LISTE!G18)=1,IF(OR(LISTE!B18="",LISTE!I18="X"),"",LISTE!I18),"")</f>
        <v/>
      </c>
      <c r="E14" s="342"/>
      <c r="F14" s="342"/>
      <c r="G14" s="342"/>
      <c r="H14" s="342"/>
      <c r="I14" s="342"/>
      <c r="J14" s="342"/>
      <c r="K14" s="342"/>
      <c r="L14" s="342"/>
      <c r="M14" s="342"/>
      <c r="N14" s="342"/>
      <c r="O14" s="342"/>
      <c r="P14" s="342"/>
      <c r="Q14" s="342"/>
      <c r="R14" s="184"/>
      <c r="S14" s="340"/>
      <c r="T14" s="184"/>
      <c r="U14" s="342"/>
      <c r="V14" s="342"/>
      <c r="W14" s="342"/>
      <c r="X14" s="342"/>
      <c r="Y14" s="342"/>
      <c r="Z14" s="342"/>
      <c r="AA14" s="342"/>
      <c r="AB14" s="342"/>
      <c r="AC14" s="342"/>
      <c r="AD14" s="342"/>
      <c r="AE14" s="342"/>
      <c r="AF14" s="342"/>
      <c r="AG14" s="342"/>
      <c r="AH14" s="184"/>
      <c r="AI14" s="184"/>
    </row>
    <row r="15" spans="1:39" x14ac:dyDescent="0.25">
      <c r="A15" s="190" t="str">
        <f>IF(MONTH(LISTE!G19)=1,IF(OR(LISTE!B100="",LISTE!I19="X"),"",LISTE!B19),"")</f>
        <v/>
      </c>
      <c r="B15" s="190" t="str">
        <f>IF(MONTH(LISTE!G19)=1,IF(OR(LISTE!B19="",LISTE!I19="X"),"",CONCATENATE(LISTE!C19,"  ",LISTE!H19," P")),"")</f>
        <v/>
      </c>
      <c r="C15" s="190" t="str">
        <f>IF(MONTH(LISTE!G19)=1,IF(OR(LISTE!B19="",LISTE!I19="X"),"",LISTE!A19),"")</f>
        <v/>
      </c>
      <c r="D15" s="190" t="str">
        <f>IF(MONTH(LISTE!G19)=1,IF(OR(LISTE!B19="",LISTE!I19="X"),"",LISTE!I19),"")</f>
        <v/>
      </c>
      <c r="E15" s="342"/>
      <c r="F15" s="342"/>
      <c r="G15" s="342"/>
      <c r="H15" s="342"/>
      <c r="I15" s="342"/>
      <c r="J15" s="342"/>
      <c r="K15" s="342"/>
      <c r="L15" s="342"/>
      <c r="M15" s="342"/>
      <c r="N15" s="342"/>
      <c r="O15" s="342"/>
      <c r="P15" s="342"/>
      <c r="Q15" s="342"/>
      <c r="R15" s="184"/>
      <c r="S15" s="184"/>
      <c r="T15" s="184"/>
      <c r="U15" s="342"/>
      <c r="V15" s="342"/>
      <c r="W15" s="342"/>
      <c r="X15" s="342"/>
      <c r="Y15" s="342"/>
      <c r="Z15" s="342"/>
      <c r="AA15" s="342"/>
      <c r="AB15" s="342"/>
      <c r="AC15" s="342"/>
      <c r="AD15" s="342"/>
      <c r="AE15" s="342"/>
      <c r="AF15" s="342"/>
      <c r="AG15" s="342"/>
      <c r="AH15" s="342"/>
      <c r="AI15" s="342"/>
    </row>
    <row r="16" spans="1:39" x14ac:dyDescent="0.25">
      <c r="A16" s="190" t="str">
        <f>IF(MONTH(LISTE!G20)=1,IF(OR(LISTE!B101="",LISTE!I20="X"),"",LISTE!B20),"")</f>
        <v/>
      </c>
      <c r="B16" s="190" t="str">
        <f>IF(MONTH(LISTE!G20)=1,IF(OR(LISTE!B20="",LISTE!I20="X"),"",CONCATENATE(LISTE!C20,"  ",LISTE!H20," P")),"")</f>
        <v/>
      </c>
      <c r="C16" s="190" t="str">
        <f>IF(MONTH(LISTE!G20)=1,IF(OR(LISTE!B20="",LISTE!I20="X"),"",LISTE!A20),"")</f>
        <v/>
      </c>
      <c r="D16" s="190" t="str">
        <f>IF(MONTH(LISTE!G20)=1,IF(OR(LISTE!B20="",LISTE!I20="X"),"",LISTE!I20),"")</f>
        <v/>
      </c>
      <c r="E16" s="342"/>
      <c r="F16" s="342"/>
      <c r="G16" s="342"/>
      <c r="H16" s="342"/>
      <c r="I16" s="342"/>
      <c r="J16" s="342"/>
      <c r="K16" s="342"/>
      <c r="L16" s="342"/>
      <c r="M16" s="342"/>
      <c r="N16" s="342"/>
      <c r="O16" s="342"/>
      <c r="P16" s="342"/>
      <c r="Q16" s="342"/>
      <c r="R16" s="342"/>
      <c r="S16" s="342"/>
      <c r="T16" s="342"/>
      <c r="U16" s="342"/>
      <c r="V16" s="342"/>
      <c r="W16" s="342"/>
      <c r="X16" s="184"/>
      <c r="Y16" s="184"/>
      <c r="Z16" s="184"/>
      <c r="AA16" s="184"/>
      <c r="AB16" s="342"/>
      <c r="AC16" s="342"/>
      <c r="AD16" s="342"/>
      <c r="AE16" s="342"/>
      <c r="AF16" s="342"/>
      <c r="AG16" s="342"/>
      <c r="AH16" s="342"/>
      <c r="AI16" s="342"/>
    </row>
    <row r="17" spans="1:35" x14ac:dyDescent="0.25">
      <c r="A17" s="190" t="str">
        <f>IF(MONTH(LISTE!G21)=1,IF(OR(LISTE!B102="",LISTE!I21="X"),"",LISTE!B21),"")</f>
        <v/>
      </c>
      <c r="B17" s="190" t="str">
        <f>IF(MONTH(LISTE!G21)=1,IF(OR(LISTE!B21="",LISTE!I21="X"),"",CONCATENATE(LISTE!C21,"  ",LISTE!H21," P")),"")</f>
        <v/>
      </c>
      <c r="C17" s="190" t="str">
        <f>IF(MONTH(LISTE!G21)=1,IF(OR(LISTE!B21="",LISTE!I21="X"),"",LISTE!A21),"")</f>
        <v/>
      </c>
      <c r="D17" s="190" t="str">
        <f>IF(MONTH(LISTE!G21)=1,IF(OR(LISTE!B21="",LISTE!I21="X"),"",LISTE!I21),"")</f>
        <v/>
      </c>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184"/>
    </row>
    <row r="18" spans="1:35" x14ac:dyDescent="0.25">
      <c r="A18" s="190" t="str">
        <f>IF(MONTH(LISTE!G22)=1,IF(OR(LISTE!B103="",LISTE!I22="X"),"",LISTE!B22),"")</f>
        <v/>
      </c>
      <c r="B18" s="190" t="str">
        <f>IF(MONTH(LISTE!G22)=1,IF(OR(LISTE!B22="",LISTE!I22="X"),"",CONCATENATE(LISTE!C22,"  ",LISTE!H22," P")),"")</f>
        <v/>
      </c>
      <c r="C18" s="190" t="str">
        <f>IF(MONTH(LISTE!G22)=1,IF(OR(LISTE!B22="",LISTE!I22="X"),"",LISTE!A22),"")</f>
        <v/>
      </c>
      <c r="D18" s="190" t="str">
        <f>IF(MONTH(LISTE!G22)=1,IF(OR(LISTE!B22="",LISTE!I22="X"),"",LISTE!I22),"")</f>
        <v/>
      </c>
      <c r="E18" s="342"/>
      <c r="F18" s="184"/>
      <c r="G18" s="184"/>
      <c r="H18" s="184"/>
      <c r="I18" s="184"/>
      <c r="J18" s="184"/>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35" x14ac:dyDescent="0.25">
      <c r="A19" s="190" t="str">
        <f>IF(MONTH(LISTE!G23)=1,IF(OR(LISTE!B104="",LISTE!I23="X"),"",LISTE!B23),"")</f>
        <v/>
      </c>
      <c r="B19" s="190" t="str">
        <f>IF(MONTH(LISTE!G23)=1,IF(OR(LISTE!B23="",LISTE!I23="X"),"",CONCATENATE(LISTE!C23,"  ",LISTE!H23," P")),"")</f>
        <v/>
      </c>
      <c r="C19" s="190" t="str">
        <f>IF(MONTH(LISTE!G23)=1,IF(OR(LISTE!B23="",LISTE!I23="X"),"",LISTE!A23),"")</f>
        <v/>
      </c>
      <c r="D19" s="190" t="str">
        <f>IF(MONTH(LISTE!G23)=1,IF(OR(LISTE!B23="",LISTE!I23="X"),"",LISTE!I23),"")</f>
        <v/>
      </c>
      <c r="E19" s="184"/>
      <c r="F19" s="342"/>
      <c r="G19" s="342"/>
      <c r="H19" s="342"/>
      <c r="I19" s="342"/>
      <c r="J19" s="342"/>
      <c r="K19" s="382"/>
      <c r="L19" s="382"/>
      <c r="M19" s="342"/>
      <c r="N19" s="342"/>
      <c r="O19" s="342"/>
      <c r="P19" s="342"/>
      <c r="Q19" s="342"/>
      <c r="R19" s="342"/>
      <c r="S19" s="342"/>
      <c r="T19" s="342"/>
      <c r="U19" s="342"/>
      <c r="V19" s="342"/>
      <c r="W19" s="342"/>
      <c r="X19" s="342"/>
      <c r="Y19" s="342"/>
      <c r="Z19" s="342"/>
      <c r="AA19" s="342"/>
      <c r="AB19" s="342"/>
      <c r="AC19" s="342"/>
      <c r="AD19" s="342"/>
      <c r="AE19" s="342"/>
      <c r="AF19" s="342"/>
      <c r="AG19" s="342"/>
      <c r="AH19" s="342"/>
      <c r="AI19" s="342"/>
    </row>
    <row r="20" spans="1:35" x14ac:dyDescent="0.25">
      <c r="A20" s="190" t="str">
        <f>IF(MONTH(LISTE!G24)=1,IF(OR(LISTE!B105="",LISTE!I24="X"),"",LISTE!B24),"")</f>
        <v/>
      </c>
      <c r="B20" s="190" t="str">
        <f>IF(MONTH(LISTE!G24)=1,IF(OR(LISTE!B24="",LISTE!I24="X"),"",CONCATENATE(LISTE!C24,"  ",LISTE!H24," P")),"")</f>
        <v/>
      </c>
      <c r="C20" s="190" t="str">
        <f>IF(MONTH(LISTE!G24)=1,IF(OR(LISTE!B24="",LISTE!I24="X"),"",LISTE!A24),"")</f>
        <v/>
      </c>
      <c r="D20" s="190" t="str">
        <f>IF(MONTH(LISTE!G24)=1,IF(OR(LISTE!B24="",LISTE!I24="X"),"",LISTE!I24),"")</f>
        <v/>
      </c>
      <c r="E20" s="342"/>
      <c r="F20" s="342"/>
      <c r="G20" s="342"/>
      <c r="H20" s="342"/>
      <c r="I20" s="342"/>
      <c r="J20" s="342"/>
      <c r="K20" s="342"/>
      <c r="L20" s="342"/>
      <c r="M20" s="342"/>
      <c r="N20" s="342"/>
      <c r="O20" s="342"/>
      <c r="P20" s="342"/>
      <c r="Q20" s="342"/>
      <c r="R20" s="342"/>
      <c r="S20" s="342"/>
      <c r="T20" s="342"/>
      <c r="U20" s="342"/>
      <c r="V20" s="342"/>
      <c r="W20" s="342"/>
      <c r="X20" s="342"/>
      <c r="Y20" s="342"/>
      <c r="Z20" s="342"/>
      <c r="AA20" s="342"/>
      <c r="AB20" s="342"/>
      <c r="AC20" s="184"/>
      <c r="AD20" s="184"/>
      <c r="AE20" s="184"/>
      <c r="AF20" s="342"/>
      <c r="AG20" s="342"/>
      <c r="AH20" s="342"/>
      <c r="AI20" s="342"/>
    </row>
    <row r="21" spans="1:35" x14ac:dyDescent="0.25">
      <c r="A21" s="190" t="str">
        <f>IF(MONTH(LISTE!G25)=1,IF(OR(LISTE!B106="",LISTE!I25="X"),"",LISTE!B25),"")</f>
        <v/>
      </c>
      <c r="B21" s="190" t="str">
        <f>IF(MONTH(LISTE!G25)=1,IF(OR(LISTE!B25="",LISTE!I25="X"),"",CONCATENATE(LISTE!C25,"  ",LISTE!H25," P")),"")</f>
        <v/>
      </c>
      <c r="C21" s="190" t="str">
        <f>IF(MONTH(LISTE!G25)=1,IF(OR(LISTE!B25="",LISTE!I25="X"),"",LISTE!A25),"")</f>
        <v/>
      </c>
      <c r="D21" s="190" t="str">
        <f>IF(MONTH(LISTE!G25)=1,IF(OR(LISTE!B25="",LISTE!I25="X"),"",LISTE!I25),"")</f>
        <v/>
      </c>
      <c r="E21" s="342"/>
      <c r="F21" s="342"/>
      <c r="G21" s="342"/>
      <c r="H21" s="342"/>
      <c r="I21" s="342"/>
      <c r="J21" s="342"/>
      <c r="K21" s="342"/>
      <c r="L21" s="342"/>
      <c r="M21" s="342"/>
      <c r="N21" s="342"/>
      <c r="O21" s="342"/>
      <c r="P21" s="342"/>
      <c r="Q21" s="342"/>
      <c r="R21" s="342"/>
      <c r="S21" s="342"/>
      <c r="T21" s="342"/>
      <c r="U21" s="342"/>
      <c r="V21" s="342"/>
      <c r="W21" s="342"/>
      <c r="X21" s="342"/>
      <c r="Y21" s="342"/>
      <c r="Z21" s="342"/>
      <c r="AA21" s="342"/>
      <c r="AB21" s="342"/>
      <c r="AC21" s="342"/>
      <c r="AD21" s="342"/>
      <c r="AE21" s="342"/>
      <c r="AF21" s="184"/>
      <c r="AG21" s="184"/>
      <c r="AH21" s="342"/>
      <c r="AI21" s="342"/>
    </row>
    <row r="22" spans="1:35" x14ac:dyDescent="0.25">
      <c r="A22" s="190" t="str">
        <f>IF(MONTH(LISTE!G26)=1,IF(OR(LISTE!B107="",LISTE!I26="X"),"",LISTE!B26),"")</f>
        <v/>
      </c>
      <c r="B22" s="190" t="str">
        <f>IF(MONTH(LISTE!G26)=1,IF(OR(LISTE!B26="",LISTE!I26="X"),"",CONCATENATE(LISTE!C26,"  ",LISTE!H26," P")),"")</f>
        <v/>
      </c>
      <c r="C22" s="190" t="str">
        <f>IF(MONTH(LISTE!G26)=1,IF(OR(LISTE!B26="",LISTE!I26="X"),"",LISTE!A26),"")</f>
        <v/>
      </c>
      <c r="D22" s="190" t="str">
        <f>IF(MONTH(LISTE!G26)=1,IF(OR(LISTE!B26="",LISTE!I26="X"),"",LISTE!I26),"")</f>
        <v/>
      </c>
      <c r="E22" s="184"/>
      <c r="F22" s="184"/>
      <c r="G22" s="184"/>
      <c r="H22" s="184"/>
      <c r="I22" s="184"/>
      <c r="J22" s="184"/>
      <c r="K22" s="184"/>
      <c r="L22" s="184"/>
      <c r="M22" s="184"/>
      <c r="N22" s="184"/>
      <c r="O22" s="184"/>
      <c r="P22" s="184"/>
      <c r="Q22" s="184"/>
      <c r="R22" s="184"/>
      <c r="S22" s="184"/>
      <c r="T22" s="342"/>
      <c r="U22" s="342"/>
      <c r="V22" s="342"/>
      <c r="W22" s="342"/>
      <c r="X22" s="342"/>
      <c r="Y22" s="342"/>
      <c r="Z22" s="342"/>
      <c r="AA22" s="342"/>
      <c r="AB22" s="342"/>
      <c r="AC22" s="342"/>
      <c r="AD22" s="342"/>
      <c r="AE22" s="342"/>
      <c r="AF22" s="342"/>
      <c r="AG22" s="342"/>
      <c r="AH22" s="342"/>
      <c r="AI22" s="342"/>
    </row>
    <row r="23" spans="1:35" x14ac:dyDescent="0.25">
      <c r="A23" s="190" t="str">
        <f>IF(MONTH(LISTE!G27)=1,IF(OR(LISTE!B108="",LISTE!I27="X"),"",LISTE!B27),"")</f>
        <v/>
      </c>
      <c r="B23" s="190" t="str">
        <f>IF(MONTH(LISTE!G27)=1,IF(OR(LISTE!B27="",LISTE!I27="X"),"",CONCATENATE(LISTE!C27,"  ",LISTE!H27," P")),"")</f>
        <v/>
      </c>
      <c r="C23" s="190" t="str">
        <f>IF(MONTH(LISTE!G27)=1,IF(OR(LISTE!B27="",LISTE!I27="X"),"",LISTE!A27),"")</f>
        <v/>
      </c>
      <c r="D23" s="190" t="str">
        <f>IF(MONTH(LISTE!G27)=1,IF(OR(LISTE!B27="",LISTE!I27="X"),"",LISTE!I27),"")</f>
        <v/>
      </c>
      <c r="E23" s="342"/>
      <c r="F23" s="342"/>
      <c r="G23" s="342"/>
      <c r="H23" s="342"/>
      <c r="I23" s="342"/>
      <c r="J23" s="342"/>
      <c r="K23" s="184"/>
      <c r="L23" s="184"/>
      <c r="M23" s="342"/>
      <c r="N23" s="342"/>
      <c r="O23" s="342"/>
      <c r="P23" s="342"/>
      <c r="Q23" s="342"/>
      <c r="R23" s="342"/>
      <c r="S23" s="342"/>
      <c r="T23" s="342"/>
      <c r="U23" s="342"/>
      <c r="V23" s="342"/>
      <c r="W23" s="342"/>
      <c r="X23" s="342"/>
      <c r="Y23" s="342"/>
      <c r="Z23" s="342"/>
      <c r="AA23" s="342"/>
      <c r="AB23" s="342"/>
      <c r="AC23" s="342"/>
      <c r="AD23" s="342"/>
      <c r="AE23" s="342"/>
      <c r="AF23" s="342"/>
      <c r="AG23" s="342"/>
      <c r="AH23" s="342"/>
      <c r="AI23" s="342"/>
    </row>
    <row r="24" spans="1:35" x14ac:dyDescent="0.25">
      <c r="A24" s="190" t="str">
        <f>IF(MONTH(LISTE!G28)=1,IF(OR(LISTE!B109="",LISTE!I28="X"),"",LISTE!B28),"")</f>
        <v/>
      </c>
      <c r="B24" s="190" t="str">
        <f>IF(MONTH(LISTE!G28)=1,IF(OR(LISTE!B28="",LISTE!I28="X"),"",CONCATENATE(LISTE!C28,"  ",LISTE!H28," P")),"")</f>
        <v/>
      </c>
      <c r="C24" s="190" t="str">
        <f>IF(MONTH(LISTE!G28)=1,IF(OR(LISTE!B28="",LISTE!I28="X"),"",LISTE!A28),"")</f>
        <v/>
      </c>
      <c r="D24" s="190" t="str">
        <f>IF(MONTH(LISTE!G28)=1,IF(OR(LISTE!B28="",LISTE!I28="X"),"",LISTE!I28),"")</f>
        <v/>
      </c>
      <c r="E24" s="342"/>
      <c r="F24" s="342"/>
      <c r="G24" s="342"/>
      <c r="H24" s="342"/>
      <c r="I24" s="342"/>
      <c r="J24" s="342"/>
      <c r="K24" s="342"/>
      <c r="L24" s="342"/>
      <c r="M24" s="342"/>
      <c r="N24" s="342"/>
      <c r="O24" s="342"/>
      <c r="P24" s="342"/>
      <c r="Q24" s="342"/>
      <c r="R24" s="342"/>
      <c r="S24" s="342"/>
      <c r="T24" s="342"/>
      <c r="U24" s="342"/>
      <c r="V24" s="342"/>
      <c r="W24" s="342"/>
      <c r="X24" s="184"/>
      <c r="Y24" s="184"/>
      <c r="Z24" s="184"/>
      <c r="AA24" s="184"/>
      <c r="AB24" s="342"/>
      <c r="AC24" s="342"/>
      <c r="AD24" s="342"/>
      <c r="AE24" s="342"/>
      <c r="AF24" s="342"/>
      <c r="AG24" s="342"/>
      <c r="AH24" s="342"/>
      <c r="AI24" s="342"/>
    </row>
    <row r="25" spans="1:35" x14ac:dyDescent="0.25">
      <c r="A25" s="190" t="str">
        <f>IF(MONTH(LISTE!G29)=1,IF(OR(LISTE!B110="",LISTE!I29="X"),"",LISTE!B29),"")</f>
        <v/>
      </c>
      <c r="B25" s="190" t="str">
        <f>IF(MONTH(LISTE!G29)=1,IF(OR(LISTE!B29="",LISTE!I29="X"),"",CONCATENATE(LISTE!C29,"  ",LISTE!H29," P")),"")</f>
        <v/>
      </c>
      <c r="C25" s="190" t="str">
        <f>IF(MONTH(LISTE!G29)=1,IF(OR(LISTE!B29="",LISTE!I29="X"),"",LISTE!A29),"")</f>
        <v/>
      </c>
      <c r="D25" s="190" t="str">
        <f>IF(MONTH(LISTE!G29)=1,IF(OR(LISTE!B29="",LISTE!I29="X"),"",LISTE!I29),"")</f>
        <v/>
      </c>
      <c r="E25" s="342"/>
      <c r="F25" s="342"/>
      <c r="G25" s="342"/>
      <c r="H25" s="342"/>
      <c r="I25" s="342"/>
      <c r="J25" s="342"/>
      <c r="K25" s="342"/>
      <c r="L25" s="342"/>
      <c r="M25" s="342"/>
      <c r="N25" s="342"/>
      <c r="O25" s="342"/>
      <c r="P25" s="342"/>
      <c r="Q25" s="342"/>
      <c r="R25" s="342"/>
      <c r="S25" s="342"/>
      <c r="T25" s="342"/>
      <c r="U25" s="342"/>
      <c r="V25" s="342"/>
      <c r="W25" s="342"/>
      <c r="X25" s="342"/>
      <c r="Y25" s="342"/>
      <c r="Z25" s="342"/>
      <c r="AA25" s="342"/>
      <c r="AB25" s="342"/>
      <c r="AC25" s="342"/>
      <c r="AD25" s="342"/>
      <c r="AE25" s="342"/>
      <c r="AF25" s="342"/>
      <c r="AG25" s="342"/>
      <c r="AH25" s="342"/>
      <c r="AI25" s="342"/>
    </row>
    <row r="26" spans="1:35" x14ac:dyDescent="0.25">
      <c r="A26" s="190" t="str">
        <f>IF(MONTH(LISTE!G30)=1,IF(OR(LISTE!B111="",LISTE!I30="X"),"",LISTE!B30),"")</f>
        <v/>
      </c>
      <c r="B26" s="190" t="str">
        <f>IF(MONTH(LISTE!G30)=1,IF(OR(LISTE!B30="",LISTE!I30="X"),"",CONCATENATE(LISTE!C30,"  ",LISTE!H30," P")),"")</f>
        <v/>
      </c>
      <c r="C26" s="190" t="str">
        <f>IF(MONTH(LISTE!G30)=1,IF(OR(LISTE!B30="",LISTE!I30="X"),"",LISTE!A30),"")</f>
        <v/>
      </c>
      <c r="D26" s="190" t="str">
        <f>IF(MONTH(LISTE!G30)=1,IF(OR(LISTE!B30="",LISTE!I30="X"),"",LISTE!I30),"")</f>
        <v/>
      </c>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79"/>
      <c r="AD26" s="179"/>
      <c r="AE26" s="179"/>
      <c r="AF26" s="179"/>
      <c r="AG26" s="182"/>
      <c r="AH26" s="182"/>
      <c r="AI26" s="182"/>
    </row>
    <row r="27" spans="1:35" x14ac:dyDescent="0.25">
      <c r="A27" s="190" t="str">
        <f>IF(MONTH(LISTE!G31)=1,IF(OR(LISTE!B112="",LISTE!I31="X"),"",LISTE!B31),"")</f>
        <v/>
      </c>
      <c r="B27" s="190" t="str">
        <f>IF(MONTH(LISTE!G31)=1,IF(OR(LISTE!B31="",LISTE!I31="X"),"",CONCATENATE(LISTE!C31,"  ",LISTE!H31," P")),"")</f>
        <v/>
      </c>
      <c r="C27" s="190" t="str">
        <f>IF(MONTH(LISTE!G31)=1,IF(OR(LISTE!B31="",LISTE!I31="X"),"",LISTE!A31),"")</f>
        <v/>
      </c>
      <c r="D27" s="190" t="str">
        <f>IF(MONTH(LISTE!G31)=1,IF(OR(LISTE!B31="",LISTE!I31="X"),"",LISTE!I31),"")</f>
        <v/>
      </c>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row>
    <row r="28" spans="1:35" x14ac:dyDescent="0.25">
      <c r="A28" s="190" t="str">
        <f>IF(MONTH(LISTE!G32)=1,IF(OR(LISTE!B113="",LISTE!I32="X"),"",LISTE!B32),"")</f>
        <v/>
      </c>
      <c r="B28" s="190" t="str">
        <f>IF(MONTH(LISTE!G32)=1,IF(OR(LISTE!B32="",LISTE!I32="X"),"",CONCATENATE(LISTE!C32,"  ",LISTE!H32," P")),"")</f>
        <v/>
      </c>
      <c r="C28" s="190" t="str">
        <f>IF(MONTH(LISTE!G32)=1,IF(OR(LISTE!B32="",LISTE!I32="X"),"",LISTE!A32),"")</f>
        <v/>
      </c>
      <c r="D28" s="190" t="str">
        <f>IF(MONTH(LISTE!G32)=1,IF(OR(LISTE!B32="",LISTE!I32="X"),"",LISTE!I32),"")</f>
        <v/>
      </c>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row>
    <row r="29" spans="1:35" x14ac:dyDescent="0.25">
      <c r="A29" s="190" t="str">
        <f>IF(MONTH(LISTE!G33)=1,IF(OR(LISTE!B114="",LISTE!I33="X"),"",LISTE!B33),"")</f>
        <v/>
      </c>
      <c r="B29" s="190" t="str">
        <f>IF(MONTH(LISTE!G33)=1,IF(OR(LISTE!B33="",LISTE!I33="X"),"",CONCATENATE(LISTE!C33,"  ",LISTE!H33," P")),"")</f>
        <v/>
      </c>
      <c r="C29" s="190" t="str">
        <f>IF(MONTH(LISTE!G33)=1,IF(OR(LISTE!B33="",LISTE!I33="X"),"",LISTE!A33),"")</f>
        <v/>
      </c>
      <c r="D29" s="190" t="str">
        <f>IF(MONTH(LISTE!G33)=1,IF(OR(LISTE!B33="",LISTE!I33="X"),"",LISTE!I33),"")</f>
        <v/>
      </c>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row>
    <row r="30" spans="1:35" x14ac:dyDescent="0.25">
      <c r="A30" s="190" t="str">
        <f>IF(MONTH(LISTE!G34)=1,IF(OR(LISTE!B115="",LISTE!I34="X"),"",LISTE!B34),"")</f>
        <v/>
      </c>
      <c r="B30" s="190" t="str">
        <f>IF(MONTH(LISTE!G34)=1,IF(OR(LISTE!B34="",LISTE!I34="X"),"",CONCATENATE(LISTE!C34,"  ",LISTE!H34," P")),"")</f>
        <v/>
      </c>
      <c r="C30" s="190" t="str">
        <f>IF(MONTH(LISTE!G34)=1,IF(OR(LISTE!B34="",LISTE!I34="X"),"",LISTE!A34),"")</f>
        <v/>
      </c>
      <c r="D30" s="190" t="str">
        <f>IF(MONTH(LISTE!G34)=1,IF(OR(LISTE!B34="",LISTE!I34="X"),"",LISTE!I34),"")</f>
        <v/>
      </c>
      <c r="E30" s="179"/>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79"/>
      <c r="AH30" s="179"/>
      <c r="AI30" s="179"/>
    </row>
    <row r="31" spans="1:35" x14ac:dyDescent="0.25">
      <c r="A31" s="190" t="str">
        <f>IF(MONTH(LISTE!G35)=1,IF(OR(LISTE!B116="",LISTE!I35="X"),"",LISTE!B35),"")</f>
        <v/>
      </c>
      <c r="B31" s="190" t="str">
        <f>IF(MONTH(LISTE!G35)=1,IF(OR(LISTE!B35="",LISTE!I35="X"),"",CONCATENATE(LISTE!C35,"  ",LISTE!H35," P")),"")</f>
        <v/>
      </c>
      <c r="C31" s="190" t="str">
        <f>IF(MONTH(LISTE!G35)=1,IF(OR(LISTE!B35="",LISTE!I35="X"),"",LISTE!A35),"")</f>
        <v/>
      </c>
      <c r="D31" s="190" t="str">
        <f>IF(MONTH(LISTE!G35)=1,IF(OR(LISTE!B35="",LISTE!I35="X"),"",LISTE!I35),"")</f>
        <v/>
      </c>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row>
    <row r="32" spans="1:35" x14ac:dyDescent="0.25">
      <c r="A32" s="190" t="str">
        <f>IF(MONTH(LISTE!G36)=1,IF(OR(LISTE!B117="",LISTE!I36="X"),"",LISTE!B36),"")</f>
        <v/>
      </c>
      <c r="B32" s="190" t="str">
        <f>IF(MONTH(LISTE!G36)=1,IF(OR(LISTE!B36="",LISTE!I36="X"),"",CONCATENATE(LISTE!C36,"  ",LISTE!H36," P")),"")</f>
        <v/>
      </c>
      <c r="C32" s="190" t="str">
        <f>IF(MONTH(LISTE!G36)=1,IF(OR(LISTE!B36="",LISTE!I36="X"),"",LISTE!A36),"")</f>
        <v/>
      </c>
      <c r="D32" s="190" t="str">
        <f>IF(MONTH(LISTE!G36)=1,IF(OR(LISTE!B36="",LISTE!I36="X"),"",LISTE!I36),"")</f>
        <v/>
      </c>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row>
    <row r="33" spans="1:35" x14ac:dyDescent="0.25">
      <c r="A33" s="190" t="str">
        <f>IF(MONTH(LISTE!G37)=1,IF(OR(LISTE!B118="",LISTE!I37="X"),"",LISTE!B37),"")</f>
        <v/>
      </c>
      <c r="B33" s="190" t="str">
        <f>IF(MONTH(LISTE!G37)=1,IF(OR(LISTE!B37="",LISTE!I37="X"),"",CONCATENATE(LISTE!C37,"  ",LISTE!H37," P")),"")</f>
        <v/>
      </c>
      <c r="C33" s="190" t="str">
        <f>IF(MONTH(LISTE!G37)=1,IF(OR(LISTE!B37="",LISTE!I37="X"),"",LISTE!A37),"")</f>
        <v/>
      </c>
      <c r="D33" s="190" t="str">
        <f>IF(MONTH(LISTE!G37)=1,IF(OR(LISTE!B37="",LISTE!I37="X"),"",LISTE!I37),"")</f>
        <v/>
      </c>
      <c r="E33" s="179"/>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row>
    <row r="34" spans="1:35" x14ac:dyDescent="0.25">
      <c r="A34" s="190" t="str">
        <f>IF(MONTH(LISTE!G38)=1,IF(OR(LISTE!B119="",LISTE!I38="X"),"",LISTE!B38),"")</f>
        <v/>
      </c>
      <c r="B34" s="190" t="str">
        <f>IF(MONTH(LISTE!G38)=1,IF(OR(LISTE!B38="",LISTE!I38="X"),"",CONCATENATE(LISTE!C38,"  ",LISTE!H38," P")),"")</f>
        <v/>
      </c>
      <c r="C34" s="190" t="str">
        <f>IF(MONTH(LISTE!G38)=1,IF(OR(LISTE!B38="",LISTE!I38="X"),"",LISTE!A38),"")</f>
        <v/>
      </c>
      <c r="D34" s="190" t="str">
        <f>IF(MONTH(LISTE!G38)=1,IF(OR(LISTE!B38="",LISTE!I38="X"),"",LISTE!I38),"")</f>
        <v/>
      </c>
      <c r="E34" s="179"/>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row>
    <row r="35" spans="1:35" x14ac:dyDescent="0.25">
      <c r="A35" s="190" t="str">
        <f>IF(MONTH(LISTE!G39)=1,IF(OR(LISTE!B120="",LISTE!I39="X"),"",LISTE!B39),"")</f>
        <v/>
      </c>
      <c r="B35" s="190" t="str">
        <f>IF(MONTH(LISTE!G39)=1,IF(OR(LISTE!B39="",LISTE!I39="X"),"",CONCATENATE(LISTE!C39,"  ",LISTE!H39," P")),"")</f>
        <v/>
      </c>
      <c r="C35" s="190" t="str">
        <f>IF(MONTH(LISTE!G39)=1,IF(OR(LISTE!B39="",LISTE!I39="X"),"",LISTE!A39),"")</f>
        <v/>
      </c>
      <c r="D35" s="190" t="str">
        <f>IF(MONTH(LISTE!G39)=1,IF(OR(LISTE!B39="",LISTE!I39="X"),"",LISTE!I39),"")</f>
        <v/>
      </c>
      <c r="E35" s="182"/>
      <c r="F35" s="175"/>
      <c r="G35" s="175"/>
      <c r="H35" s="175"/>
      <c r="I35" s="175"/>
      <c r="J35" s="175"/>
      <c r="K35" s="175"/>
      <c r="L35" s="175"/>
      <c r="M35" s="175"/>
      <c r="N35" s="175"/>
      <c r="O35" s="175"/>
      <c r="P35" s="175"/>
      <c r="Q35" s="175"/>
      <c r="R35" s="175"/>
      <c r="S35" s="484"/>
      <c r="T35" s="484"/>
      <c r="U35" s="484"/>
      <c r="V35" s="484"/>
      <c r="W35" s="484"/>
      <c r="X35" s="484"/>
      <c r="Y35" s="484"/>
      <c r="Z35" s="484"/>
      <c r="AA35" s="484"/>
      <c r="AB35" s="484"/>
      <c r="AC35" s="484"/>
      <c r="AD35" s="484"/>
      <c r="AE35" s="484"/>
      <c r="AF35" s="484"/>
      <c r="AG35" s="484"/>
      <c r="AH35" s="175"/>
      <c r="AI35" s="175"/>
    </row>
    <row r="36" spans="1:35" x14ac:dyDescent="0.25">
      <c r="A36" s="190" t="str">
        <f>IF(MONTH(LISTE!G40)=1,IF(OR(LISTE!B121="",LISTE!I40="X"),"",LISTE!B40),"")</f>
        <v/>
      </c>
      <c r="B36" s="190" t="str">
        <f>IF(MONTH(LISTE!G40)=1,IF(OR(LISTE!B40="",LISTE!I40="X"),"",CONCATENATE(LISTE!C40,"  ",LISTE!H40," P")),"")</f>
        <v/>
      </c>
      <c r="C36" s="190" t="str">
        <f>IF(MONTH(LISTE!G40)=1,IF(OR(LISTE!B40="",LISTE!I40="X"),"",LISTE!A40),"")</f>
        <v/>
      </c>
      <c r="D36" s="190" t="str">
        <f>IF(MONTH(LISTE!G40)=1,IF(OR(LISTE!B40="",LISTE!I40="X"),"",LISTE!I40),"")</f>
        <v/>
      </c>
      <c r="E36" s="17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row>
    <row r="37" spans="1:35" x14ac:dyDescent="0.25">
      <c r="A37" s="190" t="str">
        <f>IF(MONTH(LISTE!G41)=1,IF(OR(LISTE!B122="",LISTE!I41="X"),"",LISTE!B41),"")</f>
        <v/>
      </c>
      <c r="B37" s="190" t="str">
        <f>IF(MONTH(LISTE!G41)=1,IF(OR(LISTE!B41="",LISTE!I41="X"),"",CONCATENATE(LISTE!C41,"  ",LISTE!H41," P")),"")</f>
        <v/>
      </c>
      <c r="C37" s="190" t="str">
        <f>IF(MONTH(LISTE!G41)=1,IF(OR(LISTE!B41="",LISTE!I41="X"),"",LISTE!A41),"")</f>
        <v/>
      </c>
      <c r="D37" s="190" t="str">
        <f>IF(MONTH(LISTE!G41)=1,IF(OR(LISTE!B41="",LISTE!I41="X"),"",LISTE!I41),"")</f>
        <v/>
      </c>
      <c r="E37" s="17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row>
    <row r="38" spans="1:35" x14ac:dyDescent="0.25">
      <c r="A38" s="190" t="str">
        <f>IF(MONTH(LISTE!G42)=1,IF(OR(LISTE!B123="",LISTE!I42="X"),"",LISTE!B42),"")</f>
        <v/>
      </c>
      <c r="B38" s="190" t="str">
        <f>IF(MONTH(LISTE!G42)=1,IF(OR(LISTE!B42="",LISTE!I42="X"),"",CONCATENATE(LISTE!C42,"  ",LISTE!H42," P")),"")</f>
        <v/>
      </c>
      <c r="C38" s="190" t="str">
        <f>IF(MONTH(LISTE!G42)=1,IF(OR(LISTE!B42="",LISTE!I42="X"),"",LISTE!A42),"")</f>
        <v/>
      </c>
      <c r="D38" s="190" t="str">
        <f>IF(MONTH(LISTE!G42)=1,IF(OR(LISTE!B42="",LISTE!I42="X"),"",LISTE!I42),"")</f>
        <v/>
      </c>
      <c r="E38" s="17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row>
    <row r="39" spans="1:35" x14ac:dyDescent="0.25">
      <c r="A39" s="190" t="str">
        <f>IF(MONTH(LISTE!G43)=1,IF(OR(LISTE!B124="",LISTE!I43="X"),"",LISTE!B43),"")</f>
        <v/>
      </c>
      <c r="B39" s="190" t="str">
        <f>IF(MONTH(LISTE!G43)=1,IF(OR(LISTE!B43="",LISTE!I43="X"),"",CONCATENATE(LISTE!C43,"  ",LISTE!H43," P")),"")</f>
        <v/>
      </c>
      <c r="C39" s="190" t="str">
        <f>IF(MONTH(LISTE!G43)=1,IF(OR(LISTE!B43="",LISTE!I43="X"),"",LISTE!A43),"")</f>
        <v/>
      </c>
      <c r="D39" s="190" t="str">
        <f>IF(MONTH(LISTE!G43)=1,IF(OR(LISTE!B43="",LISTE!I43="X"),"",LISTE!I43),"")</f>
        <v/>
      </c>
      <c r="E39" s="17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row>
    <row r="40" spans="1:35" x14ac:dyDescent="0.25">
      <c r="A40" s="190" t="str">
        <f>IF(MONTH(LISTE!G44)=1,IF(OR(LISTE!B125="",LISTE!I44="X"),"",LISTE!B44),"")</f>
        <v/>
      </c>
      <c r="B40" s="190" t="str">
        <f>IF(MONTH(LISTE!G44)=1,IF(OR(LISTE!B44="",LISTE!I44="X"),"",CONCATENATE(LISTE!C44,"  ",LISTE!H44," P")),"")</f>
        <v/>
      </c>
      <c r="C40" s="190" t="str">
        <f>IF(MONTH(LISTE!G44)=1,IF(OR(LISTE!B44="",LISTE!I44="X"),"",LISTE!A44),"")</f>
        <v/>
      </c>
      <c r="D40" s="190" t="str">
        <f>IF(MONTH(LISTE!G44)=1,IF(OR(LISTE!B44="",LISTE!I44="X"),"",LISTE!I44),"")</f>
        <v/>
      </c>
      <c r="E40" s="17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row>
    <row r="41" spans="1:35" x14ac:dyDescent="0.25">
      <c r="A41" s="190" t="str">
        <f>IF(MONTH(LISTE!G45)=1,IF(OR(LISTE!B126="",LISTE!I45="X"),"",LISTE!B45),"")</f>
        <v/>
      </c>
      <c r="B41" s="190" t="str">
        <f>IF(MONTH(LISTE!G45)=1,IF(OR(LISTE!B45="",LISTE!I45="X"),"",CONCATENATE(LISTE!C45,"  ",LISTE!H45," P")),"")</f>
        <v/>
      </c>
      <c r="C41" s="190" t="str">
        <f>IF(MONTH(LISTE!G45)=1,IF(OR(LISTE!B45="",LISTE!I45="X"),"",LISTE!A45),"")</f>
        <v/>
      </c>
      <c r="D41" s="190" t="str">
        <f>IF(MONTH(LISTE!G45)=1,IF(OR(LISTE!B45="",LISTE!I45="X"),"",LISTE!I45),"")</f>
        <v/>
      </c>
      <c r="E41" s="17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row>
    <row r="42" spans="1:35" x14ac:dyDescent="0.25">
      <c r="A42" s="190" t="str">
        <f>IF(MONTH(LISTE!G46)=1,IF(OR(LISTE!B127="",LISTE!I46="X"),"",LISTE!B46),"")</f>
        <v/>
      </c>
      <c r="B42" s="190" t="str">
        <f>IF(MONTH(LISTE!G46)=1,IF(OR(LISTE!B46="",LISTE!I46="X"),"",CONCATENATE(LISTE!C46,"  ",LISTE!H46," P")),"")</f>
        <v/>
      </c>
      <c r="C42" s="190" t="str">
        <f>IF(MONTH(LISTE!G46)=1,IF(OR(LISTE!B46="",LISTE!I46="X"),"",LISTE!A46),"")</f>
        <v/>
      </c>
      <c r="D42" s="190" t="str">
        <f>IF(MONTH(LISTE!G46)=1,IF(OR(LISTE!B46="",LISTE!I46="X"),"",LISTE!I46),"")</f>
        <v/>
      </c>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row>
    <row r="43" spans="1:35" x14ac:dyDescent="0.25">
      <c r="A43" s="190" t="str">
        <f>IF(MONTH(LISTE!G47)=1,IF(OR(LISTE!B128="",LISTE!I47="X"),"",LISTE!B47),"")</f>
        <v/>
      </c>
      <c r="B43" s="190" t="str">
        <f>IF(MONTH(LISTE!G47)=1,IF(OR(LISTE!B47="",LISTE!I47="X"),"",CONCATENATE(LISTE!C47,"  ",LISTE!H47," P")),"")</f>
        <v/>
      </c>
      <c r="C43" s="190" t="str">
        <f>IF(MONTH(LISTE!G47)=1,IF(OR(LISTE!B47="",LISTE!I47="X"),"",LISTE!A47),"")</f>
        <v/>
      </c>
      <c r="D43" s="190" t="str">
        <f>IF(MONTH(LISTE!G47)=1,IF(OR(LISTE!B47="",LISTE!I47="X"),"",LISTE!I47),"")</f>
        <v/>
      </c>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row>
    <row r="44" spans="1:35" x14ac:dyDescent="0.25">
      <c r="A44" s="190" t="str">
        <f>IF(MONTH(LISTE!G48)=1,IF(OR(LISTE!B129="",LISTE!I48="X"),"",LISTE!B48),"")</f>
        <v/>
      </c>
      <c r="B44" s="190" t="str">
        <f>IF(MONTH(LISTE!G48)=1,IF(OR(LISTE!B48="",LISTE!I48="X"),"",CONCATENATE(LISTE!C48,"  ",LISTE!H48," P")),"")</f>
        <v/>
      </c>
      <c r="C44" s="190" t="str">
        <f>IF(MONTH(LISTE!G48)=1,IF(OR(LISTE!B48="",LISTE!I48="X"),"",LISTE!A48),"")</f>
        <v/>
      </c>
      <c r="D44" s="190" t="str">
        <f>IF(MONTH(LISTE!G48)=1,IF(OR(LISTE!B48="",LISTE!I48="X"),"",LISTE!I48),"")</f>
        <v/>
      </c>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row>
    <row r="45" spans="1:35" x14ac:dyDescent="0.25">
      <c r="A45" s="190" t="str">
        <f>IF(MONTH(LISTE!G49)=1,IF(OR(LISTE!B130="",LISTE!I49="X"),"",LISTE!B49),"")</f>
        <v/>
      </c>
      <c r="B45" s="190" t="str">
        <f>IF(MONTH(LISTE!G49)=1,IF(OR(LISTE!B49="",LISTE!I49="X"),"",CONCATENATE(LISTE!C49,"  ",LISTE!H49," P")),"")</f>
        <v/>
      </c>
      <c r="C45" s="190" t="str">
        <f>IF(MONTH(LISTE!G49)=1,IF(OR(LISTE!B49="",LISTE!I49="X"),"",LISTE!A49),"")</f>
        <v/>
      </c>
      <c r="D45" s="190" t="str">
        <f>IF(MONTH(LISTE!G49)=1,IF(OR(LISTE!B49="",LISTE!I49="X"),"",LISTE!I49),"")</f>
        <v/>
      </c>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row>
    <row r="46" spans="1:35" x14ac:dyDescent="0.25">
      <c r="A46" s="190" t="str">
        <f>IF(MONTH(LISTE!G50)=1,IF(OR(LISTE!B131="",LISTE!I50="X"),"",LISTE!B50),"")</f>
        <v/>
      </c>
      <c r="B46" s="190" t="str">
        <f>IF(MONTH(LISTE!G50)=1,IF(OR(LISTE!B50="",LISTE!I50="X"),"",CONCATENATE(LISTE!C50,"  ",LISTE!H50," P")),"")</f>
        <v/>
      </c>
      <c r="C46" s="190" t="str">
        <f>IF(MONTH(LISTE!G50)=1,IF(OR(LISTE!B50="",LISTE!I50="X"),"",LISTE!A50),"")</f>
        <v/>
      </c>
      <c r="D46" s="190" t="str">
        <f>IF(MONTH(LISTE!G50)=1,IF(OR(LISTE!B50="",LISTE!I50="X"),"",LISTE!I50),"")</f>
        <v/>
      </c>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row>
    <row r="47" spans="1:35" x14ac:dyDescent="0.25">
      <c r="A47" s="190" t="str">
        <f>IF(MONTH(LISTE!G51)=1,IF(OR(LISTE!B132="",LISTE!I51="X"),"",LISTE!B51),"")</f>
        <v/>
      </c>
      <c r="B47" s="190" t="str">
        <f>IF(MONTH(LISTE!G51)=1,IF(OR(LISTE!B51="",LISTE!I51="X"),"",CONCATENATE(LISTE!C51,"  ",LISTE!H51," P")),"")</f>
        <v/>
      </c>
      <c r="C47" s="190" t="str">
        <f>IF(MONTH(LISTE!G51)=1,IF(OR(LISTE!B51="",LISTE!I51="X"),"",LISTE!A51),"")</f>
        <v/>
      </c>
      <c r="D47" s="190" t="str">
        <f>IF(MONTH(LISTE!G51)=1,IF(OR(LISTE!B51="",LISTE!I51="X"),"",LISTE!I51),"")</f>
        <v/>
      </c>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row>
    <row r="48" spans="1:35" x14ac:dyDescent="0.25">
      <c r="A48" s="190" t="str">
        <f>IF(MONTH(LISTE!G52)=1,IF(OR(LISTE!B133="",LISTE!I52="X"),"",LISTE!B52),"")</f>
        <v/>
      </c>
      <c r="B48" s="190" t="str">
        <f>IF(MONTH(LISTE!G52)=1,IF(OR(LISTE!B52="",LISTE!I52="X"),"",CONCATENATE(LISTE!C52,"  ",LISTE!H52," P")),"")</f>
        <v/>
      </c>
      <c r="C48" s="190" t="str">
        <f>IF(MONTH(LISTE!G52)=1,IF(OR(LISTE!B52="",LISTE!I52="X"),"",LISTE!A52),"")</f>
        <v/>
      </c>
      <c r="D48" s="190" t="str">
        <f>IF(MONTH(LISTE!G52)=1,IF(OR(LISTE!B52="",LISTE!I52="X"),"",LISTE!I52),"")</f>
        <v/>
      </c>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row>
    <row r="49" spans="1:35" x14ac:dyDescent="0.25">
      <c r="A49" s="190" t="str">
        <f>IF(MONTH(LISTE!G53)=1,IF(OR(LISTE!B134="",LISTE!I53="X"),"",LISTE!B53),"")</f>
        <v/>
      </c>
      <c r="B49" s="190" t="str">
        <f>IF(MONTH(LISTE!G53)=1,IF(OR(LISTE!B53="",LISTE!I53="X"),"",CONCATENATE(LISTE!C53,"  ",LISTE!H53," P")),"")</f>
        <v/>
      </c>
      <c r="C49" s="190" t="str">
        <f>IF(MONTH(LISTE!G53)=1,IF(OR(LISTE!B53="",LISTE!I53="X"),"",LISTE!A53),"")</f>
        <v/>
      </c>
      <c r="D49" s="190" t="str">
        <f>IF(MONTH(LISTE!G53)=1,IF(OR(LISTE!B53="",LISTE!I53="X"),"",LISTE!I53),"")</f>
        <v/>
      </c>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row>
    <row r="50" spans="1:35" x14ac:dyDescent="0.25">
      <c r="A50" s="190" t="str">
        <f>IF(MONTH(LISTE!G54)=1,IF(OR(LISTE!B135="",LISTE!I54="X"),"",LISTE!B54),"")</f>
        <v/>
      </c>
      <c r="B50" s="190" t="str">
        <f>IF(MONTH(LISTE!G54)=1,IF(OR(LISTE!B54="",LISTE!I54="X"),"",CONCATENATE(LISTE!C54,"  ",LISTE!H54," P")),"")</f>
        <v/>
      </c>
      <c r="C50" s="190" t="str">
        <f>IF(MONTH(LISTE!G54)=1,IF(OR(LISTE!B54="",LISTE!I54="X"),"",LISTE!A54),"")</f>
        <v/>
      </c>
      <c r="D50" s="190" t="str">
        <f>IF(MONTH(LISTE!G54)=1,IF(OR(LISTE!B54="",LISTE!I54="X"),"",LISTE!I54),"")</f>
        <v/>
      </c>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row>
    <row r="51" spans="1:35" x14ac:dyDescent="0.25">
      <c r="A51" s="190" t="str">
        <f>IF(MONTH(LISTE!G55)=1,IF(OR(LISTE!B136="",LISTE!I55="X"),"",LISTE!B55),"")</f>
        <v/>
      </c>
      <c r="B51" s="190" t="str">
        <f>IF(MONTH(LISTE!G55)=1,IF(OR(LISTE!B55="",LISTE!I55="X"),"",CONCATENATE(LISTE!C55,"  ",LISTE!H55," P")),"")</f>
        <v/>
      </c>
      <c r="C51" s="190" t="str">
        <f>IF(MONTH(LISTE!G55)=1,IF(OR(LISTE!B55="",LISTE!I55="X"),"",LISTE!A55),"")</f>
        <v/>
      </c>
      <c r="D51" s="190" t="str">
        <f>IF(MONTH(LISTE!G55)=1,IF(OR(LISTE!B55="",LISTE!I55="X"),"",LISTE!I55),"")</f>
        <v/>
      </c>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row>
    <row r="52" spans="1:35" x14ac:dyDescent="0.25">
      <c r="A52" s="190" t="str">
        <f>IF(MONTH(LISTE!G56)=1,IF(OR(LISTE!B137="",LISTE!I56="X"),"",LISTE!B56),"")</f>
        <v/>
      </c>
      <c r="B52" s="190" t="str">
        <f>IF(MONTH(LISTE!G56)=1,IF(OR(LISTE!B56="",LISTE!I56="X"),"",CONCATENATE(LISTE!C56,"  ",LISTE!H56," P")),"")</f>
        <v/>
      </c>
      <c r="C52" s="190" t="str">
        <f>IF(MONTH(LISTE!G56)=1,IF(OR(LISTE!B56="",LISTE!I56="X"),"",LISTE!A56),"")</f>
        <v/>
      </c>
      <c r="D52" s="190" t="str">
        <f>IF(MONTH(LISTE!G56)=1,IF(OR(LISTE!B56="",LISTE!I56="X"),"",LISTE!I56),"")</f>
        <v/>
      </c>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row>
    <row r="53" spans="1:35" x14ac:dyDescent="0.25">
      <c r="A53" s="190" t="str">
        <f>IF(MONTH(LISTE!G57)=1,IF(OR(LISTE!B138="",LISTE!I57="X"),"",LISTE!B57),"")</f>
        <v/>
      </c>
      <c r="B53" s="190" t="str">
        <f>IF(MONTH(LISTE!G57)=1,IF(OR(LISTE!B57="",LISTE!I57="X"),"",CONCATENATE(LISTE!C57,"  ",LISTE!H57," P")),"")</f>
        <v/>
      </c>
      <c r="C53" s="190" t="str">
        <f>IF(MONTH(LISTE!G57)=1,IF(OR(LISTE!B57="",LISTE!I57="X"),"",LISTE!A57),"")</f>
        <v/>
      </c>
      <c r="D53" s="190" t="str">
        <f>IF(MONTH(LISTE!G57)=1,IF(OR(LISTE!B57="",LISTE!I57="X"),"",LISTE!I57),"")</f>
        <v/>
      </c>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row>
    <row r="54" spans="1:35" x14ac:dyDescent="0.25">
      <c r="A54" s="190" t="str">
        <f>IF(MONTH(LISTE!G58)=1,IF(OR(LISTE!B139="",LISTE!I58="X"),"",LISTE!B58),"")</f>
        <v/>
      </c>
      <c r="B54" s="190" t="str">
        <f>IF(MONTH(LISTE!G58)=1,IF(OR(LISTE!B58="",LISTE!I58="X"),"",CONCATENATE(LISTE!C58,"  ",LISTE!H58," P")),"")</f>
        <v/>
      </c>
      <c r="C54" s="190" t="str">
        <f>IF(MONTH(LISTE!G58)=1,IF(OR(LISTE!B58="",LISTE!I58="X"),"",LISTE!A58),"")</f>
        <v/>
      </c>
      <c r="D54" s="190" t="str">
        <f>IF(MONTH(LISTE!G58)=1,IF(OR(LISTE!B58="",LISTE!I58="X"),"",LISTE!I58),"")</f>
        <v/>
      </c>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row>
    <row r="55" spans="1:35" x14ac:dyDescent="0.25">
      <c r="A55" s="190" t="str">
        <f>IF(MONTH(LISTE!G59)=1,IF(OR(LISTE!B140="",LISTE!I59="X"),"",LISTE!B59),"")</f>
        <v/>
      </c>
      <c r="B55" s="190" t="str">
        <f>IF(MONTH(LISTE!G59)=1,IF(OR(LISTE!B59="",LISTE!I59="X"),"",CONCATENATE(LISTE!C59,"  ",LISTE!H59," P")),"")</f>
        <v/>
      </c>
      <c r="C55" s="190" t="str">
        <f>IF(MONTH(LISTE!G59)=1,IF(OR(LISTE!B59="",LISTE!I59="X"),"",LISTE!A59),"")</f>
        <v/>
      </c>
      <c r="D55" s="190" t="str">
        <f>IF(MONTH(LISTE!G59)=1,IF(OR(LISTE!B59="",LISTE!I59="X"),"",LISTE!I59),"")</f>
        <v/>
      </c>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row>
    <row r="56" spans="1:35" x14ac:dyDescent="0.25">
      <c r="A56" s="190" t="str">
        <f>IF(MONTH(LISTE!G60)=1,IF(OR(LISTE!B141="",LISTE!I60="X"),"",LISTE!B60),"")</f>
        <v/>
      </c>
      <c r="B56" s="190" t="str">
        <f>IF(MONTH(LISTE!G60)=1,IF(OR(LISTE!B60="",LISTE!I60="X"),"",CONCATENATE(LISTE!C60,"  ",LISTE!H60," P")),"")</f>
        <v/>
      </c>
      <c r="C56" s="190" t="str">
        <f>IF(MONTH(LISTE!G60)=1,IF(OR(LISTE!B60="",LISTE!I60="X"),"",LISTE!A60),"")</f>
        <v/>
      </c>
      <c r="D56" s="190" t="str">
        <f>IF(MONTH(LISTE!G60)=1,IF(OR(LISTE!B60="",LISTE!I60="X"),"",LISTE!I60),"")</f>
        <v/>
      </c>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row>
    <row r="57" spans="1:35" x14ac:dyDescent="0.25">
      <c r="A57" s="190" t="str">
        <f>IF(MONTH(LISTE!G61)=1,IF(OR(LISTE!B142="",LISTE!I61="X"),"",LISTE!B61),"")</f>
        <v/>
      </c>
      <c r="B57" s="190" t="str">
        <f>IF(MONTH(LISTE!G61)=1,IF(OR(LISTE!B61="",LISTE!I61="X"),"",CONCATENATE(LISTE!C61,"  ",LISTE!H61," P")),"")</f>
        <v/>
      </c>
      <c r="C57" s="190" t="str">
        <f>IF(MONTH(LISTE!G61)=1,IF(OR(LISTE!B61="",LISTE!I61="X"),"",LISTE!A61),"")</f>
        <v/>
      </c>
      <c r="D57" s="190" t="str">
        <f>IF(MONTH(LISTE!G61)=1,IF(OR(LISTE!B61="",LISTE!I61="X"),"",LISTE!I61),"")</f>
        <v/>
      </c>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row>
    <row r="58" spans="1:35" x14ac:dyDescent="0.25">
      <c r="A58" s="190" t="str">
        <f>IF(MONTH(LISTE!G62)=1,IF(OR(LISTE!B143="",LISTE!I62="X"),"",LISTE!B62),"")</f>
        <v/>
      </c>
      <c r="B58" s="190" t="str">
        <f>IF(MONTH(LISTE!G62)=1,IF(OR(LISTE!B62="",LISTE!I62="X"),"",CONCATENATE(LISTE!C62,"  ",LISTE!H62," P")),"")</f>
        <v/>
      </c>
      <c r="C58" s="190" t="str">
        <f>IF(MONTH(LISTE!G62)=1,IF(OR(LISTE!B62="",LISTE!I62="X"),"",LISTE!A62),"")</f>
        <v/>
      </c>
      <c r="D58" s="190" t="str">
        <f>IF(MONTH(LISTE!G62)=1,IF(OR(LISTE!B62="",LISTE!I62="X"),"",LISTE!I62),"")</f>
        <v/>
      </c>
      <c r="E58" s="199"/>
    </row>
    <row r="59" spans="1:35" x14ac:dyDescent="0.25">
      <c r="A59" s="190" t="str">
        <f>IF(MONTH(LISTE!G63)=1,IF(OR(LISTE!B144="",LISTE!I63="X"),"",LISTE!B63),"")</f>
        <v/>
      </c>
      <c r="B59" s="190" t="str">
        <f>IF(MONTH(LISTE!G63)=1,IF(OR(LISTE!B63="",LISTE!I63="X"),"",CONCATENATE(LISTE!C63,"  ",LISTE!H63," P")),"")</f>
        <v/>
      </c>
      <c r="C59" s="190" t="str">
        <f>IF(MONTH(LISTE!G63)=1,IF(OR(LISTE!B63="",LISTE!I63="X"),"",LISTE!A63),"")</f>
        <v/>
      </c>
      <c r="D59" s="190" t="str">
        <f>IF(MONTH(LISTE!G63)=1,IF(OR(LISTE!B63="",LISTE!I63="X"),"",LISTE!I63),"")</f>
        <v/>
      </c>
    </row>
    <row r="60" spans="1:35" x14ac:dyDescent="0.25">
      <c r="A60" s="190" t="str">
        <f>IF(MONTH(LISTE!G64)=1,IF(OR(LISTE!B145="",LISTE!I64="X"),"",LISTE!B64),"")</f>
        <v/>
      </c>
      <c r="B60" s="190" t="str">
        <f>IF(MONTH(LISTE!G64)=1,IF(OR(LISTE!B64="",LISTE!I64="X"),"",CONCATENATE(LISTE!C64,"  ",LISTE!H64," P")),"")</f>
        <v/>
      </c>
      <c r="C60" s="190" t="str">
        <f>IF(MONTH(LISTE!G64)=1,IF(OR(LISTE!B64="",LISTE!I64="X"),"",LISTE!A64),"")</f>
        <v/>
      </c>
      <c r="D60" s="190" t="str">
        <f>IF(MONTH(LISTE!G64)=1,IF(OR(LISTE!B64="",LISTE!I64="X"),"",LISTE!I64),"")</f>
        <v/>
      </c>
    </row>
    <row r="61" spans="1:35" x14ac:dyDescent="0.25">
      <c r="A61" s="190" t="str">
        <f>IF(MONTH(LISTE!G65)=1,IF(OR(LISTE!B146="",LISTE!I65="X"),"",LISTE!B65),"")</f>
        <v/>
      </c>
      <c r="B61" s="190" t="str">
        <f>IF(MONTH(LISTE!G65)=1,IF(OR(LISTE!B65="",LISTE!I65="X"),"",CONCATENATE(LISTE!C65,"  ",LISTE!H65," P")),"")</f>
        <v/>
      </c>
      <c r="C61" s="190" t="str">
        <f>IF(MONTH(LISTE!G65)=1,IF(OR(LISTE!B65="",LISTE!I65="X"),"",LISTE!A65),"")</f>
        <v/>
      </c>
      <c r="D61" s="190" t="str">
        <f>IF(MONTH(LISTE!G65)=1,IF(OR(LISTE!B65="",LISTE!I65="X"),"",LISTE!I65),"")</f>
        <v/>
      </c>
    </row>
    <row r="62" spans="1:35" x14ac:dyDescent="0.25">
      <c r="A62" s="190" t="str">
        <f>IF(MONTH(LISTE!G66)=1,IF(OR(LISTE!B147="",LISTE!I66="X"),"",LISTE!B66),"")</f>
        <v/>
      </c>
      <c r="B62" s="190" t="str">
        <f>IF(MONTH(LISTE!G66)=1,IF(OR(LISTE!B66="",LISTE!I66="X"),"",CONCATENATE(LISTE!C66,"  ",LISTE!H66," P")),"")</f>
        <v/>
      </c>
      <c r="C62" s="190" t="str">
        <f>IF(MONTH(LISTE!G66)=1,IF(OR(LISTE!B66="",LISTE!I66="X"),"",LISTE!A66),"")</f>
        <v/>
      </c>
      <c r="D62" s="190" t="str">
        <f>IF(MONTH(LISTE!G66)=1,IF(OR(LISTE!B66="",LISTE!I66="X"),"",LISTE!I66),"")</f>
        <v/>
      </c>
    </row>
    <row r="63" spans="1:35" x14ac:dyDescent="0.25">
      <c r="A63" s="190" t="str">
        <f>IF(MONTH(LISTE!G67)=1,IF(OR(LISTE!B148="",LISTE!I67="X"),"",LISTE!B67),"")</f>
        <v/>
      </c>
      <c r="B63" s="190" t="str">
        <f>IF(MONTH(LISTE!G67)=1,IF(OR(LISTE!B67="",LISTE!I67="X"),"",CONCATENATE(LISTE!C67,"  ",LISTE!H67," P")),"")</f>
        <v/>
      </c>
      <c r="C63" s="190" t="str">
        <f>IF(MONTH(LISTE!G67)=1,IF(OR(LISTE!B67="",LISTE!I67="X"),"",LISTE!A67),"")</f>
        <v/>
      </c>
      <c r="D63" s="190" t="str">
        <f>IF(MONTH(LISTE!G67)=1,IF(OR(LISTE!B67="",LISTE!I67="X"),"",LISTE!I67),"")</f>
        <v/>
      </c>
    </row>
    <row r="64" spans="1:35" x14ac:dyDescent="0.25">
      <c r="A64" s="190" t="str">
        <f>IF(MONTH(LISTE!G68)=1,IF(OR(LISTE!B149="",LISTE!I68="X"),"",LISTE!B68),"")</f>
        <v/>
      </c>
      <c r="B64" s="190" t="str">
        <f>IF(MONTH(LISTE!G68)=1,IF(OR(LISTE!B68="",LISTE!I68="X"),"",CONCATENATE(LISTE!C68,"  ",LISTE!H68," P")),"")</f>
        <v/>
      </c>
      <c r="C64" s="190" t="str">
        <f>IF(MONTH(LISTE!G68)=1,IF(OR(LISTE!B68="",LISTE!I68="X"),"",LISTE!A68),"")</f>
        <v/>
      </c>
      <c r="D64" s="190" t="str">
        <f>IF(MONTH(LISTE!G68)=1,IF(OR(LISTE!B68="",LISTE!I68="X"),"",LISTE!I68),"")</f>
        <v/>
      </c>
    </row>
    <row r="65" spans="1:4" x14ac:dyDescent="0.25">
      <c r="A65" s="190" t="str">
        <f>IF(MONTH(LISTE!G69)=1,IF(OR(LISTE!B150="",LISTE!I69="X"),"",LISTE!B69),"")</f>
        <v/>
      </c>
      <c r="B65" s="190" t="str">
        <f>IF(MONTH(LISTE!G69)=1,IF(OR(LISTE!B69="",LISTE!I69="X"),"",CONCATENATE(LISTE!C69,"  ",LISTE!H69," P")),"")</f>
        <v/>
      </c>
      <c r="C65" s="190" t="str">
        <f>IF(MONTH(LISTE!G69)=1,IF(OR(LISTE!B69="",LISTE!I69="X"),"",LISTE!A69),"")</f>
        <v/>
      </c>
      <c r="D65" s="190" t="str">
        <f>IF(MONTH(LISTE!G69)=1,IF(OR(LISTE!B69="",LISTE!I69="X"),"",LISTE!I69),"")</f>
        <v/>
      </c>
    </row>
    <row r="66" spans="1:4" x14ac:dyDescent="0.25">
      <c r="A66" s="190" t="str">
        <f>IF(MONTH(LISTE!G70)=1,IF(OR(LISTE!B151="",LISTE!I70="X"),"",LISTE!B70),"")</f>
        <v/>
      </c>
      <c r="B66" s="190" t="str">
        <f>IF(MONTH(LISTE!G70)=1,IF(OR(LISTE!B70="",LISTE!I70="X"),"",CONCATENATE(LISTE!C70,"  ",LISTE!H70," P")),"")</f>
        <v/>
      </c>
      <c r="C66" s="190" t="str">
        <f>IF(MONTH(LISTE!G70)=1,IF(OR(LISTE!B70="",LISTE!I70="X"),"",LISTE!A70),"")</f>
        <v/>
      </c>
      <c r="D66" s="190" t="str">
        <f>IF(MONTH(LISTE!G70)=1,IF(OR(LISTE!B70="",LISTE!I70="X"),"",LISTE!I70),"")</f>
        <v/>
      </c>
    </row>
    <row r="67" spans="1:4" x14ac:dyDescent="0.25">
      <c r="A67" s="190" t="str">
        <f>IF(MONTH(LISTE!G71)=1,IF(OR(LISTE!B152="",LISTE!I71="X"),"",LISTE!B71),"")</f>
        <v/>
      </c>
      <c r="B67" s="190" t="str">
        <f>IF(MONTH(LISTE!G71)=1,IF(OR(LISTE!B71="",LISTE!I71="X"),"",CONCATENATE(LISTE!C71,"  ",LISTE!H71," P")),"")</f>
        <v/>
      </c>
      <c r="C67" s="190" t="str">
        <f>IF(MONTH(LISTE!G71)=1,IF(OR(LISTE!B71="",LISTE!I71="X"),"",LISTE!A71),"")</f>
        <v/>
      </c>
      <c r="D67" s="190" t="str">
        <f>IF(MONTH(LISTE!G71)=1,IF(OR(LISTE!B71="",LISTE!I71="X"),"",LISTE!I71),"")</f>
        <v/>
      </c>
    </row>
    <row r="68" spans="1:4" x14ac:dyDescent="0.25">
      <c r="A68" s="190" t="str">
        <f>IF(MONTH(LISTE!G72)=1,IF(OR(LISTE!B153="",LISTE!I72="X"),"",LISTE!B72),"")</f>
        <v/>
      </c>
      <c r="B68" s="190" t="str">
        <f>IF(MONTH(LISTE!G72)=1,IF(OR(LISTE!B72="",LISTE!I72="X"),"",CONCATENATE(LISTE!C72,"  ",LISTE!H72," P")),"")</f>
        <v/>
      </c>
      <c r="C68" s="190" t="str">
        <f>IF(MONTH(LISTE!G72)=1,IF(OR(LISTE!B72="",LISTE!I72="X"),"",LISTE!A72),"")</f>
        <v/>
      </c>
      <c r="D68" s="190" t="str">
        <f>IF(MONTH(LISTE!G72)=1,IF(OR(LISTE!B72="",LISTE!I72="X"),"",LISTE!I72),"")</f>
        <v/>
      </c>
    </row>
    <row r="69" spans="1:4" x14ac:dyDescent="0.25">
      <c r="A69" s="190" t="str">
        <f>IF(MONTH(LISTE!G73)=1,IF(OR(LISTE!B154="",LISTE!I73="X"),"",LISTE!B73),"")</f>
        <v/>
      </c>
      <c r="B69" s="190" t="str">
        <f>IF(MONTH(LISTE!G73)=1,IF(OR(LISTE!B73="",LISTE!I73="X"),"",CONCATENATE(LISTE!C73,"  ",LISTE!H73," P")),"")</f>
        <v/>
      </c>
      <c r="C69" s="190" t="str">
        <f>IF(MONTH(LISTE!G73)=1,IF(OR(LISTE!B73="",LISTE!I73="X"),"",LISTE!A73),"")</f>
        <v/>
      </c>
      <c r="D69" s="190" t="str">
        <f>IF(MONTH(LISTE!G73)=1,IF(OR(LISTE!B73="",LISTE!I73="X"),"",LISTE!I73),"")</f>
        <v/>
      </c>
    </row>
    <row r="70" spans="1:4" x14ac:dyDescent="0.25">
      <c r="A70" s="190" t="str">
        <f>IF(MONTH(LISTE!G74)=1,IF(OR(LISTE!B155="",LISTE!I74="X"),"",LISTE!B74),"")</f>
        <v/>
      </c>
      <c r="B70" s="190" t="str">
        <f>IF(MONTH(LISTE!G74)=1,IF(OR(LISTE!B74="",LISTE!I74="X"),"",CONCATENATE(LISTE!C74,"  ",LISTE!H74," P")),"")</f>
        <v/>
      </c>
      <c r="C70" s="190" t="str">
        <f>IF(MONTH(LISTE!G74)=1,IF(OR(LISTE!B74="",LISTE!I74="X"),"",LISTE!A74),"")</f>
        <v/>
      </c>
      <c r="D70" s="190" t="str">
        <f>IF(MONTH(LISTE!G74)=1,IF(OR(LISTE!B74="",LISTE!I74="X"),"",LISTE!I74),"")</f>
        <v/>
      </c>
    </row>
    <row r="71" spans="1:4" x14ac:dyDescent="0.25">
      <c r="A71" s="190" t="str">
        <f>IF(MONTH(LISTE!G75)=1,IF(OR(LISTE!B156="",LISTE!I75="X"),"",LISTE!B75),"")</f>
        <v/>
      </c>
      <c r="B71" s="190" t="str">
        <f>IF(MONTH(LISTE!G75)=1,IF(OR(LISTE!B75="",LISTE!I75="X"),"",CONCATENATE(LISTE!C75,"  ",LISTE!H75," P")),"")</f>
        <v/>
      </c>
      <c r="C71" s="190" t="str">
        <f>IF(MONTH(LISTE!G75)=1,IF(OR(LISTE!B75="",LISTE!I75="X"),"",LISTE!A75),"")</f>
        <v/>
      </c>
      <c r="D71" s="190" t="str">
        <f>IF(MONTH(LISTE!G75)=1,IF(OR(LISTE!B75="",LISTE!I75="X"),"",LISTE!I75),"")</f>
        <v/>
      </c>
    </row>
    <row r="72" spans="1:4" x14ac:dyDescent="0.25">
      <c r="A72" s="190" t="str">
        <f>IF(MONTH(LISTE!G76)=1,IF(OR(LISTE!B157="",LISTE!I76="X"),"",LISTE!B76),"")</f>
        <v/>
      </c>
      <c r="B72" s="190" t="str">
        <f>IF(MONTH(LISTE!G76)=1,IF(OR(LISTE!B76="",LISTE!I76="X"),"",CONCATENATE(LISTE!C76,"  ",LISTE!H76," P")),"")</f>
        <v/>
      </c>
      <c r="C72" s="190" t="str">
        <f>IF(MONTH(LISTE!G76)=1,IF(OR(LISTE!B76="",LISTE!I76="X"),"",LISTE!A76),"")</f>
        <v/>
      </c>
      <c r="D72" s="190" t="str">
        <f>IF(MONTH(LISTE!G76)=1,IF(OR(LISTE!B76="",LISTE!I76="X"),"",LISTE!I76),"")</f>
        <v/>
      </c>
    </row>
    <row r="73" spans="1:4" x14ac:dyDescent="0.25">
      <c r="A73" s="190" t="str">
        <f>IF(MONTH(LISTE!G77)=1,IF(OR(LISTE!B158="",LISTE!I77="X"),"",LISTE!B77),"")</f>
        <v/>
      </c>
      <c r="B73" s="190" t="str">
        <f>IF(MONTH(LISTE!G77)=1,IF(OR(LISTE!B77="",LISTE!I77="X"),"",CONCATENATE(LISTE!C77,"  ",LISTE!H77," P")),"")</f>
        <v/>
      </c>
      <c r="C73" s="190" t="str">
        <f>IF(MONTH(LISTE!G77)=1,IF(OR(LISTE!B77="",LISTE!I77="X"),"",LISTE!A77),"")</f>
        <v/>
      </c>
      <c r="D73" s="190" t="str">
        <f>IF(MONTH(LISTE!G77)=1,IF(OR(LISTE!B77="",LISTE!I77="X"),"",LISTE!I77),"")</f>
        <v/>
      </c>
    </row>
    <row r="74" spans="1:4" x14ac:dyDescent="0.25">
      <c r="A74" s="190" t="str">
        <f>IF(MONTH(LISTE!G78)=1,IF(OR(LISTE!B159="",LISTE!I78="X"),"",LISTE!B78),"")</f>
        <v/>
      </c>
      <c r="B74" s="190" t="str">
        <f>IF(MONTH(LISTE!G78)=1,IF(OR(LISTE!B78="",LISTE!I78="X"),"",CONCATENATE(LISTE!C78,"  ",LISTE!H78," P")),"")</f>
        <v/>
      </c>
      <c r="C74" s="190" t="str">
        <f>IF(MONTH(LISTE!G78)=1,IF(OR(LISTE!B78="",LISTE!I78="X"),"",LISTE!A78),"")</f>
        <v/>
      </c>
      <c r="D74" s="190" t="str">
        <f>IF(MONTH(LISTE!G78)=1,IF(OR(LISTE!B78="",LISTE!I78="X"),"",LISTE!I78),"")</f>
        <v/>
      </c>
    </row>
    <row r="75" spans="1:4" x14ac:dyDescent="0.25">
      <c r="A75" s="190" t="str">
        <f>IF(MONTH(LISTE!G79)=1,IF(OR(LISTE!B160="",LISTE!I79="X"),"",LISTE!B79),"")</f>
        <v/>
      </c>
      <c r="B75" s="190" t="str">
        <f>IF(MONTH(LISTE!G79)=1,IF(OR(LISTE!B79="",LISTE!I79="X"),"",CONCATENATE(LISTE!C79,"  ",LISTE!H79," P")),"")</f>
        <v/>
      </c>
      <c r="C75" s="190" t="str">
        <f>IF(MONTH(LISTE!G79)=1,IF(OR(LISTE!B79="",LISTE!I79="X"),"",LISTE!A79),"")</f>
        <v/>
      </c>
      <c r="D75" s="190" t="str">
        <f>IF(MONTH(LISTE!G79)=1,IF(OR(LISTE!B79="",LISTE!I79="X"),"",LISTE!I79),"")</f>
        <v/>
      </c>
    </row>
    <row r="76" spans="1:4" x14ac:dyDescent="0.25">
      <c r="A76" s="190" t="str">
        <f>IF(MONTH(LISTE!G80)=1,IF(OR(LISTE!B161="",LISTE!I80="X"),"",LISTE!B80),"")</f>
        <v/>
      </c>
      <c r="B76" s="190" t="str">
        <f>IF(MONTH(LISTE!G80)=1,IF(OR(LISTE!B80="",LISTE!I80="X"),"",CONCATENATE(LISTE!C80,"  ",LISTE!H80," P")),"")</f>
        <v/>
      </c>
      <c r="C76" s="190" t="str">
        <f>IF(MONTH(LISTE!G80)=1,IF(OR(LISTE!B80="",LISTE!I80="X"),"",LISTE!A80),"")</f>
        <v/>
      </c>
      <c r="D76" s="190" t="str">
        <f>IF(MONTH(LISTE!G80)=1,IF(OR(LISTE!B80="",LISTE!I80="X"),"",LISTE!I80),"")</f>
        <v/>
      </c>
    </row>
    <row r="77" spans="1:4" x14ac:dyDescent="0.25">
      <c r="A77" s="190" t="str">
        <f>IF(MONTH(LISTE!G81)=1,IF(OR(LISTE!B162="",LISTE!I81="X"),"",LISTE!B81),"")</f>
        <v/>
      </c>
      <c r="B77" s="190" t="str">
        <f>IF(MONTH(LISTE!G81)=1,IF(OR(LISTE!B81="",LISTE!I81="X"),"",CONCATENATE(LISTE!C81,"  ",LISTE!H81," P")),"")</f>
        <v/>
      </c>
      <c r="C77" s="190" t="str">
        <f>IF(MONTH(LISTE!G81)=1,IF(OR(LISTE!B81="",LISTE!I81="X"),"",LISTE!A81),"")</f>
        <v/>
      </c>
      <c r="D77" s="190" t="str">
        <f>IF(MONTH(LISTE!G81)=1,IF(OR(LISTE!B81="",LISTE!I81="X"),"",LISTE!I81),"")</f>
        <v/>
      </c>
    </row>
    <row r="78" spans="1:4" x14ac:dyDescent="0.25">
      <c r="A78" s="190" t="str">
        <f>IF(MONTH(LISTE!G82)=1,IF(OR(LISTE!B163="",LISTE!I82="X"),"",LISTE!B82),"")</f>
        <v/>
      </c>
      <c r="B78" s="190" t="str">
        <f>IF(MONTH(LISTE!G82)=1,IF(OR(LISTE!B82="",LISTE!I82="X"),"",CONCATENATE(LISTE!C82,"  ",LISTE!H82," P")),"")</f>
        <v/>
      </c>
      <c r="C78" s="190" t="str">
        <f>IF(MONTH(LISTE!G82)=1,IF(OR(LISTE!B82="",LISTE!I82="X"),"",LISTE!A82),"")</f>
        <v/>
      </c>
      <c r="D78" s="190" t="str">
        <f>IF(MONTH(LISTE!G82)=1,IF(OR(LISTE!B82="",LISTE!I82="X"),"",LISTE!I82),"")</f>
        <v/>
      </c>
    </row>
    <row r="79" spans="1:4" x14ac:dyDescent="0.25">
      <c r="A79" s="190" t="str">
        <f>IF(MONTH(LISTE!G83)=1,IF(OR(LISTE!B164="",LISTE!I83="X"),"",LISTE!B83),"")</f>
        <v/>
      </c>
      <c r="B79" s="190" t="str">
        <f>IF(MONTH(LISTE!G83)=1,IF(OR(LISTE!B83="",LISTE!I83="X"),"",CONCATENATE(LISTE!C83,"  ",LISTE!H83," P")),"")</f>
        <v/>
      </c>
      <c r="C79" s="190" t="str">
        <f>IF(MONTH(LISTE!G83)=1,IF(OR(LISTE!B83="",LISTE!I83="X"),"",LISTE!A83),"")</f>
        <v/>
      </c>
      <c r="D79" s="190" t="str">
        <f>IF(MONTH(LISTE!G83)=1,IF(OR(LISTE!B83="",LISTE!I83="X"),"",LISTE!I83),"")</f>
        <v/>
      </c>
    </row>
    <row r="80" spans="1:4" x14ac:dyDescent="0.25">
      <c r="A80" s="190" t="str">
        <f>IF(MONTH(LISTE!G84)=1,IF(OR(LISTE!B165="",LISTE!I84="X"),"",LISTE!B84),"")</f>
        <v/>
      </c>
      <c r="B80" s="190" t="str">
        <f>IF(MONTH(LISTE!G84)=1,IF(OR(LISTE!B84="",LISTE!I84="X"),"",CONCATENATE(LISTE!C84,"  ",LISTE!H84," P")),"")</f>
        <v/>
      </c>
      <c r="C80" s="190" t="str">
        <f>IF(MONTH(LISTE!G84)=1,IF(OR(LISTE!B84="",LISTE!I84="X"),"",LISTE!A84),"")</f>
        <v/>
      </c>
      <c r="D80" s="190" t="str">
        <f>IF(MONTH(LISTE!G84)=1,IF(OR(LISTE!B84="",LISTE!I84="X"),"",LISTE!I84),"")</f>
        <v/>
      </c>
    </row>
    <row r="81" spans="1:4" x14ac:dyDescent="0.25">
      <c r="A81" s="190" t="str">
        <f>IF(MONTH(LISTE!G85)=1,IF(OR(LISTE!B166="",LISTE!I85="X"),"",LISTE!B85),"")</f>
        <v/>
      </c>
      <c r="B81" s="190" t="str">
        <f>IF(MONTH(LISTE!G85)=1,IF(OR(LISTE!B85="",LISTE!I85="X"),"",CONCATENATE(LISTE!C85,"  ",LISTE!H85," P")),"")</f>
        <v/>
      </c>
      <c r="C81" s="190" t="str">
        <f>IF(MONTH(LISTE!G85)=1,IF(OR(LISTE!B85="",LISTE!I85="X"),"",LISTE!A85),"")</f>
        <v/>
      </c>
      <c r="D81" s="190" t="str">
        <f>IF(MONTH(LISTE!G85)=1,IF(OR(LISTE!B85="",LISTE!I85="X"),"",LISTE!I85),"")</f>
        <v/>
      </c>
    </row>
    <row r="82" spans="1:4" x14ac:dyDescent="0.25">
      <c r="A82" s="190" t="str">
        <f>IF(MONTH(LISTE!G86)=1,IF(OR(LISTE!B167="",LISTE!I86="X"),"",LISTE!B86),"")</f>
        <v/>
      </c>
      <c r="B82" s="190" t="str">
        <f>IF(MONTH(LISTE!G86)=1,IF(OR(LISTE!B86="",LISTE!I86="X"),"",CONCATENATE(LISTE!C86,"  ",LISTE!H86," P")),"")</f>
        <v/>
      </c>
      <c r="C82" s="190" t="str">
        <f>IF(MONTH(LISTE!G86)=1,IF(OR(LISTE!B86="",LISTE!I86="X"),"",LISTE!A86),"")</f>
        <v/>
      </c>
      <c r="D82" s="190" t="str">
        <f>IF(MONTH(LISTE!G86)=1,IF(OR(LISTE!B86="",LISTE!I86="X"),"",LISTE!I86),"")</f>
        <v/>
      </c>
    </row>
    <row r="83" spans="1:4" x14ac:dyDescent="0.25">
      <c r="A83" s="190" t="str">
        <f>IF(MONTH(LISTE!G87)=1,IF(OR(LISTE!B168="",LISTE!I87="X"),"",LISTE!B87),"")</f>
        <v/>
      </c>
      <c r="B83" s="190" t="str">
        <f>IF(MONTH(LISTE!G87)=1,IF(OR(LISTE!B87="",LISTE!I87="X"),"",CONCATENATE(LISTE!C87,"  ",LISTE!H87," P")),"")</f>
        <v/>
      </c>
      <c r="C83" s="190" t="str">
        <f>IF(MONTH(LISTE!G87)=1,IF(OR(LISTE!B87="",LISTE!I87="X"),"",LISTE!A87),"")</f>
        <v/>
      </c>
      <c r="D83" s="190" t="str">
        <f>IF(MONTH(LISTE!G87)=1,IF(OR(LISTE!B87="",LISTE!I87="X"),"",LISTE!I87),"")</f>
        <v/>
      </c>
    </row>
    <row r="84" spans="1:4" x14ac:dyDescent="0.25">
      <c r="A84" s="190" t="str">
        <f>IF(MONTH(LISTE!G88)=1,IF(OR(LISTE!B169="",LISTE!I88="X"),"",LISTE!B88),"")</f>
        <v/>
      </c>
      <c r="B84" s="190" t="str">
        <f>IF(MONTH(LISTE!G88)=1,IF(OR(LISTE!B88="",LISTE!I88="X"),"",CONCATENATE(LISTE!C88,"  ",LISTE!H88," P")),"")</f>
        <v/>
      </c>
      <c r="C84" s="190" t="str">
        <f>IF(MONTH(LISTE!G88)=1,IF(OR(LISTE!B88="",LISTE!I88="X"),"",LISTE!A88),"")</f>
        <v/>
      </c>
      <c r="D84" s="190" t="str">
        <f>IF(MONTH(LISTE!G88)=1,IF(OR(LISTE!B88="",LISTE!I88="X"),"",LISTE!I88),"")</f>
        <v/>
      </c>
    </row>
    <row r="85" spans="1:4" x14ac:dyDescent="0.25">
      <c r="A85" s="190" t="str">
        <f>IF(MONTH(LISTE!G89)=1,IF(OR(LISTE!B170="",LISTE!I89="X"),"",LISTE!B89),"")</f>
        <v/>
      </c>
      <c r="B85" s="190" t="str">
        <f>IF(MONTH(LISTE!G89)=1,IF(OR(LISTE!B89="",LISTE!I89="X"),"",CONCATENATE(LISTE!C89,"  ",LISTE!H89," P")),"")</f>
        <v/>
      </c>
      <c r="C85" s="190" t="str">
        <f>IF(MONTH(LISTE!G89)=1,IF(OR(LISTE!B89="",LISTE!I89="X"),"",LISTE!A89),"")</f>
        <v/>
      </c>
      <c r="D85" s="190" t="str">
        <f>IF(MONTH(LISTE!G89)=1,IF(OR(LISTE!B89="",LISTE!I89="X"),"",LISTE!I89),"")</f>
        <v/>
      </c>
    </row>
    <row r="86" spans="1:4" x14ac:dyDescent="0.25">
      <c r="A86" s="190" t="str">
        <f>IF(MONTH(LISTE!G90)=1,IF(OR(LISTE!B171="",LISTE!I90="X"),"",LISTE!B90),"")</f>
        <v/>
      </c>
      <c r="B86" s="190" t="str">
        <f>IF(MONTH(LISTE!G90)=1,IF(OR(LISTE!B90="",LISTE!I90="X"),"",CONCATENATE(LISTE!C90,"  ",LISTE!H90," P")),"")</f>
        <v/>
      </c>
      <c r="C86" s="190" t="str">
        <f>IF(MONTH(LISTE!G90)=1,IF(OR(LISTE!B90="",LISTE!I90="X"),"",LISTE!A90),"")</f>
        <v/>
      </c>
      <c r="D86" s="190" t="str">
        <f>IF(MONTH(LISTE!G90)=1,IF(OR(LISTE!B90="",LISTE!I90="X"),"",LISTE!I90),"")</f>
        <v/>
      </c>
    </row>
    <row r="87" spans="1:4" x14ac:dyDescent="0.25">
      <c r="A87" s="190" t="str">
        <f>IF(MONTH(LISTE!G91)=1,IF(OR(LISTE!B172="",LISTE!I91="X"),"",LISTE!B91),"")</f>
        <v/>
      </c>
      <c r="B87" s="190" t="str">
        <f>IF(MONTH(LISTE!G91)=1,IF(OR(LISTE!B91="",LISTE!I91="X"),"",CONCATENATE(LISTE!C91,"  ",LISTE!H91," P")),"")</f>
        <v/>
      </c>
      <c r="C87" s="190" t="str">
        <f>IF(MONTH(LISTE!G91)=1,IF(OR(LISTE!B91="",LISTE!I91="X"),"",LISTE!A91),"")</f>
        <v/>
      </c>
      <c r="D87" s="190" t="str">
        <f>IF(MONTH(LISTE!G91)=1,IF(OR(LISTE!B91="",LISTE!I91="X"),"",LISTE!I91),"")</f>
        <v/>
      </c>
    </row>
    <row r="88" spans="1:4" x14ac:dyDescent="0.25">
      <c r="A88" s="190" t="str">
        <f>IF(MONTH(LISTE!G92)=1,IF(OR(LISTE!B173="",LISTE!I92="X"),"",LISTE!B92),"")</f>
        <v/>
      </c>
      <c r="B88" s="190" t="str">
        <f>IF(MONTH(LISTE!G92)=1,IF(OR(LISTE!B92="",LISTE!I92="X"),"",CONCATENATE(LISTE!C92,"  ",LISTE!H92," P")),"")</f>
        <v/>
      </c>
      <c r="C88" s="190" t="str">
        <f>IF(MONTH(LISTE!G92)=1,IF(OR(LISTE!B92="",LISTE!I92="X"),"",LISTE!A92),"")</f>
        <v/>
      </c>
      <c r="D88" s="190" t="str">
        <f>IF(MONTH(LISTE!G92)=1,IF(OR(LISTE!B92="",LISTE!I92="X"),"",LISTE!I92),"")</f>
        <v/>
      </c>
    </row>
    <row r="89" spans="1:4" x14ac:dyDescent="0.25">
      <c r="A89" s="190" t="str">
        <f>IF(MONTH(LISTE!G93)=1,IF(OR(LISTE!B174="",LISTE!I93="X"),"",LISTE!B93),"")</f>
        <v/>
      </c>
      <c r="B89" s="190" t="str">
        <f>IF(MONTH(LISTE!G93)=1,IF(OR(LISTE!B93="",LISTE!I93="X"),"",CONCATENATE(LISTE!C93,"  ",LISTE!H93," P")),"")</f>
        <v/>
      </c>
      <c r="C89" s="190" t="str">
        <f>IF(MONTH(LISTE!G93)=1,IF(OR(LISTE!B93="",LISTE!I93="X"),"",LISTE!A93),"")</f>
        <v/>
      </c>
      <c r="D89" s="190" t="str">
        <f>IF(MONTH(LISTE!G93)=1,IF(OR(LISTE!B93="",LISTE!I93="X"),"",LISTE!I93),"")</f>
        <v/>
      </c>
    </row>
    <row r="90" spans="1:4" x14ac:dyDescent="0.25">
      <c r="A90" s="190" t="str">
        <f>IF(MONTH(LISTE!G94)=1,IF(OR(LISTE!B175="",LISTE!I94="X"),"",LISTE!B94),"")</f>
        <v/>
      </c>
      <c r="B90" s="190" t="str">
        <f>IF(MONTH(LISTE!G94)=1,IF(OR(LISTE!B94="",LISTE!I94="X"),"",CONCATENATE(LISTE!C94,"  ",LISTE!H94," P")),"")</f>
        <v/>
      </c>
      <c r="C90" s="190" t="str">
        <f>IF(MONTH(LISTE!G94)=1,IF(OR(LISTE!B94="",LISTE!I94="X"),"",LISTE!A94),"")</f>
        <v/>
      </c>
      <c r="D90" s="190" t="str">
        <f>IF(MONTH(LISTE!G94)=1,IF(OR(LISTE!B94="",LISTE!I94="X"),"",LISTE!I94),"")</f>
        <v/>
      </c>
    </row>
    <row r="91" spans="1:4" x14ac:dyDescent="0.25">
      <c r="A91" s="190" t="str">
        <f>IF(MONTH(LISTE!G95)=1,IF(OR(LISTE!B176="",LISTE!I95="X"),"",LISTE!B95),"")</f>
        <v/>
      </c>
      <c r="B91" s="190" t="str">
        <f>IF(MONTH(LISTE!G95)=1,IF(OR(LISTE!B95="",LISTE!I95="X"),"",CONCATENATE(LISTE!C95,"  ",LISTE!H95," P")),"")</f>
        <v/>
      </c>
      <c r="C91" s="190" t="str">
        <f>IF(MONTH(LISTE!G95)=1,IF(OR(LISTE!B95="",LISTE!I95="X"),"",LISTE!A95),"")</f>
        <v/>
      </c>
      <c r="D91" s="190" t="str">
        <f>IF(MONTH(LISTE!G95)=1,IF(OR(LISTE!B95="",LISTE!I95="X"),"",LISTE!I95),"")</f>
        <v/>
      </c>
    </row>
    <row r="92" spans="1:4" x14ac:dyDescent="0.25">
      <c r="A92" s="190" t="str">
        <f>IF(MONTH(LISTE!G96)=1,IF(OR(LISTE!B177="",LISTE!I96="X"),"",LISTE!B96),"")</f>
        <v/>
      </c>
      <c r="B92" s="190" t="str">
        <f>IF(MONTH(LISTE!G96)=1,IF(OR(LISTE!B96="",LISTE!I96="X"),"",CONCATENATE(LISTE!C96,"  ",LISTE!H96," P")),"")</f>
        <v/>
      </c>
      <c r="C92" s="190" t="str">
        <f>IF(MONTH(LISTE!G96)=1,IF(OR(LISTE!B96="",LISTE!I96="X"),"",LISTE!A96),"")</f>
        <v/>
      </c>
      <c r="D92" s="190" t="str">
        <f>IF(MONTH(LISTE!G96)=1,IF(OR(LISTE!B96="",LISTE!I96="X"),"",LISTE!I96),"")</f>
        <v/>
      </c>
    </row>
    <row r="93" spans="1:4" x14ac:dyDescent="0.25">
      <c r="A93" s="190" t="str">
        <f>IF(MONTH(LISTE!G97)=1,IF(OR(LISTE!B178="",LISTE!I97="X"),"",LISTE!B97),"")</f>
        <v/>
      </c>
      <c r="B93" s="190" t="str">
        <f>IF(MONTH(LISTE!G97)=1,IF(OR(LISTE!B97="",LISTE!I97="X"),"",CONCATENATE(LISTE!C97,"  ",LISTE!H97," P")),"")</f>
        <v/>
      </c>
      <c r="C93" s="190" t="str">
        <f>IF(MONTH(LISTE!G97)=1,IF(OR(LISTE!B97="",LISTE!I97="X"),"",LISTE!A97),"")</f>
        <v/>
      </c>
      <c r="D93" s="190" t="str">
        <f>IF(MONTH(LISTE!G97)=1,IF(OR(LISTE!B97="",LISTE!I97="X"),"",LISTE!I97),"")</f>
        <v/>
      </c>
    </row>
    <row r="94" spans="1:4" x14ac:dyDescent="0.25">
      <c r="A94" s="190" t="str">
        <f>IF(MONTH(LISTE!G98)=1,IF(OR(LISTE!B179="",LISTE!I98="X"),"",LISTE!B98),"")</f>
        <v/>
      </c>
      <c r="B94" s="190" t="str">
        <f>IF(MONTH(LISTE!G98)=1,IF(OR(LISTE!B98="",LISTE!I98="X"),"",CONCATENATE(LISTE!C98,"  ",LISTE!H98," P")),"")</f>
        <v/>
      </c>
      <c r="C94" s="190" t="str">
        <f>IF(MONTH(LISTE!G98)=1,IF(OR(LISTE!B98="",LISTE!I98="X"),"",LISTE!A98),"")</f>
        <v/>
      </c>
      <c r="D94" s="190" t="str">
        <f>IF(MONTH(LISTE!G98)=1,IF(OR(LISTE!B98="",LISTE!I98="X"),"",LISTE!I98),"")</f>
        <v/>
      </c>
    </row>
    <row r="95" spans="1:4" x14ac:dyDescent="0.25">
      <c r="A95" s="190" t="str">
        <f>IF(MONTH(LISTE!G99)=1,IF(OR(LISTE!B180="",LISTE!I99="X"),"",LISTE!B99),"")</f>
        <v/>
      </c>
      <c r="B95" s="190" t="str">
        <f>IF(MONTH(LISTE!G99)=1,IF(OR(LISTE!B99="",LISTE!I99="X"),"",CONCATENATE(LISTE!C99,"  ",LISTE!H99," P")),"")</f>
        <v/>
      </c>
      <c r="C95" s="190" t="str">
        <f>IF(MONTH(LISTE!G99)=1,IF(OR(LISTE!B99="",LISTE!I99="X"),"",LISTE!A99),"")</f>
        <v/>
      </c>
      <c r="D95" s="190" t="str">
        <f>IF(MONTH(LISTE!G99)=1,IF(OR(LISTE!B99="",LISTE!I99="X"),"",LISTE!I99),"")</f>
        <v/>
      </c>
    </row>
    <row r="96" spans="1:4" x14ac:dyDescent="0.25">
      <c r="A96" s="190" t="str">
        <f>IF(MONTH(LISTE!G100)=1,IF(OR(LISTE!B181="",LISTE!I100="X"),"",LISTE!B100),"")</f>
        <v/>
      </c>
      <c r="B96" s="190" t="str">
        <f>IF(MONTH(LISTE!G100)=1,IF(OR(LISTE!B100="",LISTE!I100="X"),"",CONCATENATE(LISTE!C100,"  ",LISTE!H100," P")),"")</f>
        <v/>
      </c>
      <c r="C96" s="190" t="str">
        <f>IF(MONTH(LISTE!G100)=1,IF(OR(LISTE!B100="",LISTE!I100="X"),"",LISTE!A100),"")</f>
        <v/>
      </c>
      <c r="D96" s="190" t="str">
        <f>IF(MONTH(LISTE!G100)=1,IF(OR(LISTE!B100="",LISTE!I100="X"),"",LISTE!I100),"")</f>
        <v/>
      </c>
    </row>
    <row r="97" spans="1:35" x14ac:dyDescent="0.25">
      <c r="A97" s="190" t="str">
        <f>IF(MONTH(LISTE!G101)=1,IF(OR(LISTE!B182="",LISTE!I101="X"),"",LISTE!B101),"")</f>
        <v/>
      </c>
      <c r="B97" s="190" t="str">
        <f>IF(MONTH(LISTE!G101)=1,IF(OR(LISTE!B101="",LISTE!I101="X"),"",CONCATENATE(LISTE!C101,"  ",LISTE!H101," P")),"")</f>
        <v/>
      </c>
      <c r="C97" s="190" t="str">
        <f>IF(MONTH(LISTE!G101)=1,IF(OR(LISTE!B101="",LISTE!I101="X"),"",LISTE!A101),"")</f>
        <v/>
      </c>
      <c r="D97" s="190" t="str">
        <f>IF(MONTH(LISTE!G101)=1,IF(OR(LISTE!B101="",LISTE!I101="X"),"",LISTE!I101),"")</f>
        <v/>
      </c>
    </row>
    <row r="98" spans="1:35" x14ac:dyDescent="0.25">
      <c r="A98" s="190" t="str">
        <f>IF(MONTH(LISTE!G102)=1,IF(OR(LISTE!B183="",LISTE!I102="X"),"",LISTE!B102),"")</f>
        <v/>
      </c>
      <c r="B98" s="190" t="str">
        <f>IF(MONTH(LISTE!G102)=1,IF(OR(LISTE!B102="",LISTE!I102="X"),"",CONCATENATE(LISTE!C102,"  ",LISTE!H102," P")),"")</f>
        <v/>
      </c>
      <c r="C98" s="190" t="str">
        <f>IF(MONTH(LISTE!G102)=1,IF(OR(LISTE!B102="",LISTE!I102="X"),"",LISTE!A102),"")</f>
        <v/>
      </c>
      <c r="D98" s="190" t="str">
        <f>IF(MONTH(LISTE!G102)=1,IF(OR(LISTE!B102="",LISTE!I102="X"),"",LISTE!I102),"")</f>
        <v/>
      </c>
    </row>
    <row r="99" spans="1:35" x14ac:dyDescent="0.25">
      <c r="A99" s="190" t="str">
        <f>IF(MONTH(LISTE!G103)=1,IF(OR(LISTE!B184="",LISTE!I103="X"),"",LISTE!B103),"")</f>
        <v/>
      </c>
      <c r="B99" s="190" t="str">
        <f>IF(MONTH(LISTE!G103)=1,IF(OR(LISTE!B103="",LISTE!I103="X"),"",CONCATENATE(LISTE!C103,"  ",LISTE!H103," P")),"")</f>
        <v/>
      </c>
      <c r="C99" s="190" t="str">
        <f>IF(MONTH(LISTE!G103)=1,IF(OR(LISTE!B103="",LISTE!I103="X"),"",LISTE!A103),"")</f>
        <v/>
      </c>
      <c r="D99" s="190" t="str">
        <f>IF(MONTH(LISTE!G103)=1,IF(OR(LISTE!B103="",LISTE!I103="X"),"",LISTE!I103),"")</f>
        <v/>
      </c>
    </row>
    <row r="100" spans="1:35" x14ac:dyDescent="0.25">
      <c r="A100" s="190" t="str">
        <f>IF(MONTH(LISTE!G104)=1,IF(OR(LISTE!B185="",LISTE!I104="X"),"",LISTE!B104),"")</f>
        <v/>
      </c>
      <c r="B100" s="190" t="str">
        <f>IF(MONTH(LISTE!G104)=1,IF(OR(LISTE!B104="",LISTE!I104="X"),"",CONCATENATE(LISTE!C104,"  ",LISTE!H104," P")),"")</f>
        <v/>
      </c>
      <c r="C100" s="190" t="str">
        <f>IF(MONTH(LISTE!G104)=1,IF(OR(LISTE!B104="",LISTE!I104="X"),"",LISTE!A104),"")</f>
        <v/>
      </c>
      <c r="D100" s="190" t="str">
        <f>IF(MONTH(LISTE!G104)=1,IF(OR(LISTE!B104="",LISTE!I104="X"),"",LISTE!I104),"")</f>
        <v/>
      </c>
    </row>
    <row r="101" spans="1:35" x14ac:dyDescent="0.25">
      <c r="A101" s="190" t="str">
        <f>IF(MONTH(LISTE!G105)=1,IF(OR(LISTE!B186="",LISTE!I105="X"),"",LISTE!B105),"")</f>
        <v/>
      </c>
      <c r="B101" s="190" t="str">
        <f>IF(MONTH(LISTE!G105)=1,IF(OR(LISTE!B105="",LISTE!I105="X"),"",CONCATENATE(LISTE!C105,"  ",LISTE!H105," P")),"")</f>
        <v/>
      </c>
      <c r="C101" s="190" t="str">
        <f>IF(MONTH(LISTE!G105)=1,IF(OR(LISTE!B105="",LISTE!I105="X"),"",LISTE!A105),"")</f>
        <v/>
      </c>
      <c r="D101" s="190" t="str">
        <f>IF(MONTH(LISTE!G105)=1,IF(OR(LISTE!B105="",LISTE!I105="X"),"",LISTE!I105),"")</f>
        <v/>
      </c>
    </row>
    <row r="102" spans="1:35" x14ac:dyDescent="0.25">
      <c r="A102" s="190" t="str">
        <f>IF(MONTH(LISTE!G106)=1,IF(OR(LISTE!B187="",LISTE!I106="X"),"",LISTE!B106),"")</f>
        <v/>
      </c>
      <c r="B102" s="190" t="str">
        <f>IF(MONTH(LISTE!G106)=1,IF(OR(LISTE!B106="",LISTE!I106="X"),"",CONCATENATE(LISTE!C106,"  ",LISTE!H106," P")),"")</f>
        <v/>
      </c>
      <c r="C102" s="190" t="str">
        <f>IF(MONTH(LISTE!G106)=1,IF(OR(LISTE!B106="",LISTE!I106="X"),"",LISTE!A106),"")</f>
        <v/>
      </c>
      <c r="D102" s="190" t="str">
        <f>IF(MONTH(LISTE!G106)=1,IF(OR(LISTE!B106="",LISTE!I106="X"),"",LISTE!I106),"")</f>
        <v/>
      </c>
    </row>
    <row r="103" spans="1:35" x14ac:dyDescent="0.25">
      <c r="A103" s="190" t="str">
        <f>IF(MONTH(LISTE!G107)=1,IF(OR(LISTE!B188="",LISTE!I107="X"),"",LISTE!B107),"")</f>
        <v/>
      </c>
      <c r="B103" s="190" t="str">
        <f>IF(MONTH(LISTE!G107)=1,IF(OR(LISTE!B107="",LISTE!I107="X"),"",CONCATENATE(LISTE!C107,"  ",LISTE!H107," P")),"")</f>
        <v/>
      </c>
      <c r="C103" s="190" t="str">
        <f>IF(MONTH(LISTE!G107)=1,IF(OR(LISTE!B107="",LISTE!I107="X"),"",LISTE!A107),"")</f>
        <v/>
      </c>
      <c r="D103" s="190" t="str">
        <f>IF(MONTH(LISTE!G107)=1,IF(OR(LISTE!B107="",LISTE!I107="X"),"",LISTE!I107),"")</f>
        <v/>
      </c>
    </row>
    <row r="104" spans="1:35" x14ac:dyDescent="0.25">
      <c r="A104" s="190" t="str">
        <f>IF(MONTH(LISTE!G108)=1,IF(OR(LISTE!B189="",LISTE!I108="X"),"",LISTE!B108),"")</f>
        <v/>
      </c>
      <c r="B104" s="190" t="str">
        <f>IF(MONTH(LISTE!G108)=1,IF(OR(LISTE!B108="",LISTE!I108="X"),"",CONCATENATE(LISTE!C108,"  ",LISTE!H108," P")),"")</f>
        <v/>
      </c>
      <c r="C104" s="190" t="str">
        <f>IF(MONTH(LISTE!G108)=1,IF(OR(LISTE!B108="",LISTE!I108="X"),"",LISTE!A108),"")</f>
        <v/>
      </c>
      <c r="D104" s="190" t="str">
        <f>IF(MONTH(LISTE!G108)=1,IF(OR(LISTE!B108="",LISTE!I108="X"),"",LISTE!I108),"")</f>
        <v/>
      </c>
    </row>
    <row r="105" spans="1:35" x14ac:dyDescent="0.25">
      <c r="A105" s="190" t="str">
        <f>IF(MONTH(LISTE!G109)=1,IF(OR(LISTE!B190="",LISTE!I109="X"),"",LISTE!B109),"")</f>
        <v/>
      </c>
      <c r="B105" s="190" t="str">
        <f>IF(MONTH(LISTE!G109)=1,IF(OR(LISTE!B109="",LISTE!I109="X"),"",CONCATENATE(LISTE!C109,"  ",LISTE!H109," P")),"")</f>
        <v/>
      </c>
      <c r="C105" s="190" t="str">
        <f>IF(MONTH(LISTE!G109)=1,IF(OR(LISTE!B109="",LISTE!I109="X"),"",LISTE!A109),"")</f>
        <v/>
      </c>
      <c r="D105" s="190" t="str">
        <f>IF(MONTH(LISTE!G109)=1,IF(OR(LISTE!B109="",LISTE!I109="X"),"",LISTE!I109),"")</f>
        <v/>
      </c>
    </row>
    <row r="106" spans="1:35" x14ac:dyDescent="0.25">
      <c r="A106" s="190" t="str">
        <f>IF(MONTH(LISTE!G110)=1,IF(OR(LISTE!B191="",LISTE!I110="X"),"",LISTE!B110),"")</f>
        <v/>
      </c>
      <c r="B106" s="190" t="str">
        <f>IF(MONTH(LISTE!G110)=1,IF(OR(LISTE!B110="",LISTE!I110="X"),"",CONCATENATE(LISTE!C110,"  ",LISTE!H110," P")),"")</f>
        <v/>
      </c>
      <c r="C106" s="190" t="str">
        <f>IF(MONTH(LISTE!G110)=1,IF(OR(LISTE!B110="",LISTE!I110="X"),"",LISTE!A110),"")</f>
        <v/>
      </c>
      <c r="D106" s="190" t="str">
        <f>IF(MONTH(LISTE!G110)=1,IF(OR(LISTE!B110="",LISTE!I110="X"),"",LISTE!I110),"")</f>
        <v/>
      </c>
    </row>
    <row r="107" spans="1:35" x14ac:dyDescent="0.25">
      <c r="A107" s="190" t="str">
        <f>IF(MONTH(LISTE!G111)=1,IF(OR(LISTE!B192="",LISTE!I111="X"),"",LISTE!B111),"")</f>
        <v/>
      </c>
      <c r="B107" s="190" t="str">
        <f>IF(MONTH(LISTE!G111)=1,IF(OR(LISTE!B111="",LISTE!I111="X"),"",CONCATENATE(LISTE!C111,"  ",LISTE!H111," P")),"")</f>
        <v/>
      </c>
      <c r="C107" s="190" t="str">
        <f>IF(MONTH(LISTE!G111)=1,IF(OR(LISTE!B111="",LISTE!I111="X"),"",LISTE!A111),"")</f>
        <v/>
      </c>
      <c r="D107" s="190" t="str">
        <f>IF(MONTH(LISTE!G111)=1,IF(OR(LISTE!B111="",LISTE!I111="X"),"",LISTE!I111),"")</f>
        <v/>
      </c>
    </row>
    <row r="108" spans="1:35" x14ac:dyDescent="0.25">
      <c r="A108" s="190" t="str">
        <f>IF(MONTH(LISTE!G112)=1,IF(OR(LISTE!B193="",LISTE!I112="X"),"",LISTE!B112),"")</f>
        <v/>
      </c>
      <c r="B108" s="190" t="str">
        <f>IF(MONTH(LISTE!G112)=1,IF(OR(LISTE!B112="",LISTE!I112="X"),"",CONCATENATE(LISTE!C112,"  ",LISTE!H112," P")),"")</f>
        <v/>
      </c>
      <c r="C108" s="190" t="str">
        <f>IF(MONTH(LISTE!G112)=1,IF(OR(LISTE!B112="",LISTE!I112="X"),"",LISTE!A112),"")</f>
        <v/>
      </c>
      <c r="D108" s="190" t="str">
        <f>IF(MONTH(LISTE!G112)=1,IF(OR(LISTE!B112="",LISTE!I112="X"),"",LISTE!I112),"")</f>
        <v/>
      </c>
    </row>
    <row r="109" spans="1:35" x14ac:dyDescent="0.25">
      <c r="A109" s="190" t="str">
        <f>IF(MONTH(LISTE!G113)=1,IF(OR(LISTE!B194="",LISTE!I113="X"),"",LISTE!B113),"")</f>
        <v/>
      </c>
      <c r="B109" s="190" t="str">
        <f>IF(MONTH(LISTE!G113)=1,IF(OR(LISTE!B113="",LISTE!I113="X"),"",CONCATENATE(LISTE!C113,"  ",LISTE!H113," P")),"")</f>
        <v/>
      </c>
      <c r="C109" s="190" t="str">
        <f>IF(MONTH(LISTE!G113)=1,IF(OR(LISTE!B113="",LISTE!I113="X"),"",LISTE!A113),"")</f>
        <v/>
      </c>
      <c r="D109" s="190" t="str">
        <f>IF(MONTH(LISTE!G113)=1,IF(OR(LISTE!B113="",LISTE!I113="X"),"",LISTE!I113),"")</f>
        <v/>
      </c>
    </row>
    <row r="110" spans="1:35" x14ac:dyDescent="0.25">
      <c r="A110" s="190" t="str">
        <f>IF(MONTH(LISTE!G114)=1,IF(OR(LISTE!B195="",LISTE!I114="X"),"",LISTE!B114),"")</f>
        <v/>
      </c>
      <c r="B110" s="190" t="str">
        <f>IF(MONTH(LISTE!G114)=1,IF(OR(LISTE!B114="",LISTE!I114="X"),"",CONCATENATE(LISTE!C114,"  ",LISTE!H114," P")),"")</f>
        <v/>
      </c>
      <c r="C110" s="190" t="str">
        <f>IF(MONTH(LISTE!G114)=1,IF(OR(LISTE!B114="",LISTE!I114="X"),"",LISTE!A114),"")</f>
        <v/>
      </c>
      <c r="D110" s="190" t="str">
        <f>IF(MONTH(LISTE!G114)=1,IF(OR(LISTE!B114="",LISTE!I114="X"),"",LISTE!I114),"")</f>
        <v/>
      </c>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5"/>
      <c r="AC110" s="175"/>
      <c r="AD110" s="175"/>
      <c r="AE110" s="175"/>
      <c r="AF110" s="175"/>
      <c r="AG110" s="175"/>
      <c r="AH110" s="175"/>
      <c r="AI110" s="175"/>
    </row>
    <row r="111" spans="1:35" x14ac:dyDescent="0.25">
      <c r="A111" s="190" t="str">
        <f>IF(MONTH(LISTE!G115)=1,IF(OR(LISTE!B196="",LISTE!I115="X"),"",LISTE!B115),"")</f>
        <v/>
      </c>
      <c r="B111" s="190" t="str">
        <f>IF(MONTH(LISTE!G115)=1,IF(OR(LISTE!B115="",LISTE!I115="X"),"",CONCATENATE(LISTE!C115,"  ",LISTE!H115," P")),"")</f>
        <v/>
      </c>
      <c r="C111" s="190" t="str">
        <f>IF(MONTH(LISTE!G115)=1,IF(OR(LISTE!B115="",LISTE!I115="X"),"",LISTE!A115),"")</f>
        <v/>
      </c>
      <c r="D111" s="190" t="str">
        <f>IF(MONTH(LISTE!G115)=1,IF(OR(LISTE!B115="",LISTE!I115="X"),"",LISTE!I115),"")</f>
        <v/>
      </c>
    </row>
    <row r="112" spans="1:35" x14ac:dyDescent="0.25">
      <c r="A112" s="190" t="str">
        <f>IF(MONTH(LISTE!G116)=1,IF(OR(LISTE!B197="",LISTE!I116="X"),"",LISTE!B116),"")</f>
        <v/>
      </c>
      <c r="B112" s="190" t="str">
        <f>IF(MONTH(LISTE!G116)=1,IF(OR(LISTE!B116="",LISTE!I116="X"),"",CONCATENATE(LISTE!C116,"  ",LISTE!H116," P")),"")</f>
        <v/>
      </c>
      <c r="C112" s="190" t="str">
        <f>IF(MONTH(LISTE!G116)=1,IF(OR(LISTE!B116="",LISTE!I116="X"),"",LISTE!A116),"")</f>
        <v/>
      </c>
      <c r="D112" s="190" t="str">
        <f>IF(MONTH(LISTE!G116)=1,IF(OR(LISTE!B116="",LISTE!I116="X"),"",LISTE!I116),"")</f>
        <v/>
      </c>
    </row>
    <row r="113" spans="1:4" x14ac:dyDescent="0.25">
      <c r="A113" s="190" t="str">
        <f>IF(MONTH(LISTE!G117)=1,IF(OR(LISTE!B198="",LISTE!I117="X"),"",LISTE!B117),"")</f>
        <v/>
      </c>
      <c r="B113" s="190" t="str">
        <f>IF(MONTH(LISTE!G117)=1,IF(OR(LISTE!B117="",LISTE!I117="X"),"",CONCATENATE(LISTE!C117,"  ",LISTE!H117," P")),"")</f>
        <v/>
      </c>
      <c r="C113" s="190" t="str">
        <f>IF(MONTH(LISTE!G117)=1,IF(OR(LISTE!B117="",LISTE!I117="X"),"",LISTE!A117),"")</f>
        <v/>
      </c>
      <c r="D113" s="190" t="str">
        <f>IF(MONTH(LISTE!G117)=1,IF(OR(LISTE!B117="",LISTE!I117="X"),"",LISTE!I117),"")</f>
        <v/>
      </c>
    </row>
    <row r="114" spans="1:4" x14ac:dyDescent="0.25">
      <c r="A114" s="190" t="str">
        <f>IF(MONTH(LISTE!G118)=1,IF(OR(LISTE!B199="",LISTE!I118="X"),"",LISTE!B118),"")</f>
        <v/>
      </c>
      <c r="B114" s="190" t="str">
        <f>IF(MONTH(LISTE!G118)=1,IF(OR(LISTE!B118="",LISTE!I118="X"),"",CONCATENATE(LISTE!C118,"  ",LISTE!H118," P")),"")</f>
        <v/>
      </c>
      <c r="C114" s="190" t="str">
        <f>IF(MONTH(LISTE!G118)=1,IF(OR(LISTE!B118="",LISTE!I118="X"),"",LISTE!A118),"")</f>
        <v/>
      </c>
      <c r="D114" s="190" t="str">
        <f>IF(MONTH(LISTE!G118)=1,IF(OR(LISTE!B118="",LISTE!I118="X"),"",LISTE!I118),"")</f>
        <v/>
      </c>
    </row>
    <row r="115" spans="1:4" x14ac:dyDescent="0.25">
      <c r="A115" s="190" t="str">
        <f>IF(MONTH(LISTE!G119)=1,IF(OR(LISTE!B200="",LISTE!I119="X"),"",LISTE!B119),"")</f>
        <v/>
      </c>
      <c r="B115" s="190" t="str">
        <f>IF(MONTH(LISTE!G119)=1,IF(OR(LISTE!B119="",LISTE!I119="X"),"",CONCATENATE(LISTE!C119,"  ",LISTE!H119," P")),"")</f>
        <v/>
      </c>
      <c r="C115" s="190" t="str">
        <f>IF(MONTH(LISTE!G119)=1,IF(OR(LISTE!B119="",LISTE!I119="X"),"",LISTE!A119),"")</f>
        <v/>
      </c>
      <c r="D115" s="190" t="str">
        <f>IF(MONTH(LISTE!G119)=1,IF(OR(LISTE!B119="",LISTE!I119="X"),"",LISTE!I119),"")</f>
        <v/>
      </c>
    </row>
    <row r="116" spans="1:4" x14ac:dyDescent="0.25">
      <c r="A116" s="190" t="str">
        <f>IF(MONTH(LISTE!G120)=1,IF(OR(LISTE!B201="",LISTE!I120="X"),"",LISTE!B120),"")</f>
        <v/>
      </c>
      <c r="B116" s="190" t="str">
        <f>IF(MONTH(LISTE!G120)=1,IF(OR(LISTE!B120="",LISTE!I120="X"),"",CONCATENATE(LISTE!C120,"  ",LISTE!H120," P")),"")</f>
        <v/>
      </c>
      <c r="C116" s="190" t="str">
        <f>IF(MONTH(LISTE!G120)=1,IF(OR(LISTE!B120="",LISTE!I120="X"),"",LISTE!A120),"")</f>
        <v/>
      </c>
      <c r="D116" s="190" t="str">
        <f>IF(MONTH(LISTE!G120)=1,IF(OR(LISTE!B120="",LISTE!I120="X"),"",LISTE!I120),"")</f>
        <v/>
      </c>
    </row>
    <row r="117" spans="1:4" x14ac:dyDescent="0.25">
      <c r="A117" s="190" t="str">
        <f>IF(MONTH(LISTE!G121)=1,IF(OR(LISTE!B202="",LISTE!I121="X"),"",LISTE!B121),"")</f>
        <v/>
      </c>
      <c r="B117" s="190" t="str">
        <f>IF(MONTH(LISTE!G121)=1,IF(OR(LISTE!B121="",LISTE!I121="X"),"",CONCATENATE(LISTE!C121,"  ",LISTE!H121," P")),"")</f>
        <v/>
      </c>
      <c r="C117" s="190" t="str">
        <f>IF(MONTH(LISTE!G121)=1,IF(OR(LISTE!B121="",LISTE!I121="X"),"",LISTE!A121),"")</f>
        <v/>
      </c>
      <c r="D117" s="190" t="str">
        <f>IF(MONTH(LISTE!G121)=1,IF(OR(LISTE!B121="",LISTE!I121="X"),"",LISTE!I121),"")</f>
        <v/>
      </c>
    </row>
    <row r="118" spans="1:4" x14ac:dyDescent="0.25">
      <c r="A118" s="190" t="str">
        <f>IF(MONTH(LISTE!G122)=1,IF(OR(LISTE!B203="",LISTE!I122="X"),"",LISTE!B122),"")</f>
        <v/>
      </c>
      <c r="B118" s="190" t="str">
        <f>IF(MONTH(LISTE!G122)=1,IF(OR(LISTE!B122="",LISTE!I122="X"),"",CONCATENATE(LISTE!C122,"  ",LISTE!H122," P")),"")</f>
        <v/>
      </c>
      <c r="C118" s="190" t="str">
        <f>IF(MONTH(LISTE!G122)=1,IF(OR(LISTE!B122="",LISTE!I122="X"),"",LISTE!A122),"")</f>
        <v/>
      </c>
      <c r="D118" s="190" t="str">
        <f>IF(MONTH(LISTE!G122)=1,IF(OR(LISTE!B122="",LISTE!I122="X"),"",LISTE!I122),"")</f>
        <v/>
      </c>
    </row>
    <row r="119" spans="1:4" x14ac:dyDescent="0.25">
      <c r="A119" s="190" t="str">
        <f>IF(MONTH(LISTE!G123)=1,IF(OR(LISTE!B204="",LISTE!I123="X"),"",LISTE!B123),"")</f>
        <v/>
      </c>
      <c r="B119" s="190" t="str">
        <f>IF(MONTH(LISTE!G123)=1,IF(OR(LISTE!B123="",LISTE!I123="X"),"",CONCATENATE(LISTE!C123,"  ",LISTE!H123," P")),"")</f>
        <v/>
      </c>
      <c r="C119" s="190" t="str">
        <f>IF(MONTH(LISTE!G123)=1,IF(OR(LISTE!B123="",LISTE!I123="X"),"",LISTE!A123),"")</f>
        <v/>
      </c>
      <c r="D119" s="190" t="str">
        <f>IF(MONTH(LISTE!G123)=1,IF(OR(LISTE!B123="",LISTE!I123="X"),"",LISTE!I123),"")</f>
        <v/>
      </c>
    </row>
    <row r="120" spans="1:4" x14ac:dyDescent="0.25">
      <c r="A120" s="190" t="str">
        <f>IF(MONTH(LISTE!G124)=1,IF(OR(LISTE!B205="",LISTE!I124="X"),"",LISTE!B124),"")</f>
        <v/>
      </c>
      <c r="B120" s="190" t="str">
        <f>IF(MONTH(LISTE!G124)=1,IF(OR(LISTE!B124="",LISTE!I124="X"),"",CONCATENATE(LISTE!C124,"  ",LISTE!H124," P")),"")</f>
        <v/>
      </c>
      <c r="C120" s="190" t="str">
        <f>IF(MONTH(LISTE!G124)=1,IF(OR(LISTE!B124="",LISTE!I124="X"),"",LISTE!A124),"")</f>
        <v/>
      </c>
      <c r="D120" s="190" t="str">
        <f>IF(MONTH(LISTE!G124)=1,IF(OR(LISTE!B124="",LISTE!I124="X"),"",LISTE!I124),"")</f>
        <v/>
      </c>
    </row>
    <row r="121" spans="1:4" x14ac:dyDescent="0.25">
      <c r="A121" s="190" t="str">
        <f>IF(MONTH(LISTE!G125)=1,IF(OR(LISTE!B206="",LISTE!I125="X"),"",LISTE!B125),"")</f>
        <v/>
      </c>
      <c r="B121" s="190" t="str">
        <f>IF(MONTH(LISTE!G125)=1,IF(OR(LISTE!B125="",LISTE!I125="X"),"",CONCATENATE(LISTE!C125,"  ",LISTE!H125," P")),"")</f>
        <v/>
      </c>
      <c r="C121" s="190" t="str">
        <f>IF(MONTH(LISTE!G125)=1,IF(OR(LISTE!B125="",LISTE!I125="X"),"",LISTE!A125),"")</f>
        <v/>
      </c>
      <c r="D121" s="190" t="str">
        <f>IF(MONTH(LISTE!G125)=1,IF(OR(LISTE!B125="",LISTE!I125="X"),"",LISTE!I125),"")</f>
        <v/>
      </c>
    </row>
    <row r="122" spans="1:4" x14ac:dyDescent="0.25">
      <c r="A122" s="190" t="str">
        <f>IF(MONTH(LISTE!G126)=1,IF(OR(LISTE!B207="",LISTE!I126="X"),"",LISTE!B126),"")</f>
        <v/>
      </c>
      <c r="B122" s="190" t="str">
        <f>IF(MONTH(LISTE!G126)=1,IF(OR(LISTE!B126="",LISTE!I126="X"),"",CONCATENATE(LISTE!C126,"  ",LISTE!H126," P")),"")</f>
        <v/>
      </c>
      <c r="C122" s="190" t="str">
        <f>IF(MONTH(LISTE!G126)=1,IF(OR(LISTE!B126="",LISTE!I126="X"),"",LISTE!A126),"")</f>
        <v/>
      </c>
      <c r="D122" s="190" t="str">
        <f>IF(MONTH(LISTE!G126)=1,IF(OR(LISTE!B126="",LISTE!I126="X"),"",LISTE!I126),"")</f>
        <v/>
      </c>
    </row>
    <row r="123" spans="1:4" x14ac:dyDescent="0.25">
      <c r="A123" s="190" t="str">
        <f>IF(MONTH(LISTE!G127)=1,IF(OR(LISTE!B208="",LISTE!I127="X"),"",LISTE!B127),"")</f>
        <v/>
      </c>
      <c r="B123" s="190" t="str">
        <f>IF(MONTH(LISTE!G127)=1,IF(OR(LISTE!B127="",LISTE!I127="X"),"",CONCATENATE(LISTE!C127,"  ",LISTE!H127," P")),"")</f>
        <v/>
      </c>
      <c r="C123" s="190" t="str">
        <f>IF(MONTH(LISTE!G127)=1,IF(OR(LISTE!B127="",LISTE!I127="X"),"",LISTE!A127),"")</f>
        <v/>
      </c>
      <c r="D123" s="190" t="str">
        <f>IF(MONTH(LISTE!G127)=1,IF(OR(LISTE!B127="",LISTE!I127="X"),"",LISTE!I127),"")</f>
        <v/>
      </c>
    </row>
    <row r="124" spans="1:4" x14ac:dyDescent="0.25">
      <c r="A124" s="190" t="str">
        <f>IF(MONTH(LISTE!G128)=1,IF(OR(LISTE!B209="",LISTE!I128="X"),"",LISTE!B128),"")</f>
        <v/>
      </c>
      <c r="B124" s="190" t="str">
        <f>IF(MONTH(LISTE!G128)=1,IF(OR(LISTE!B128="",LISTE!I128="X"),"",CONCATENATE(LISTE!C128,"  ",LISTE!H128," P")),"")</f>
        <v/>
      </c>
      <c r="C124" s="190" t="str">
        <f>IF(MONTH(LISTE!G128)=1,IF(OR(LISTE!B128="",LISTE!I128="X"),"",LISTE!A128),"")</f>
        <v/>
      </c>
      <c r="D124" s="190" t="str">
        <f>IF(MONTH(LISTE!G128)=1,IF(OR(LISTE!B128="",LISTE!I128="X"),"",LISTE!I128),"")</f>
        <v/>
      </c>
    </row>
    <row r="125" spans="1:4" x14ac:dyDescent="0.25">
      <c r="A125" s="190" t="str">
        <f>IF(MONTH(LISTE!G129)=1,IF(OR(LISTE!B210="",LISTE!I129="X"),"",LISTE!B129),"")</f>
        <v/>
      </c>
      <c r="B125" s="190" t="str">
        <f>IF(MONTH(LISTE!G129)=1,IF(OR(LISTE!B129="",LISTE!I129="X"),"",CONCATENATE(LISTE!C129,"  ",LISTE!H129," P")),"")</f>
        <v/>
      </c>
      <c r="C125" s="190" t="str">
        <f>IF(MONTH(LISTE!G129)=1,IF(OR(LISTE!B129="",LISTE!I129="X"),"",LISTE!A129),"")</f>
        <v/>
      </c>
      <c r="D125" s="190" t="str">
        <f>IF(MONTH(LISTE!G129)=1,IF(OR(LISTE!B129="",LISTE!I129="X"),"",LISTE!I129),"")</f>
        <v/>
      </c>
    </row>
    <row r="126" spans="1:4" x14ac:dyDescent="0.25">
      <c r="A126" s="190" t="str">
        <f>IF(MONTH(LISTE!G130)=1,IF(OR(LISTE!B211="",LISTE!I130="X"),"",LISTE!B130),"")</f>
        <v/>
      </c>
      <c r="B126" s="190" t="str">
        <f>IF(MONTH(LISTE!G130)=1,IF(OR(LISTE!B130="",LISTE!I130="X"),"",CONCATENATE(LISTE!C130,"  ",LISTE!H130," P")),"")</f>
        <v/>
      </c>
      <c r="C126" s="190" t="str">
        <f>IF(MONTH(LISTE!G130)=1,IF(OR(LISTE!B130="",LISTE!I130="X"),"",LISTE!A130),"")</f>
        <v/>
      </c>
      <c r="D126" s="190" t="str">
        <f>IF(MONTH(LISTE!G130)=1,IF(OR(LISTE!B130="",LISTE!I130="X"),"",LISTE!I130),"")</f>
        <v/>
      </c>
    </row>
    <row r="127" spans="1:4" x14ac:dyDescent="0.25">
      <c r="A127" s="190" t="str">
        <f>IF(MONTH(LISTE!G131)=1,IF(OR(LISTE!B212="",LISTE!I131="X"),"",LISTE!B131),"")</f>
        <v/>
      </c>
      <c r="B127" s="190" t="str">
        <f>IF(MONTH(LISTE!G131)=1,IF(OR(LISTE!B131="",LISTE!I131="X"),"",CONCATENATE(LISTE!C131,"  ",LISTE!H131," P")),"")</f>
        <v/>
      </c>
      <c r="C127" s="190" t="str">
        <f>IF(MONTH(LISTE!G131)=1,IF(OR(LISTE!B131="",LISTE!I131="X"),"",LISTE!A131),"")</f>
        <v/>
      </c>
      <c r="D127" s="190" t="str">
        <f>IF(MONTH(LISTE!G131)=1,IF(OR(LISTE!B131="",LISTE!I131="X"),"",LISTE!I131),"")</f>
        <v/>
      </c>
    </row>
    <row r="128" spans="1:4" x14ac:dyDescent="0.25">
      <c r="A128" s="190" t="str">
        <f>IF(MONTH(LISTE!G132)=1,IF(OR(LISTE!B213="",LISTE!I132="X"),"",LISTE!B132),"")</f>
        <v/>
      </c>
      <c r="B128" s="190" t="str">
        <f>IF(MONTH(LISTE!G132)=1,IF(OR(LISTE!B132="",LISTE!I132="X"),"",CONCATENATE(LISTE!C132,"  ",LISTE!H132," P")),"")</f>
        <v/>
      </c>
      <c r="C128" s="190" t="str">
        <f>IF(MONTH(LISTE!G132)=1,IF(OR(LISTE!B132="",LISTE!I132="X"),"",LISTE!A132),"")</f>
        <v/>
      </c>
      <c r="D128" s="190" t="str">
        <f>IF(MONTH(LISTE!G132)=1,IF(OR(LISTE!B132="",LISTE!I132="X"),"",LISTE!I132),"")</f>
        <v/>
      </c>
    </row>
    <row r="129" spans="1:4" x14ac:dyDescent="0.25">
      <c r="A129" s="190" t="str">
        <f>IF(MONTH(LISTE!G133)=1,IF(OR(LISTE!B214="",LISTE!I133="X"),"",LISTE!B133),"")</f>
        <v/>
      </c>
      <c r="B129" s="190" t="str">
        <f>IF(MONTH(LISTE!G133)=1,IF(OR(LISTE!B133="",LISTE!I133="X"),"",CONCATENATE(LISTE!C133,"  ",LISTE!H133," P")),"")</f>
        <v/>
      </c>
      <c r="C129" s="190" t="str">
        <f>IF(MONTH(LISTE!G133)=1,IF(OR(LISTE!B133="",LISTE!I133="X"),"",LISTE!A133),"")</f>
        <v/>
      </c>
      <c r="D129" s="190" t="str">
        <f>IF(MONTH(LISTE!G133)=1,IF(OR(LISTE!B133="",LISTE!I133="X"),"",LISTE!I133),"")</f>
        <v/>
      </c>
    </row>
    <row r="130" spans="1:4" x14ac:dyDescent="0.25">
      <c r="A130" s="190" t="str">
        <f>IF(MONTH(LISTE!G134)=1,IF(OR(LISTE!B215="",LISTE!I134="X"),"",LISTE!B134),"")</f>
        <v/>
      </c>
      <c r="B130" s="190" t="str">
        <f>IF(MONTH(LISTE!G134)=1,IF(OR(LISTE!B134="",LISTE!I134="X"),"",CONCATENATE(LISTE!C134,"  ",LISTE!H134," P")),"")</f>
        <v/>
      </c>
      <c r="C130" s="190" t="str">
        <f>IF(MONTH(LISTE!G134)=1,IF(OR(LISTE!B134="",LISTE!I134="X"),"",LISTE!A134),"")</f>
        <v/>
      </c>
      <c r="D130" s="190" t="str">
        <f>IF(MONTH(LISTE!G134)=1,IF(OR(LISTE!B134="",LISTE!I134="X"),"",LISTE!I134),"")</f>
        <v/>
      </c>
    </row>
    <row r="131" spans="1:4" x14ac:dyDescent="0.25">
      <c r="A131" s="190" t="str">
        <f>IF(MONTH(LISTE!G135)=1,IF(OR(LISTE!B216="",LISTE!I135="X"),"",LISTE!B135),"")</f>
        <v/>
      </c>
      <c r="B131" s="190" t="str">
        <f>IF(MONTH(LISTE!G135)=1,IF(OR(LISTE!B135="",LISTE!I135="X"),"",CONCATENATE(LISTE!C135,"  ",LISTE!H135," P")),"")</f>
        <v/>
      </c>
      <c r="C131" s="190" t="str">
        <f>IF(MONTH(LISTE!G135)=1,IF(OR(LISTE!B135="",LISTE!I135="X"),"",LISTE!A135),"")</f>
        <v/>
      </c>
      <c r="D131" s="190" t="str">
        <f>IF(MONTH(LISTE!G135)=1,IF(OR(LISTE!B135="",LISTE!I135="X"),"",LISTE!I135),"")</f>
        <v/>
      </c>
    </row>
    <row r="132" spans="1:4" x14ac:dyDescent="0.25">
      <c r="A132" s="190" t="str">
        <f>IF(MONTH(LISTE!G136)=1,IF(OR(LISTE!B217="",LISTE!I136="X"),"",LISTE!B136),"")</f>
        <v/>
      </c>
      <c r="B132" s="190" t="str">
        <f>IF(MONTH(LISTE!G136)=1,IF(OR(LISTE!B136="",LISTE!I136="X"),"",CONCATENATE(LISTE!C136,"  ",LISTE!H136," P")),"")</f>
        <v/>
      </c>
      <c r="C132" s="190" t="str">
        <f>IF(MONTH(LISTE!G136)=1,IF(OR(LISTE!B136="",LISTE!I136="X"),"",LISTE!A136),"")</f>
        <v/>
      </c>
      <c r="D132" s="190" t="str">
        <f>IF(MONTH(LISTE!G136)=1,IF(OR(LISTE!B136="",LISTE!I136="X"),"",LISTE!I136),"")</f>
        <v/>
      </c>
    </row>
    <row r="133" spans="1:4" x14ac:dyDescent="0.25">
      <c r="A133" s="190" t="str">
        <f>IF(MONTH(LISTE!G137)=1,IF(OR(LISTE!B218="",LISTE!I137="X"),"",LISTE!B137),"")</f>
        <v/>
      </c>
      <c r="B133" s="190" t="str">
        <f>IF(MONTH(LISTE!G137)=1,IF(OR(LISTE!B137="",LISTE!I137="X"),"",CONCATENATE(LISTE!C137,"  ",LISTE!H137," P")),"")</f>
        <v/>
      </c>
      <c r="C133" s="190" t="str">
        <f>IF(MONTH(LISTE!G137)=1,IF(OR(LISTE!B137="",LISTE!I137="X"),"",LISTE!A137),"")</f>
        <v/>
      </c>
      <c r="D133" s="190" t="str">
        <f>IF(MONTH(LISTE!G137)=1,IF(OR(LISTE!B137="",LISTE!I137="X"),"",LISTE!I137),"")</f>
        <v/>
      </c>
    </row>
    <row r="134" spans="1:4" x14ac:dyDescent="0.25">
      <c r="A134" s="190" t="str">
        <f>IF(MONTH(LISTE!G138)=1,IF(OR(LISTE!B219="",LISTE!I138="X"),"",LISTE!B138),"")</f>
        <v/>
      </c>
      <c r="B134" s="190" t="str">
        <f>IF(MONTH(LISTE!G138)=1,IF(OR(LISTE!B138="",LISTE!I138="X"),"",CONCATENATE(LISTE!C138,"  ",LISTE!H138," P")),"")</f>
        <v/>
      </c>
      <c r="C134" s="190" t="str">
        <f>IF(MONTH(LISTE!G138)=1,IF(OR(LISTE!B138="",LISTE!I138="X"),"",LISTE!A138),"")</f>
        <v/>
      </c>
      <c r="D134" s="190" t="str">
        <f>IF(MONTH(LISTE!G138)=1,IF(OR(LISTE!B138="",LISTE!I138="X"),"",LISTE!I138),"")</f>
        <v/>
      </c>
    </row>
    <row r="135" spans="1:4" x14ac:dyDescent="0.25">
      <c r="A135" s="190" t="str">
        <f>IF(MONTH(LISTE!G139)=1,IF(OR(LISTE!B220="",LISTE!I139="X"),"",LISTE!B139),"")</f>
        <v/>
      </c>
      <c r="B135" s="190" t="str">
        <f>IF(MONTH(LISTE!G139)=1,IF(OR(LISTE!B139="",LISTE!I139="X"),"",CONCATENATE(LISTE!C139,"  ",LISTE!H139," P")),"")</f>
        <v/>
      </c>
      <c r="C135" s="190" t="str">
        <f>IF(MONTH(LISTE!G139)=1,IF(OR(LISTE!B139="",LISTE!I139="X"),"",LISTE!A139),"")</f>
        <v/>
      </c>
      <c r="D135" s="190" t="str">
        <f>IF(MONTH(LISTE!G139)=1,IF(OR(LISTE!B139="",LISTE!I139="X"),"",LISTE!I139),"")</f>
        <v/>
      </c>
    </row>
    <row r="136" spans="1:4" x14ac:dyDescent="0.25">
      <c r="A136" s="190" t="str">
        <f>IF(MONTH(LISTE!G140)=1,IF(OR(LISTE!B221="",LISTE!I140="X"),"",LISTE!B140),"")</f>
        <v/>
      </c>
      <c r="B136" s="190" t="str">
        <f>IF(MONTH(LISTE!G140)=1,IF(OR(LISTE!B140="",LISTE!I140="X"),"",CONCATENATE(LISTE!C140,"  ",LISTE!H140," P")),"")</f>
        <v/>
      </c>
      <c r="C136" s="190" t="str">
        <f>IF(MONTH(LISTE!G140)=1,IF(OR(LISTE!B140="",LISTE!I140="X"),"",LISTE!A140),"")</f>
        <v/>
      </c>
      <c r="D136" s="190" t="str">
        <f>IF(MONTH(LISTE!G140)=1,IF(OR(LISTE!B140="",LISTE!I140="X"),"",LISTE!I140),"")</f>
        <v/>
      </c>
    </row>
    <row r="137" spans="1:4" x14ac:dyDescent="0.25">
      <c r="A137" s="190" t="str">
        <f>IF(MONTH(LISTE!G141)=1,IF(OR(LISTE!B222="",LISTE!I141="X"),"",LISTE!B141),"")</f>
        <v/>
      </c>
      <c r="B137" s="190" t="str">
        <f>IF(MONTH(LISTE!G141)=1,IF(OR(LISTE!B141="",LISTE!I141="X"),"",CONCATENATE(LISTE!C141,"  ",LISTE!H141," P")),"")</f>
        <v/>
      </c>
      <c r="C137" s="190" t="str">
        <f>IF(MONTH(LISTE!G141)=1,IF(OR(LISTE!B141="",LISTE!I141="X"),"",LISTE!A141),"")</f>
        <v/>
      </c>
      <c r="D137" s="190" t="str">
        <f>IF(MONTH(LISTE!G141)=1,IF(OR(LISTE!B141="",LISTE!I141="X"),"",LISTE!I141),"")</f>
        <v/>
      </c>
    </row>
    <row r="138" spans="1:4" x14ac:dyDescent="0.25">
      <c r="A138" s="190" t="str">
        <f>IF(MONTH(LISTE!G142)=1,IF(OR(LISTE!B223="",LISTE!I142="X"),"",LISTE!B142),"")</f>
        <v/>
      </c>
      <c r="B138" s="190" t="str">
        <f>IF(MONTH(LISTE!G142)=1,IF(OR(LISTE!B142="",LISTE!I142="X"),"",CONCATENATE(LISTE!C142,"  ",LISTE!H142," P")),"")</f>
        <v/>
      </c>
      <c r="C138" s="190" t="str">
        <f>IF(MONTH(LISTE!G142)=1,IF(OR(LISTE!B142="",LISTE!I142="X"),"",LISTE!A142),"")</f>
        <v/>
      </c>
      <c r="D138" s="190" t="str">
        <f>IF(MONTH(LISTE!G142)=1,IF(OR(LISTE!B142="",LISTE!I142="X"),"",LISTE!I142),"")</f>
        <v/>
      </c>
    </row>
    <row r="139" spans="1:4" x14ac:dyDescent="0.25">
      <c r="A139" s="190" t="str">
        <f>IF(MONTH(LISTE!G143)=1,IF(OR(LISTE!B224="",LISTE!I143="X"),"",LISTE!B143),"")</f>
        <v/>
      </c>
      <c r="B139" s="190" t="str">
        <f>IF(MONTH(LISTE!G143)=1,IF(OR(LISTE!B143="",LISTE!I143="X"),"",CONCATENATE(LISTE!C143,"  ",LISTE!H143," P")),"")</f>
        <v/>
      </c>
      <c r="C139" s="190" t="str">
        <f>IF(MONTH(LISTE!G143)=1,IF(OR(LISTE!B143="",LISTE!I143="X"),"",LISTE!A143),"")</f>
        <v/>
      </c>
      <c r="D139" s="190" t="str">
        <f>IF(MONTH(LISTE!G143)=1,IF(OR(LISTE!B143="",LISTE!I143="X"),"",LISTE!I143),"")</f>
        <v/>
      </c>
    </row>
    <row r="140" spans="1:4" x14ac:dyDescent="0.25">
      <c r="A140" s="190" t="str">
        <f>IF(MONTH(LISTE!G144)=1,IF(OR(LISTE!B225="",LISTE!I144="X"),"",LISTE!B144),"")</f>
        <v/>
      </c>
      <c r="B140" s="190" t="str">
        <f>IF(MONTH(LISTE!G144)=1,IF(OR(LISTE!B144="",LISTE!I144="X"),"",CONCATENATE(LISTE!C144,"  ",LISTE!H144," P")),"")</f>
        <v/>
      </c>
      <c r="C140" s="190" t="str">
        <f>IF(MONTH(LISTE!G144)=1,IF(OR(LISTE!B144="",LISTE!I144="X"),"",LISTE!A144),"")</f>
        <v/>
      </c>
      <c r="D140" s="190" t="str">
        <f>IF(MONTH(LISTE!G144)=1,IF(OR(LISTE!B144="",LISTE!I144="X"),"",LISTE!I144),"")</f>
        <v/>
      </c>
    </row>
    <row r="141" spans="1:4" x14ac:dyDescent="0.25">
      <c r="A141" s="190" t="str">
        <f>IF(MONTH(LISTE!G145)=1,IF(OR(LISTE!B226="",LISTE!I145="X"),"",LISTE!B145),"")</f>
        <v/>
      </c>
      <c r="B141" s="190" t="str">
        <f>IF(MONTH(LISTE!G145)=1,IF(OR(LISTE!B145="",LISTE!I145="X"),"",CONCATENATE(LISTE!C145,"  ",LISTE!H145," P")),"")</f>
        <v/>
      </c>
      <c r="C141" s="190" t="str">
        <f>IF(MONTH(LISTE!G145)=1,IF(OR(LISTE!B145="",LISTE!I145="X"),"",LISTE!A145),"")</f>
        <v/>
      </c>
      <c r="D141" s="190" t="str">
        <f>IF(MONTH(LISTE!G145)=1,IF(OR(LISTE!B145="",LISTE!I145="X"),"",LISTE!I145),"")</f>
        <v/>
      </c>
    </row>
    <row r="142" spans="1:4" x14ac:dyDescent="0.25">
      <c r="A142" s="190" t="str">
        <f>IF(MONTH(LISTE!G146)=1,IF(OR(LISTE!B227="",LISTE!I146="X"),"",LISTE!B146),"")</f>
        <v/>
      </c>
      <c r="B142" s="190" t="str">
        <f>IF(MONTH(LISTE!G146)=1,IF(OR(LISTE!B146="",LISTE!I146="X"),"",CONCATENATE(LISTE!C146,"  ",LISTE!H146," P")),"")</f>
        <v/>
      </c>
      <c r="C142" s="190" t="str">
        <f>IF(MONTH(LISTE!G146)=1,IF(OR(LISTE!B146="",LISTE!I146="X"),"",LISTE!A146),"")</f>
        <v/>
      </c>
      <c r="D142" s="190" t="str">
        <f>IF(MONTH(LISTE!G146)=1,IF(OR(LISTE!B146="",LISTE!I146="X"),"",LISTE!I146),"")</f>
        <v/>
      </c>
    </row>
    <row r="143" spans="1:4" x14ac:dyDescent="0.25">
      <c r="A143" s="190" t="str">
        <f>IF(MONTH(LISTE!G147)=1,IF(OR(LISTE!B228="",LISTE!I147="X"),"",LISTE!B147),"")</f>
        <v/>
      </c>
      <c r="B143" s="190" t="str">
        <f>IF(MONTH(LISTE!G147)=1,IF(OR(LISTE!B147="",LISTE!I147="X"),"",CONCATENATE(LISTE!C147,"  ",LISTE!H147," P")),"")</f>
        <v/>
      </c>
      <c r="C143" s="190" t="str">
        <f>IF(MONTH(LISTE!G147)=1,IF(OR(LISTE!B147="",LISTE!I147="X"),"",LISTE!A147),"")</f>
        <v/>
      </c>
      <c r="D143" s="190" t="str">
        <f>IF(MONTH(LISTE!G147)=1,IF(OR(LISTE!B147="",LISTE!I147="X"),"",LISTE!I147),"")</f>
        <v/>
      </c>
    </row>
    <row r="144" spans="1:4" x14ac:dyDescent="0.25">
      <c r="A144" s="190" t="str">
        <f>IF(MONTH(LISTE!G148)=1,IF(OR(LISTE!B229="",LISTE!I148="X"),"",LISTE!B148),"")</f>
        <v/>
      </c>
      <c r="B144" s="190" t="str">
        <f>IF(MONTH(LISTE!G148)=1,IF(OR(LISTE!B148="",LISTE!I148="X"),"",CONCATENATE(LISTE!C148,"  ",LISTE!H148," P")),"")</f>
        <v/>
      </c>
      <c r="C144" s="190" t="str">
        <f>IF(MONTH(LISTE!G148)=1,IF(OR(LISTE!B148="",LISTE!I148="X"),"",LISTE!A148),"")</f>
        <v/>
      </c>
      <c r="D144" s="190" t="str">
        <f>IF(MONTH(LISTE!G148)=1,IF(OR(LISTE!B148="",LISTE!I148="X"),"",LISTE!I148),"")</f>
        <v/>
      </c>
    </row>
    <row r="145" spans="1:4" x14ac:dyDescent="0.25">
      <c r="A145" s="190" t="str">
        <f>IF(MONTH(LISTE!G149)=1,IF(OR(LISTE!B230="",LISTE!I149="X"),"",LISTE!B149),"")</f>
        <v/>
      </c>
      <c r="B145" s="190" t="str">
        <f>IF(MONTH(LISTE!G149)=1,IF(OR(LISTE!B149="",LISTE!I149="X"),"",CONCATENATE(LISTE!C149,"  ",LISTE!H149," P")),"")</f>
        <v/>
      </c>
      <c r="C145" s="190" t="str">
        <f>IF(MONTH(LISTE!G149)=1,IF(OR(LISTE!B149="",LISTE!I149="X"),"",LISTE!A149),"")</f>
        <v/>
      </c>
      <c r="D145" s="190" t="str">
        <f>IF(MONTH(LISTE!G149)=1,IF(OR(LISTE!B149="",LISTE!I149="X"),"",LISTE!I149),"")</f>
        <v/>
      </c>
    </row>
    <row r="146" spans="1:4" x14ac:dyDescent="0.25">
      <c r="A146" s="190" t="str">
        <f>IF(MONTH(LISTE!G150)=1,IF(OR(LISTE!B231="",LISTE!I150="X"),"",LISTE!B150),"")</f>
        <v/>
      </c>
      <c r="B146" s="190" t="str">
        <f>IF(MONTH(LISTE!G150)=1,IF(OR(LISTE!B150="",LISTE!I150="X"),"",CONCATENATE(LISTE!C150,"  ",LISTE!H150," P")),"")</f>
        <v/>
      </c>
      <c r="C146" s="190" t="str">
        <f>IF(MONTH(LISTE!G150)=1,IF(OR(LISTE!B150="",LISTE!I150="X"),"",LISTE!A150),"")</f>
        <v/>
      </c>
      <c r="D146" s="190" t="str">
        <f>IF(MONTH(LISTE!G150)=1,IF(OR(LISTE!B150="",LISTE!I150="X"),"",LISTE!I150),"")</f>
        <v/>
      </c>
    </row>
    <row r="147" spans="1:4" x14ac:dyDescent="0.25">
      <c r="A147" s="190" t="str">
        <f>IF(MONTH(LISTE!G151)=1,IF(OR(LISTE!B232="",LISTE!I151="X"),"",LISTE!B151),"")</f>
        <v/>
      </c>
      <c r="B147" s="190" t="str">
        <f>IF(MONTH(LISTE!G151)=1,IF(OR(LISTE!B151="",LISTE!I151="X"),"",CONCATENATE(LISTE!C151,"  ",LISTE!H151," P")),"")</f>
        <v/>
      </c>
      <c r="C147" s="190" t="str">
        <f>IF(MONTH(LISTE!G151)=1,IF(OR(LISTE!B151="",LISTE!I151="X"),"",LISTE!A151),"")</f>
        <v/>
      </c>
      <c r="D147" s="190" t="str">
        <f>IF(MONTH(LISTE!G151)=1,IF(OR(LISTE!B151="",LISTE!I151="X"),"",LISTE!I151),"")</f>
        <v/>
      </c>
    </row>
    <row r="148" spans="1:4" x14ac:dyDescent="0.25">
      <c r="A148" s="190" t="str">
        <f>IF(MONTH(LISTE!G152)=1,IF(OR(LISTE!B233="",LISTE!I152="X"),"",LISTE!B152),"")</f>
        <v/>
      </c>
      <c r="B148" s="190" t="str">
        <f>IF(MONTH(LISTE!G152)=1,IF(OR(LISTE!B152="",LISTE!I152="X"),"",CONCATENATE(LISTE!C152,"  ",LISTE!H152," P")),"")</f>
        <v/>
      </c>
      <c r="C148" s="190" t="str">
        <f>IF(MONTH(LISTE!G152)=1,IF(OR(LISTE!B152="",LISTE!I152="X"),"",LISTE!A152),"")</f>
        <v/>
      </c>
      <c r="D148" s="190" t="str">
        <f>IF(MONTH(LISTE!G152)=1,IF(OR(LISTE!B152="",LISTE!I152="X"),"",LISTE!I152),"")</f>
        <v/>
      </c>
    </row>
    <row r="149" spans="1:4" x14ac:dyDescent="0.25">
      <c r="A149" s="190" t="str">
        <f>IF(MONTH(LISTE!G153)=1,IF(OR(LISTE!B234="",LISTE!I153="X"),"",LISTE!B153),"")</f>
        <v/>
      </c>
      <c r="B149" s="190" t="str">
        <f>IF(MONTH(LISTE!G153)=1,IF(OR(LISTE!B153="",LISTE!I153="X"),"",CONCATENATE(LISTE!C153,"  ",LISTE!H153," P")),"")</f>
        <v/>
      </c>
      <c r="C149" s="190" t="str">
        <f>IF(MONTH(LISTE!G153)=1,IF(OR(LISTE!B153="",LISTE!I153="X"),"",LISTE!A153),"")</f>
        <v/>
      </c>
      <c r="D149" s="190" t="str">
        <f>IF(MONTH(LISTE!G153)=1,IF(OR(LISTE!B153="",LISTE!I153="X"),"",LISTE!I153),"")</f>
        <v/>
      </c>
    </row>
    <row r="150" spans="1:4" x14ac:dyDescent="0.25">
      <c r="A150" s="190" t="str">
        <f>IF(MONTH(LISTE!G154)=1,IF(OR(LISTE!B235="",LISTE!I154="X"),"",LISTE!B154),"")</f>
        <v/>
      </c>
      <c r="B150" s="190" t="str">
        <f>IF(MONTH(LISTE!G154)=1,IF(OR(LISTE!B154="",LISTE!I154="X"),"",CONCATENATE(LISTE!C154,"  ",LISTE!H154," P")),"")</f>
        <v/>
      </c>
      <c r="C150" s="190" t="str">
        <f>IF(MONTH(LISTE!G154)=1,IF(OR(LISTE!B154="",LISTE!I154="X"),"",LISTE!A154),"")</f>
        <v/>
      </c>
      <c r="D150" s="190" t="str">
        <f>IF(MONTH(LISTE!G154)=1,IF(OR(LISTE!B154="",LISTE!I154="X"),"",LISTE!I154),"")</f>
        <v/>
      </c>
    </row>
    <row r="151" spans="1:4" x14ac:dyDescent="0.25">
      <c r="A151" s="190" t="str">
        <f>IF(MONTH(LISTE!G155)=1,IF(OR(LISTE!B236="",LISTE!I155="X"),"",LISTE!B155),"")</f>
        <v/>
      </c>
      <c r="B151" s="190" t="str">
        <f>IF(MONTH(LISTE!G155)=1,IF(OR(LISTE!B155="",LISTE!I155="X"),"",CONCATENATE(LISTE!C155,"  ",LISTE!H155," P")),"")</f>
        <v/>
      </c>
      <c r="C151" s="190" t="str">
        <f>IF(MONTH(LISTE!G155)=1,IF(OR(LISTE!B155="",LISTE!I155="X"),"",LISTE!A155),"")</f>
        <v/>
      </c>
      <c r="D151" s="190" t="str">
        <f>IF(MONTH(LISTE!G155)=1,IF(OR(LISTE!B155="",LISTE!I155="X"),"",LISTE!I155),"")</f>
        <v/>
      </c>
    </row>
    <row r="152" spans="1:4" x14ac:dyDescent="0.25">
      <c r="A152" s="190" t="str">
        <f>IF(MONTH(LISTE!G156)=1,IF(OR(LISTE!B237="",LISTE!I156="X"),"",LISTE!B156),"")</f>
        <v/>
      </c>
      <c r="B152" s="190" t="str">
        <f>IF(MONTH(LISTE!G156)=1,IF(OR(LISTE!B156="",LISTE!I156="X"),"",CONCATENATE(LISTE!C156,"  ",LISTE!H156," P")),"")</f>
        <v/>
      </c>
      <c r="C152" s="190" t="str">
        <f>IF(MONTH(LISTE!G156)=1,IF(OR(LISTE!B156="",LISTE!I156="X"),"",LISTE!A156),"")</f>
        <v/>
      </c>
      <c r="D152" s="190" t="str">
        <f>IF(MONTH(LISTE!G156)=1,IF(OR(LISTE!B156="",LISTE!I156="X"),"",LISTE!I156),"")</f>
        <v/>
      </c>
    </row>
    <row r="153" spans="1:4" x14ac:dyDescent="0.25">
      <c r="A153" s="190" t="str">
        <f>IF(MONTH(LISTE!G157)=1,IF(OR(LISTE!B238="",LISTE!I157="X"),"",LISTE!B157),"")</f>
        <v/>
      </c>
      <c r="B153" s="190" t="str">
        <f>IF(MONTH(LISTE!G157)=1,IF(OR(LISTE!B157="",LISTE!I157="X"),"",CONCATENATE(LISTE!C157,"  ",LISTE!H157," P")),"")</f>
        <v/>
      </c>
      <c r="C153" s="190" t="str">
        <f>IF(MONTH(LISTE!G157)=1,IF(OR(LISTE!B157="",LISTE!I157="X"),"",LISTE!A157),"")</f>
        <v/>
      </c>
      <c r="D153" s="190" t="str">
        <f>IF(MONTH(LISTE!G157)=1,IF(OR(LISTE!B157="",LISTE!I157="X"),"",LISTE!I157),"")</f>
        <v/>
      </c>
    </row>
    <row r="154" spans="1:4" x14ac:dyDescent="0.25">
      <c r="A154" s="190" t="str">
        <f>IF(MONTH(LISTE!G158)=1,IF(OR(LISTE!B239="",LISTE!I158="X"),"",LISTE!B158),"")</f>
        <v/>
      </c>
      <c r="B154" s="190" t="str">
        <f>IF(MONTH(LISTE!G158)=1,IF(OR(LISTE!B158="",LISTE!I158="X"),"",CONCATENATE(LISTE!C158,"  ",LISTE!H158," P")),"")</f>
        <v/>
      </c>
      <c r="C154" s="190" t="str">
        <f>IF(MONTH(LISTE!G158)=1,IF(OR(LISTE!B158="",LISTE!I158="X"),"",LISTE!A158),"")</f>
        <v/>
      </c>
      <c r="D154" s="190" t="str">
        <f>IF(MONTH(LISTE!G158)=1,IF(OR(LISTE!B158="",LISTE!I158="X"),"",LISTE!I158),"")</f>
        <v/>
      </c>
    </row>
    <row r="155" spans="1:4" x14ac:dyDescent="0.25">
      <c r="A155" s="190" t="str">
        <f>IF(MONTH(LISTE!G159)=1,IF(OR(LISTE!B240="",LISTE!I159="X"),"",LISTE!B159),"")</f>
        <v/>
      </c>
      <c r="B155" s="190" t="str">
        <f>IF(MONTH(LISTE!G159)=1,IF(OR(LISTE!B159="",LISTE!I159="X"),"",CONCATENATE(LISTE!C159,"  ",LISTE!H159," P")),"")</f>
        <v/>
      </c>
      <c r="C155" s="190" t="str">
        <f>IF(MONTH(LISTE!G159)=1,IF(OR(LISTE!B159="",LISTE!I159="X"),"",LISTE!A159),"")</f>
        <v/>
      </c>
      <c r="D155" s="190" t="str">
        <f>IF(MONTH(LISTE!G159)=1,IF(OR(LISTE!B159="",LISTE!I159="X"),"",LISTE!I159),"")</f>
        <v/>
      </c>
    </row>
    <row r="156" spans="1:4" x14ac:dyDescent="0.25">
      <c r="A156" s="190" t="str">
        <f>IF(MONTH(LISTE!G160)=1,IF(OR(LISTE!B241="",LISTE!I160="X"),"",LISTE!B160),"")</f>
        <v/>
      </c>
      <c r="B156" s="190" t="str">
        <f>IF(MONTH(LISTE!G160)=1,IF(OR(LISTE!B160="",LISTE!I160="X"),"",CONCATENATE(LISTE!C160,"  ",LISTE!H160," P")),"")</f>
        <v/>
      </c>
      <c r="C156" s="190" t="str">
        <f>IF(MONTH(LISTE!G160)=1,IF(OR(LISTE!B160="",LISTE!I160="X"),"",LISTE!A160),"")</f>
        <v/>
      </c>
      <c r="D156" s="190" t="str">
        <f>IF(MONTH(LISTE!G160)=1,IF(OR(LISTE!B160="",LISTE!I160="X"),"",LISTE!I160),"")</f>
        <v/>
      </c>
    </row>
    <row r="157" spans="1:4" x14ac:dyDescent="0.25">
      <c r="A157" s="190" t="str">
        <f>IF(MONTH(LISTE!G161)=1,IF(OR(LISTE!B242="",LISTE!I161="X"),"",LISTE!B161),"")</f>
        <v/>
      </c>
      <c r="B157" s="190" t="str">
        <f>IF(MONTH(LISTE!G161)=1,IF(OR(LISTE!B161="",LISTE!I161="X"),"",CONCATENATE(LISTE!C161,"  ",LISTE!H161," P")),"")</f>
        <v/>
      </c>
      <c r="C157" s="190" t="str">
        <f>IF(MONTH(LISTE!G161)=1,IF(OR(LISTE!B161="",LISTE!I161="X"),"",LISTE!A161),"")</f>
        <v/>
      </c>
      <c r="D157" s="190" t="str">
        <f>IF(MONTH(LISTE!G161)=1,IF(OR(LISTE!B161="",LISTE!I161="X"),"",LISTE!I161),"")</f>
        <v/>
      </c>
    </row>
    <row r="158" spans="1:4" x14ac:dyDescent="0.25">
      <c r="A158" s="190" t="str">
        <f>IF(MONTH(LISTE!G162)=1,IF(OR(LISTE!B243="",LISTE!I162="X"),"",LISTE!B162),"")</f>
        <v/>
      </c>
      <c r="B158" s="190" t="str">
        <f>IF(MONTH(LISTE!G162)=1,IF(OR(LISTE!B162="",LISTE!I162="X"),"",CONCATENATE(LISTE!C162,"  ",LISTE!H162," P")),"")</f>
        <v/>
      </c>
      <c r="C158" s="190" t="str">
        <f>IF(MONTH(LISTE!G162)=1,IF(OR(LISTE!B162="",LISTE!I162="X"),"",LISTE!A162),"")</f>
        <v/>
      </c>
      <c r="D158" s="190" t="str">
        <f>IF(MONTH(LISTE!G162)=1,IF(OR(LISTE!B162="",LISTE!I162="X"),"",LISTE!I162),"")</f>
        <v/>
      </c>
    </row>
    <row r="159" spans="1:4" x14ac:dyDescent="0.25">
      <c r="A159" s="190" t="str">
        <f>IF(MONTH(LISTE!G163)=1,IF(OR(LISTE!B244="",LISTE!I163="X"),"",LISTE!B163),"")</f>
        <v/>
      </c>
      <c r="B159" s="190" t="str">
        <f>IF(MONTH(LISTE!G163)=1,IF(OR(LISTE!B163="",LISTE!I163="X"),"",CONCATENATE(LISTE!C163,"  ",LISTE!H163," P")),"")</f>
        <v/>
      </c>
      <c r="C159" s="190" t="str">
        <f>IF(MONTH(LISTE!G163)=1,IF(OR(LISTE!B163="",LISTE!I163="X"),"",LISTE!A163),"")</f>
        <v/>
      </c>
      <c r="D159" s="190" t="str">
        <f>IF(MONTH(LISTE!G163)=1,IF(OR(LISTE!B163="",LISTE!I163="X"),"",LISTE!I163),"")</f>
        <v/>
      </c>
    </row>
    <row r="160" spans="1:4" x14ac:dyDescent="0.25">
      <c r="A160" s="190" t="str">
        <f>IF(MONTH(LISTE!G164)=1,IF(OR(LISTE!B245="",LISTE!I164="X"),"",LISTE!B164),"")</f>
        <v/>
      </c>
      <c r="B160" s="190" t="str">
        <f>IF(MONTH(LISTE!G164)=1,IF(OR(LISTE!B164="",LISTE!I164="X"),"",CONCATENATE(LISTE!C164,"  ",LISTE!H164," P")),"")</f>
        <v/>
      </c>
      <c r="C160" s="190" t="str">
        <f>IF(MONTH(LISTE!G164)=1,IF(OR(LISTE!B164="",LISTE!I164="X"),"",LISTE!A164),"")</f>
        <v/>
      </c>
      <c r="D160" s="190" t="str">
        <f>IF(MONTH(LISTE!G164)=1,IF(OR(LISTE!B164="",LISTE!I164="X"),"",LISTE!I164),"")</f>
        <v/>
      </c>
    </row>
    <row r="161" spans="1:4" x14ac:dyDescent="0.25">
      <c r="A161" s="190" t="str">
        <f>IF(MONTH(LISTE!G165)=1,IF(OR(LISTE!B246="",LISTE!I165="X"),"",LISTE!B165),"")</f>
        <v/>
      </c>
      <c r="B161" s="190" t="str">
        <f>IF(MONTH(LISTE!G165)=1,IF(OR(LISTE!B165="",LISTE!I165="X"),"",CONCATENATE(LISTE!C165,"  ",LISTE!H165," P")),"")</f>
        <v/>
      </c>
      <c r="C161" s="190" t="str">
        <f>IF(MONTH(LISTE!G165)=1,IF(OR(LISTE!B165="",LISTE!I165="X"),"",LISTE!A165),"")</f>
        <v/>
      </c>
      <c r="D161" s="190" t="str">
        <f>IF(MONTH(LISTE!G165)=1,IF(OR(LISTE!B165="",LISTE!I165="X"),"",LISTE!I165),"")</f>
        <v/>
      </c>
    </row>
    <row r="162" spans="1:4" x14ac:dyDescent="0.25">
      <c r="A162" s="190" t="str">
        <f>IF(MONTH(LISTE!G166)=1,IF(OR(LISTE!B247="",LISTE!I166="X"),"",LISTE!B166),"")</f>
        <v/>
      </c>
      <c r="B162" s="190" t="str">
        <f>IF(MONTH(LISTE!G166)=1,IF(OR(LISTE!B166="",LISTE!I166="X"),"",CONCATENATE(LISTE!C166,"  ",LISTE!H166," P")),"")</f>
        <v/>
      </c>
      <c r="C162" s="190" t="str">
        <f>IF(MONTH(LISTE!G166)=1,IF(OR(LISTE!B166="",LISTE!I166="X"),"",LISTE!A166),"")</f>
        <v/>
      </c>
      <c r="D162" s="190" t="str">
        <f>IF(MONTH(LISTE!G166)=1,IF(OR(LISTE!B166="",LISTE!I166="X"),"",LISTE!I166),"")</f>
        <v/>
      </c>
    </row>
    <row r="163" spans="1:4" x14ac:dyDescent="0.25">
      <c r="A163" s="190" t="str">
        <f>IF(MONTH(LISTE!G167)=1,IF(OR(LISTE!B248="",LISTE!I167="X"),"",LISTE!B167),"")</f>
        <v/>
      </c>
      <c r="B163" s="190" t="str">
        <f>IF(MONTH(LISTE!G167)=1,IF(OR(LISTE!B167="",LISTE!I167="X"),"",CONCATENATE(LISTE!C167,"  ",LISTE!H167," P")),"")</f>
        <v/>
      </c>
      <c r="C163" s="190" t="str">
        <f>IF(MONTH(LISTE!G167)=1,IF(OR(LISTE!B167="",LISTE!I167="X"),"",LISTE!A167),"")</f>
        <v/>
      </c>
      <c r="D163" s="190" t="str">
        <f>IF(MONTH(LISTE!G167)=1,IF(OR(LISTE!B167="",LISTE!I167="X"),"",LISTE!I167),"")</f>
        <v/>
      </c>
    </row>
    <row r="164" spans="1:4" x14ac:dyDescent="0.25">
      <c r="A164" s="190" t="str">
        <f>IF(MONTH(LISTE!G168)=1,IF(OR(LISTE!B249="",LISTE!I168="X"),"",LISTE!B168),"")</f>
        <v/>
      </c>
      <c r="B164" s="190" t="str">
        <f>IF(MONTH(LISTE!G168)=1,IF(OR(LISTE!B168="",LISTE!I168="X"),"",CONCATENATE(LISTE!C168,"  ",LISTE!H168," P")),"")</f>
        <v/>
      </c>
      <c r="C164" s="190" t="str">
        <f>IF(MONTH(LISTE!G168)=1,IF(OR(LISTE!B168="",LISTE!I168="X"),"",LISTE!A168),"")</f>
        <v/>
      </c>
      <c r="D164" s="190" t="str">
        <f>IF(MONTH(LISTE!G168)=1,IF(OR(LISTE!B168="",LISTE!I168="X"),"",LISTE!I168),"")</f>
        <v/>
      </c>
    </row>
    <row r="165" spans="1:4" x14ac:dyDescent="0.25">
      <c r="A165" s="190" t="str">
        <f>IF(MONTH(LISTE!G169)=1,IF(OR(LISTE!B250="",LISTE!I169="X"),"",LISTE!B169),"")</f>
        <v/>
      </c>
      <c r="B165" s="190" t="str">
        <f>IF(MONTH(LISTE!G169)=1,IF(OR(LISTE!B169="",LISTE!I169="X"),"",CONCATENATE(LISTE!C169,"  ",LISTE!H169," P")),"")</f>
        <v/>
      </c>
      <c r="C165" s="190" t="str">
        <f>IF(MONTH(LISTE!G169)=1,IF(OR(LISTE!B169="",LISTE!I169="X"),"",LISTE!A169),"")</f>
        <v/>
      </c>
      <c r="D165" s="190" t="str">
        <f>IF(MONTH(LISTE!G169)=1,IF(OR(LISTE!B169="",LISTE!I169="X"),"",LISTE!I169),"")</f>
        <v/>
      </c>
    </row>
    <row r="166" spans="1:4" x14ac:dyDescent="0.25">
      <c r="A166" s="190" t="str">
        <f>IF(MONTH(LISTE!G170)=1,IF(OR(LISTE!B251="",LISTE!I170="X"),"",LISTE!B170),"")</f>
        <v/>
      </c>
      <c r="B166" s="190" t="str">
        <f>IF(MONTH(LISTE!G170)=1,IF(OR(LISTE!B170="",LISTE!I170="X"),"",CONCATENATE(LISTE!C170,"  ",LISTE!H170," P")),"")</f>
        <v/>
      </c>
      <c r="C166" s="190" t="str">
        <f>IF(MONTH(LISTE!G170)=1,IF(OR(LISTE!B170="",LISTE!I170="X"),"",LISTE!A170),"")</f>
        <v/>
      </c>
      <c r="D166" s="190" t="str">
        <f>IF(MONTH(LISTE!G170)=1,IF(OR(LISTE!B170="",LISTE!I170="X"),"",LISTE!I170),"")</f>
        <v/>
      </c>
    </row>
    <row r="167" spans="1:4" x14ac:dyDescent="0.25">
      <c r="A167" s="190" t="str">
        <f>IF(MONTH(LISTE!G171)=1,IF(OR(LISTE!B252="",LISTE!I171="X"),"",LISTE!B171),"")</f>
        <v/>
      </c>
      <c r="B167" s="190" t="str">
        <f>IF(MONTH(LISTE!G171)=1,IF(OR(LISTE!B171="",LISTE!I171="X"),"",CONCATENATE(LISTE!C171,"  ",LISTE!H171," P")),"")</f>
        <v/>
      </c>
      <c r="C167" s="190" t="str">
        <f>IF(MONTH(LISTE!G171)=1,IF(OR(LISTE!B171="",LISTE!I171="X"),"",LISTE!A171),"")</f>
        <v/>
      </c>
      <c r="D167" s="190" t="str">
        <f>IF(MONTH(LISTE!G171)=1,IF(OR(LISTE!B171="",LISTE!I171="X"),"",LISTE!I171),"")</f>
        <v/>
      </c>
    </row>
    <row r="168" spans="1:4" x14ac:dyDescent="0.25">
      <c r="A168" s="190" t="str">
        <f>IF(MONTH(LISTE!G172)=1,IF(OR(LISTE!B253="",LISTE!I172="X"),"",LISTE!B172),"")</f>
        <v/>
      </c>
      <c r="B168" s="190" t="str">
        <f>IF(MONTH(LISTE!G172)=1,IF(OR(LISTE!B172="",LISTE!I172="X"),"",CONCATENATE(LISTE!C172,"  ",LISTE!H172," P")),"")</f>
        <v/>
      </c>
      <c r="C168" s="190" t="str">
        <f>IF(MONTH(LISTE!G172)=1,IF(OR(LISTE!B172="",LISTE!I172="X"),"",LISTE!A172),"")</f>
        <v/>
      </c>
      <c r="D168" s="190" t="str">
        <f>IF(MONTH(LISTE!G172)=1,IF(OR(LISTE!B172="",LISTE!I172="X"),"",LISTE!I172),"")</f>
        <v/>
      </c>
    </row>
    <row r="169" spans="1:4" x14ac:dyDescent="0.25">
      <c r="A169" s="190" t="str">
        <f>IF(MONTH(LISTE!G173)=1,IF(OR(LISTE!B254="",LISTE!I173="X"),"",LISTE!B173),"")</f>
        <v/>
      </c>
      <c r="B169" s="190" t="str">
        <f>IF(MONTH(LISTE!G173)=1,IF(OR(LISTE!B173="",LISTE!I173="X"),"",CONCATENATE(LISTE!C173,"  ",LISTE!H173," P")),"")</f>
        <v/>
      </c>
      <c r="C169" s="190" t="str">
        <f>IF(MONTH(LISTE!G173)=1,IF(OR(LISTE!B173="",LISTE!I173="X"),"",LISTE!A173),"")</f>
        <v/>
      </c>
      <c r="D169" s="190" t="str">
        <f>IF(MONTH(LISTE!G173)=1,IF(OR(LISTE!B173="",LISTE!I173="X"),"",LISTE!I173),"")</f>
        <v/>
      </c>
    </row>
    <row r="170" spans="1:4" x14ac:dyDescent="0.25">
      <c r="A170" s="190" t="str">
        <f>IF(MONTH(LISTE!G174)=1,IF(OR(LISTE!B255="",LISTE!I174="X"),"",LISTE!B174),"")</f>
        <v/>
      </c>
      <c r="B170" s="190" t="str">
        <f>IF(MONTH(LISTE!G174)=1,IF(OR(LISTE!B174="",LISTE!I174="X"),"",CONCATENATE(LISTE!C174,"  ",LISTE!H174," P")),"")</f>
        <v/>
      </c>
      <c r="C170" s="190" t="str">
        <f>IF(MONTH(LISTE!G174)=1,IF(OR(LISTE!B174="",LISTE!I174="X"),"",LISTE!A174),"")</f>
        <v/>
      </c>
      <c r="D170" s="190" t="str">
        <f>IF(MONTH(LISTE!G174)=1,IF(OR(LISTE!B174="",LISTE!I174="X"),"",LISTE!I174),"")</f>
        <v/>
      </c>
    </row>
    <row r="171" spans="1:4" x14ac:dyDescent="0.25">
      <c r="A171" s="190" t="str">
        <f>IF(MONTH(LISTE!G175)=1,IF(OR(LISTE!B256="",LISTE!I175="X"),"",LISTE!B175),"")</f>
        <v/>
      </c>
      <c r="B171" s="190" t="str">
        <f>IF(MONTH(LISTE!G175)=1,IF(OR(LISTE!B175="",LISTE!I175="X"),"",CONCATENATE(LISTE!C175,"  ",LISTE!H175," P")),"")</f>
        <v/>
      </c>
      <c r="C171" s="190" t="str">
        <f>IF(MONTH(LISTE!G175)=1,IF(OR(LISTE!B175="",LISTE!I175="X"),"",LISTE!A175),"")</f>
        <v/>
      </c>
      <c r="D171" s="190" t="str">
        <f>IF(MONTH(LISTE!G175)=1,IF(OR(LISTE!B175="",LISTE!I175="X"),"",LISTE!I175),"")</f>
        <v/>
      </c>
    </row>
    <row r="172" spans="1:4" x14ac:dyDescent="0.25">
      <c r="A172" s="190" t="str">
        <f>IF(MONTH(LISTE!G176)=1,IF(OR(LISTE!B257="",LISTE!I176="X"),"",LISTE!B176),"")</f>
        <v/>
      </c>
      <c r="B172" s="190" t="str">
        <f>IF(MONTH(LISTE!G176)=1,IF(OR(LISTE!B176="",LISTE!I176="X"),"",CONCATENATE(LISTE!C176,"  ",LISTE!H176," P")),"")</f>
        <v/>
      </c>
      <c r="C172" s="190" t="str">
        <f>IF(MONTH(LISTE!G176)=1,IF(OR(LISTE!B176="",LISTE!I176="X"),"",LISTE!A176),"")</f>
        <v/>
      </c>
      <c r="D172" s="190" t="str">
        <f>IF(MONTH(LISTE!G176)=1,IF(OR(LISTE!B176="",LISTE!I176="X"),"",LISTE!I176),"")</f>
        <v/>
      </c>
    </row>
    <row r="173" spans="1:4" x14ac:dyDescent="0.25">
      <c r="A173" s="190" t="str">
        <f>IF(MONTH(LISTE!G177)=1,IF(OR(LISTE!B258="",LISTE!I177="X"),"",LISTE!B177),"")</f>
        <v/>
      </c>
      <c r="B173" s="190" t="str">
        <f>IF(MONTH(LISTE!G177)=1,IF(OR(LISTE!B177="",LISTE!I177="X"),"",CONCATENATE(LISTE!C177,"  ",LISTE!H177," P")),"")</f>
        <v/>
      </c>
      <c r="C173" s="190" t="str">
        <f>IF(MONTH(LISTE!G177)=1,IF(OR(LISTE!B177="",LISTE!I177="X"),"",LISTE!A177),"")</f>
        <v/>
      </c>
      <c r="D173" s="190" t="str">
        <f>IF(MONTH(LISTE!G177)=1,IF(OR(LISTE!B177="",LISTE!I177="X"),"",LISTE!I177),"")</f>
        <v/>
      </c>
    </row>
    <row r="174" spans="1:4" x14ac:dyDescent="0.25">
      <c r="A174" s="190" t="str">
        <f>IF(MONTH(LISTE!G178)=1,IF(OR(LISTE!B259="",LISTE!I178="X"),"",LISTE!B178),"")</f>
        <v/>
      </c>
      <c r="B174" s="190" t="str">
        <f>IF(MONTH(LISTE!G178)=1,IF(OR(LISTE!B178="",LISTE!I178="X"),"",CONCATENATE(LISTE!C178,"  ",LISTE!H178," P")),"")</f>
        <v/>
      </c>
      <c r="C174" s="190" t="str">
        <f>IF(MONTH(LISTE!G178)=1,IF(OR(LISTE!B178="",LISTE!I178="X"),"",LISTE!A178),"")</f>
        <v/>
      </c>
      <c r="D174" s="190" t="str">
        <f>IF(MONTH(LISTE!G178)=1,IF(OR(LISTE!B178="",LISTE!I178="X"),"",LISTE!I178),"")</f>
        <v/>
      </c>
    </row>
    <row r="175" spans="1:4" x14ac:dyDescent="0.25">
      <c r="A175" s="190" t="str">
        <f>IF(MONTH(LISTE!G179)=1,IF(OR(LISTE!B260="",LISTE!I179="X"),"",LISTE!B179),"")</f>
        <v/>
      </c>
      <c r="B175" s="190" t="str">
        <f>IF(MONTH(LISTE!G179)=1,IF(OR(LISTE!B179="",LISTE!I179="X"),"",CONCATENATE(LISTE!C179,"  ",LISTE!H179," P")),"")</f>
        <v/>
      </c>
      <c r="C175" s="190" t="str">
        <f>IF(MONTH(LISTE!G179)=1,IF(OR(LISTE!B179="",LISTE!I179="X"),"",LISTE!A179),"")</f>
        <v/>
      </c>
      <c r="D175" s="190" t="str">
        <f>IF(MONTH(LISTE!G179)=1,IF(OR(LISTE!B179="",LISTE!I179="X"),"",LISTE!I179),"")</f>
        <v/>
      </c>
    </row>
    <row r="176" spans="1:4" x14ac:dyDescent="0.25">
      <c r="A176" s="190" t="str">
        <f>IF(MONTH(LISTE!G180)=1,IF(OR(LISTE!B261="",LISTE!I180="X"),"",LISTE!B180),"")</f>
        <v/>
      </c>
      <c r="B176" s="190" t="str">
        <f>IF(MONTH(LISTE!G180)=1,IF(OR(LISTE!B180="",LISTE!I180="X"),"",CONCATENATE(LISTE!C180,"  ",LISTE!H180," P")),"")</f>
        <v/>
      </c>
      <c r="C176" s="190" t="str">
        <f>IF(MONTH(LISTE!G180)=1,IF(OR(LISTE!B180="",LISTE!I180="X"),"",LISTE!A180),"")</f>
        <v/>
      </c>
      <c r="D176" s="190" t="str">
        <f>IF(MONTH(LISTE!G180)=1,IF(OR(LISTE!B180="",LISTE!I180="X"),"",LISTE!I180),"")</f>
        <v/>
      </c>
    </row>
    <row r="177" spans="1:4" x14ac:dyDescent="0.25">
      <c r="A177" s="190" t="str">
        <f>IF(MONTH(LISTE!G181)=1,IF(OR(LISTE!B262="",LISTE!I181="X"),"",LISTE!B181),"")</f>
        <v/>
      </c>
      <c r="B177" s="190" t="str">
        <f>IF(MONTH(LISTE!G181)=1,IF(OR(LISTE!B181="",LISTE!I181="X"),"",CONCATENATE(LISTE!C181,"  ",LISTE!H181," P")),"")</f>
        <v/>
      </c>
      <c r="C177" s="190" t="str">
        <f>IF(MONTH(LISTE!G181)=1,IF(OR(LISTE!B181="",LISTE!I181="X"),"",LISTE!A181),"")</f>
        <v/>
      </c>
      <c r="D177" s="190" t="str">
        <f>IF(MONTH(LISTE!G181)=1,IF(OR(LISTE!B181="",LISTE!I181="X"),"",LISTE!I181),"")</f>
        <v/>
      </c>
    </row>
    <row r="178" spans="1:4" x14ac:dyDescent="0.25">
      <c r="A178" s="190" t="str">
        <f>IF(MONTH(LISTE!G182)=1,IF(OR(LISTE!B263="",LISTE!I182="X"),"",LISTE!B182),"")</f>
        <v/>
      </c>
      <c r="B178" s="190" t="str">
        <f>IF(MONTH(LISTE!G182)=1,IF(OR(LISTE!B182="",LISTE!I182="X"),"",CONCATENATE(LISTE!C182,"  ",LISTE!H182," P")),"")</f>
        <v/>
      </c>
      <c r="C178" s="190" t="str">
        <f>IF(MONTH(LISTE!G182)=1,IF(OR(LISTE!B182="",LISTE!I182="X"),"",LISTE!A182),"")</f>
        <v/>
      </c>
      <c r="D178" s="190" t="str">
        <f>IF(MONTH(LISTE!G182)=1,IF(OR(LISTE!B182="",LISTE!I182="X"),"",LISTE!I182),"")</f>
        <v/>
      </c>
    </row>
    <row r="179" spans="1:4" x14ac:dyDescent="0.25">
      <c r="A179" s="190" t="str">
        <f>IF(MONTH(LISTE!G183)=1,IF(OR(LISTE!B264="",LISTE!I183="X"),"",LISTE!B183),"")</f>
        <v/>
      </c>
      <c r="B179" s="190" t="str">
        <f>IF(MONTH(LISTE!G183)=1,IF(OR(LISTE!B183="",LISTE!I183="X"),"",CONCATENATE(LISTE!C183,"  ",LISTE!H183," P")),"")</f>
        <v/>
      </c>
      <c r="C179" s="190" t="str">
        <f>IF(MONTH(LISTE!G183)=1,IF(OR(LISTE!B183="",LISTE!I183="X"),"",LISTE!A183),"")</f>
        <v/>
      </c>
      <c r="D179" s="190" t="str">
        <f>IF(MONTH(LISTE!G183)=1,IF(OR(LISTE!B183="",LISTE!I183="X"),"",LISTE!I183),"")</f>
        <v/>
      </c>
    </row>
    <row r="180" spans="1:4" x14ac:dyDescent="0.25">
      <c r="A180" s="190" t="str">
        <f>IF(MONTH(LISTE!G184)=1,IF(OR(LISTE!B265="",LISTE!I184="X"),"",LISTE!B184),"")</f>
        <v/>
      </c>
      <c r="B180" s="190" t="str">
        <f>IF(MONTH(LISTE!G184)=1,IF(OR(LISTE!B184="",LISTE!I184="X"),"",CONCATENATE(LISTE!C184,"  ",LISTE!H184," P")),"")</f>
        <v/>
      </c>
      <c r="C180" s="190" t="str">
        <f>IF(MONTH(LISTE!G184)=1,IF(OR(LISTE!B184="",LISTE!I184="X"),"",LISTE!A184),"")</f>
        <v/>
      </c>
      <c r="D180" s="190" t="str">
        <f>IF(MONTH(LISTE!G184)=1,IF(OR(LISTE!B184="",LISTE!I184="X"),"",LISTE!I184),"")</f>
        <v/>
      </c>
    </row>
    <row r="181" spans="1:4" x14ac:dyDescent="0.25">
      <c r="A181" s="190" t="str">
        <f>IF(MONTH(LISTE!G185)=1,IF(OR(LISTE!B266="",LISTE!I185="X"),"",LISTE!B185),"")</f>
        <v/>
      </c>
      <c r="B181" s="190" t="str">
        <f>IF(MONTH(LISTE!G185)=1,IF(OR(LISTE!B185="",LISTE!I185="X"),"",CONCATENATE(LISTE!C185,"  ",LISTE!H185," P")),"")</f>
        <v/>
      </c>
      <c r="C181" s="190" t="str">
        <f>IF(MONTH(LISTE!G185)=1,IF(OR(LISTE!B185="",LISTE!I185="X"),"",LISTE!A185),"")</f>
        <v/>
      </c>
      <c r="D181" s="190" t="str">
        <f>IF(MONTH(LISTE!G185)=1,IF(OR(LISTE!B185="",LISTE!I185="X"),"",LISTE!I185),"")</f>
        <v/>
      </c>
    </row>
    <row r="182" spans="1:4" x14ac:dyDescent="0.25">
      <c r="A182" s="190" t="str">
        <f>IF(MONTH(LISTE!G186)=1,IF(OR(LISTE!B267="",LISTE!I186="X"),"",LISTE!B186),"")</f>
        <v/>
      </c>
      <c r="B182" s="190" t="str">
        <f>IF(MONTH(LISTE!G186)=1,IF(OR(LISTE!B186="",LISTE!I186="X"),"",CONCATENATE(LISTE!C186,"  ",LISTE!H186," P")),"")</f>
        <v/>
      </c>
      <c r="C182" s="190" t="str">
        <f>IF(MONTH(LISTE!G186)=1,IF(OR(LISTE!B186="",LISTE!I186="X"),"",LISTE!A186),"")</f>
        <v/>
      </c>
      <c r="D182" s="190" t="str">
        <f>IF(MONTH(LISTE!G186)=1,IF(OR(LISTE!B186="",LISTE!I186="X"),"",LISTE!I186),"")</f>
        <v/>
      </c>
    </row>
    <row r="183" spans="1:4" x14ac:dyDescent="0.25">
      <c r="A183" s="190" t="str">
        <f>IF(MONTH(LISTE!G187)=1,IF(OR(LISTE!B268="",LISTE!I187="X"),"",LISTE!B187),"")</f>
        <v/>
      </c>
      <c r="B183" s="190" t="str">
        <f>IF(MONTH(LISTE!G187)=1,IF(OR(LISTE!B187="",LISTE!I187="X"),"",CONCATENATE(LISTE!C187,"  ",LISTE!H187," P")),"")</f>
        <v/>
      </c>
      <c r="C183" s="190" t="str">
        <f>IF(MONTH(LISTE!G187)=1,IF(OR(LISTE!B187="",LISTE!I187="X"),"",LISTE!A187),"")</f>
        <v/>
      </c>
      <c r="D183" s="190" t="str">
        <f>IF(MONTH(LISTE!G187)=1,IF(OR(LISTE!B187="",LISTE!I187="X"),"",LISTE!I187),"")</f>
        <v/>
      </c>
    </row>
    <row r="184" spans="1:4" x14ac:dyDescent="0.25">
      <c r="A184" s="190" t="str">
        <f>IF(MONTH(LISTE!G188)=1,IF(OR(LISTE!B269="",LISTE!I188="X"),"",LISTE!B188),"")</f>
        <v/>
      </c>
      <c r="B184" s="190" t="str">
        <f>IF(MONTH(LISTE!G188)=1,IF(OR(LISTE!B188="",LISTE!I188="X"),"",CONCATENATE(LISTE!C188,"  ",LISTE!H188," P")),"")</f>
        <v/>
      </c>
      <c r="C184" s="190" t="str">
        <f>IF(MONTH(LISTE!G188)=1,IF(OR(LISTE!B188="",LISTE!I188="X"),"",LISTE!A188),"")</f>
        <v/>
      </c>
      <c r="D184" s="190" t="str">
        <f>IF(MONTH(LISTE!G188)=1,IF(OR(LISTE!B188="",LISTE!I188="X"),"",LISTE!I188),"")</f>
        <v/>
      </c>
    </row>
    <row r="185" spans="1:4" x14ac:dyDescent="0.25">
      <c r="A185" s="190" t="str">
        <f>IF(MONTH(LISTE!G189)=1,IF(OR(LISTE!B270="",LISTE!I189="X"),"",LISTE!B189),"")</f>
        <v/>
      </c>
      <c r="B185" s="190" t="str">
        <f>IF(MONTH(LISTE!G189)=1,IF(OR(LISTE!B189="",LISTE!I189="X"),"",CONCATENATE(LISTE!C189,"  ",LISTE!H189," P")),"")</f>
        <v/>
      </c>
      <c r="C185" s="190" t="str">
        <f>IF(MONTH(LISTE!G189)=1,IF(OR(LISTE!B189="",LISTE!I189="X"),"",LISTE!A189),"")</f>
        <v/>
      </c>
      <c r="D185" s="190" t="str">
        <f>IF(MONTH(LISTE!G189)=1,IF(OR(LISTE!B189="",LISTE!I189="X"),"",LISTE!I189),"")</f>
        <v/>
      </c>
    </row>
    <row r="186" spans="1:4" x14ac:dyDescent="0.25">
      <c r="A186" s="190" t="str">
        <f>IF(MONTH(LISTE!G190)=1,IF(OR(LISTE!B271="",LISTE!I190="X"),"",LISTE!B190),"")</f>
        <v/>
      </c>
      <c r="B186" s="190" t="str">
        <f>IF(MONTH(LISTE!G190)=1,IF(OR(LISTE!B190="",LISTE!I190="X"),"",CONCATENATE(LISTE!C190,"  ",LISTE!H190," P")),"")</f>
        <v/>
      </c>
      <c r="C186" s="190" t="str">
        <f>IF(MONTH(LISTE!G190)=1,IF(OR(LISTE!B190="",LISTE!I190="X"),"",LISTE!A190),"")</f>
        <v/>
      </c>
      <c r="D186" s="190" t="str">
        <f>IF(MONTH(LISTE!G190)=1,IF(OR(LISTE!B190="",LISTE!I190="X"),"",LISTE!I190),"")</f>
        <v/>
      </c>
    </row>
    <row r="187" spans="1:4" x14ac:dyDescent="0.25">
      <c r="A187" s="190" t="str">
        <f>IF(MONTH(LISTE!G191)=1,IF(OR(LISTE!B272="",LISTE!I191="X"),"",LISTE!B191),"")</f>
        <v/>
      </c>
      <c r="B187" s="190" t="str">
        <f>IF(MONTH(LISTE!G191)=1,IF(OR(LISTE!B191="",LISTE!I191="X"),"",CONCATENATE(LISTE!C191,"  ",LISTE!H191," P")),"")</f>
        <v/>
      </c>
      <c r="C187" s="190" t="str">
        <f>IF(MONTH(LISTE!G191)=1,IF(OR(LISTE!B191="",LISTE!I191="X"),"",LISTE!A191),"")</f>
        <v/>
      </c>
      <c r="D187" s="190" t="str">
        <f>IF(MONTH(LISTE!G191)=1,IF(OR(LISTE!B191="",LISTE!I191="X"),"",LISTE!I191),"")</f>
        <v/>
      </c>
    </row>
    <row r="188" spans="1:4" x14ac:dyDescent="0.25">
      <c r="A188" s="190" t="str">
        <f>IF(MONTH(LISTE!G192)=1,IF(OR(LISTE!B273="",LISTE!I192="X"),"",LISTE!B192),"")</f>
        <v/>
      </c>
      <c r="B188" s="190" t="str">
        <f>IF(MONTH(LISTE!G192)=1,IF(OR(LISTE!B192="",LISTE!I192="X"),"",CONCATENATE(LISTE!C192,"  ",LISTE!H192," P")),"")</f>
        <v/>
      </c>
      <c r="C188" s="190" t="str">
        <f>IF(MONTH(LISTE!G192)=1,IF(OR(LISTE!B192="",LISTE!I192="X"),"",LISTE!A192),"")</f>
        <v/>
      </c>
      <c r="D188" s="190" t="str">
        <f>IF(MONTH(LISTE!G192)=1,IF(OR(LISTE!B192="",LISTE!I192="X"),"",LISTE!I192),"")</f>
        <v/>
      </c>
    </row>
    <row r="189" spans="1:4" x14ac:dyDescent="0.25">
      <c r="A189" s="190" t="str">
        <f>IF(MONTH(LISTE!G193)=1,IF(OR(LISTE!B274="",LISTE!I193="X"),"",LISTE!B193),"")</f>
        <v/>
      </c>
      <c r="B189" s="190" t="str">
        <f>IF(MONTH(LISTE!G193)=1,IF(OR(LISTE!B193="",LISTE!I193="X"),"",CONCATENATE(LISTE!C193,"  ",LISTE!H193," P")),"")</f>
        <v/>
      </c>
      <c r="C189" s="190" t="str">
        <f>IF(MONTH(LISTE!G193)=1,IF(OR(LISTE!B193="",LISTE!I193="X"),"",LISTE!A193),"")</f>
        <v/>
      </c>
      <c r="D189" s="190" t="str">
        <f>IF(MONTH(LISTE!G193)=1,IF(OR(LISTE!B193="",LISTE!I193="X"),"",LISTE!I193),"")</f>
        <v/>
      </c>
    </row>
    <row r="190" spans="1:4" x14ac:dyDescent="0.25">
      <c r="A190" s="190" t="str">
        <f>IF(MONTH(LISTE!G194)=1,IF(OR(LISTE!B275="",LISTE!I194="X"),"",LISTE!B194),"")</f>
        <v/>
      </c>
      <c r="B190" s="190" t="str">
        <f>IF(MONTH(LISTE!G194)=1,IF(OR(LISTE!B194="",LISTE!I194="X"),"",CONCATENATE(LISTE!C194,"  ",LISTE!H194," P")),"")</f>
        <v/>
      </c>
      <c r="C190" s="190" t="str">
        <f>IF(MONTH(LISTE!G194)=1,IF(OR(LISTE!B194="",LISTE!I194="X"),"",LISTE!A194),"")</f>
        <v/>
      </c>
      <c r="D190" s="190" t="str">
        <f>IF(MONTH(LISTE!G194)=1,IF(OR(LISTE!B194="",LISTE!I194="X"),"",LISTE!I194),"")</f>
        <v/>
      </c>
    </row>
    <row r="191" spans="1:4" x14ac:dyDescent="0.25">
      <c r="A191" s="190" t="str">
        <f>IF(MONTH(LISTE!G195)=1,IF(OR(LISTE!B276="",LISTE!I195="X"),"",LISTE!B195),"")</f>
        <v/>
      </c>
      <c r="B191" s="190" t="str">
        <f>IF(MONTH(LISTE!G195)=1,IF(OR(LISTE!B195="",LISTE!I195="X"),"",CONCATENATE(LISTE!C195,"  ",LISTE!H195," P")),"")</f>
        <v/>
      </c>
      <c r="C191" s="190" t="str">
        <f>IF(MONTH(LISTE!G195)=1,IF(OR(LISTE!B195="",LISTE!I195="X"),"",LISTE!A195),"")</f>
        <v/>
      </c>
      <c r="D191" s="190" t="str">
        <f>IF(MONTH(LISTE!G195)=1,IF(OR(LISTE!B195="",LISTE!I195="X"),"",LISTE!I195),"")</f>
        <v/>
      </c>
    </row>
    <row r="192" spans="1:4" x14ac:dyDescent="0.25">
      <c r="A192" s="190" t="str">
        <f>IF(MONTH(LISTE!G196)=1,IF(OR(LISTE!B277="",LISTE!I196="X"),"",LISTE!B196),"")</f>
        <v/>
      </c>
      <c r="B192" s="190" t="str">
        <f>IF(MONTH(LISTE!G196)=1,IF(OR(LISTE!B196="",LISTE!I196="X"),"",CONCATENATE(LISTE!C196,"  ",LISTE!H196," P")),"")</f>
        <v/>
      </c>
      <c r="C192" s="190" t="str">
        <f>IF(MONTH(LISTE!G196)=1,IF(OR(LISTE!B196="",LISTE!I196="X"),"",LISTE!A196),"")</f>
        <v/>
      </c>
      <c r="D192" s="190" t="str">
        <f>IF(MONTH(LISTE!G196)=1,IF(OR(LISTE!B196="",LISTE!I196="X"),"",LISTE!I196),"")</f>
        <v/>
      </c>
    </row>
    <row r="193" spans="1:4" x14ac:dyDescent="0.25">
      <c r="A193" s="190" t="str">
        <f>IF(MONTH(LISTE!G197)=1,IF(OR(LISTE!B278="",LISTE!I197="X"),"",LISTE!B197),"")</f>
        <v/>
      </c>
      <c r="B193" s="190" t="str">
        <f>IF(MONTH(LISTE!G197)=1,IF(OR(LISTE!B197="",LISTE!I197="X"),"",CONCATENATE(LISTE!C197,"  ",LISTE!H197," P")),"")</f>
        <v/>
      </c>
      <c r="C193" s="190" t="str">
        <f>IF(MONTH(LISTE!G197)=1,IF(OR(LISTE!B197="",LISTE!I197="X"),"",LISTE!A197),"")</f>
        <v/>
      </c>
      <c r="D193" s="190" t="str">
        <f>IF(MONTH(LISTE!G197)=1,IF(OR(LISTE!B197="",LISTE!I197="X"),"",LISTE!I197),"")</f>
        <v/>
      </c>
    </row>
    <row r="194" spans="1:4" x14ac:dyDescent="0.25">
      <c r="A194" s="190" t="str">
        <f>IF(MONTH(LISTE!G198)=1,IF(OR(LISTE!B279="",LISTE!I198="X"),"",LISTE!B198),"")</f>
        <v/>
      </c>
      <c r="B194" s="190" t="str">
        <f>IF(MONTH(LISTE!G198)=1,IF(OR(LISTE!B198="",LISTE!I198="X"),"",CONCATENATE(LISTE!C198,"  ",LISTE!H198," P")),"")</f>
        <v/>
      </c>
      <c r="C194" s="190" t="str">
        <f>IF(MONTH(LISTE!G198)=1,IF(OR(LISTE!B198="",LISTE!I198="X"),"",LISTE!A198),"")</f>
        <v/>
      </c>
      <c r="D194" s="190" t="str">
        <f>IF(MONTH(LISTE!G198)=1,IF(OR(LISTE!B198="",LISTE!I198="X"),"",LISTE!I198),"")</f>
        <v/>
      </c>
    </row>
    <row r="195" spans="1:4" x14ac:dyDescent="0.25">
      <c r="A195" s="190" t="str">
        <f>IF(MONTH(LISTE!G199)=1,IF(OR(LISTE!B280="",LISTE!I199="X"),"",LISTE!B199),"")</f>
        <v/>
      </c>
      <c r="B195" s="190" t="str">
        <f>IF(MONTH(LISTE!G199)=1,IF(OR(LISTE!B199="",LISTE!I199="X"),"",CONCATENATE(LISTE!C199,"  ",LISTE!H199," P")),"")</f>
        <v/>
      </c>
      <c r="C195" s="190" t="str">
        <f>IF(MONTH(LISTE!G199)=1,IF(OR(LISTE!B199="",LISTE!I199="X"),"",LISTE!A199),"")</f>
        <v/>
      </c>
      <c r="D195" s="190" t="str">
        <f>IF(MONTH(LISTE!G199)=1,IF(OR(LISTE!B199="",LISTE!I199="X"),"",LISTE!I199),"")</f>
        <v/>
      </c>
    </row>
    <row r="196" spans="1:4" x14ac:dyDescent="0.25">
      <c r="A196" s="190" t="str">
        <f>IF(MONTH(LISTE!G200)=1,IF(OR(LISTE!B281="",LISTE!I200="X"),"",LISTE!B200),"")</f>
        <v/>
      </c>
      <c r="B196" s="190" t="str">
        <f>IF(MONTH(LISTE!G200)=1,IF(OR(LISTE!B200="",LISTE!I200="X"),"",CONCATENATE(LISTE!C200,"  ",LISTE!H200," P")),"")</f>
        <v/>
      </c>
      <c r="C196" s="190" t="str">
        <f>IF(MONTH(LISTE!G200)=1,IF(OR(LISTE!B200="",LISTE!I200="X"),"",LISTE!A200),"")</f>
        <v/>
      </c>
      <c r="D196" s="190" t="str">
        <f>IF(MONTH(LISTE!G200)=1,IF(OR(LISTE!B200="",LISTE!I200="X"),"",LISTE!I200),"")</f>
        <v/>
      </c>
    </row>
    <row r="197" spans="1:4" x14ac:dyDescent="0.25">
      <c r="A197" s="190" t="str">
        <f>IF(MONTH(LISTE!G201)=1,IF(OR(LISTE!B282="",LISTE!I201="X"),"",LISTE!B201),"")</f>
        <v/>
      </c>
      <c r="B197" s="190" t="str">
        <f>IF(MONTH(LISTE!G201)=1,IF(OR(LISTE!B201="",LISTE!I201="X"),"",CONCATENATE(LISTE!C201,"  ",LISTE!H201," P")),"")</f>
        <v/>
      </c>
      <c r="C197" s="190" t="str">
        <f>IF(MONTH(LISTE!G201)=1,IF(OR(LISTE!B201="",LISTE!I201="X"),"",LISTE!A201),"")</f>
        <v/>
      </c>
      <c r="D197" s="190" t="str">
        <f>IF(MONTH(LISTE!G201)=1,IF(OR(LISTE!B201="",LISTE!I201="X"),"",LISTE!I201),"")</f>
        <v/>
      </c>
    </row>
    <row r="198" spans="1:4" x14ac:dyDescent="0.25">
      <c r="A198" s="190" t="str">
        <f>IF(MONTH(LISTE!G202)=1,IF(OR(LISTE!B283="",LISTE!I202="X"),"",LISTE!B202),"")</f>
        <v/>
      </c>
      <c r="B198" s="190" t="str">
        <f>IF(MONTH(LISTE!G202)=1,IF(OR(LISTE!B202="",LISTE!I202="X"),"",CONCATENATE(LISTE!C202,"  ",LISTE!H202," P")),"")</f>
        <v/>
      </c>
      <c r="C198" s="190" t="str">
        <f>IF(MONTH(LISTE!G202)=1,IF(OR(LISTE!B202="",LISTE!I202="X"),"",LISTE!A202),"")</f>
        <v/>
      </c>
      <c r="D198" s="190" t="str">
        <f>IF(MONTH(LISTE!G202)=1,IF(OR(LISTE!B202="",LISTE!I202="X"),"",LISTE!I202),"")</f>
        <v/>
      </c>
    </row>
    <row r="199" spans="1:4" x14ac:dyDescent="0.25">
      <c r="A199" s="190" t="str">
        <f>IF(MONTH(LISTE!G203)=1,IF(OR(LISTE!B284="",LISTE!I203="X"),"",LISTE!B203),"")</f>
        <v/>
      </c>
      <c r="B199" s="190" t="str">
        <f>IF(MONTH(LISTE!G203)=1,IF(OR(LISTE!B203="",LISTE!I203="X"),"",CONCATENATE(LISTE!C203,"  ",LISTE!H203," P")),"")</f>
        <v/>
      </c>
      <c r="C199" s="190" t="str">
        <f>IF(MONTH(LISTE!G203)=1,IF(OR(LISTE!B203="",LISTE!I203="X"),"",LISTE!A203),"")</f>
        <v/>
      </c>
      <c r="D199" s="190" t="str">
        <f>IF(MONTH(LISTE!G203)=1,IF(OR(LISTE!B203="",LISTE!I203="X"),"",LISTE!I203),"")</f>
        <v/>
      </c>
    </row>
    <row r="200" spans="1:4" x14ac:dyDescent="0.25">
      <c r="A200" s="190" t="str">
        <f>IF(MONTH(LISTE!G204)=1,IF(OR(LISTE!B285="",LISTE!I204="X"),"",LISTE!B204),"")</f>
        <v/>
      </c>
      <c r="B200" s="190" t="str">
        <f>IF(MONTH(LISTE!G204)=1,IF(OR(LISTE!B204="",LISTE!I204="X"),"",CONCATENATE(LISTE!C204,"  ",LISTE!H204," P")),"")</f>
        <v/>
      </c>
      <c r="C200" s="190" t="str">
        <f>IF(MONTH(LISTE!G204)=1,IF(OR(LISTE!B204="",LISTE!I204="X"),"",LISTE!A204),"")</f>
        <v/>
      </c>
      <c r="D200" s="190" t="str">
        <f>IF(MONTH(LISTE!G204)=1,IF(OR(LISTE!B204="",LISTE!I204="X"),"",LISTE!I204),"")</f>
        <v/>
      </c>
    </row>
    <row r="201" spans="1:4" x14ac:dyDescent="0.25">
      <c r="A201" s="190" t="str">
        <f>IF(MONTH(LISTE!G205)=1,IF(OR(LISTE!B286="",LISTE!I205="X"),"",LISTE!B205),"")</f>
        <v/>
      </c>
      <c r="B201" s="190" t="str">
        <f>IF(MONTH(LISTE!G205)=1,IF(OR(LISTE!B205="",LISTE!I205="X"),"",CONCATENATE(LISTE!C205,"  ",LISTE!H205," P")),"")</f>
        <v/>
      </c>
      <c r="C201" s="190" t="str">
        <f>IF(MONTH(LISTE!G205)=1,IF(OR(LISTE!B205="",LISTE!I205="X"),"",LISTE!A205),"")</f>
        <v/>
      </c>
      <c r="D201" s="190" t="str">
        <f>IF(MONTH(LISTE!G205)=1,IF(OR(LISTE!B205="",LISTE!I205="X"),"",LISTE!I205),"")</f>
        <v/>
      </c>
    </row>
    <row r="202" spans="1:4" x14ac:dyDescent="0.25">
      <c r="A202" s="190" t="str">
        <f>IF(MONTH(LISTE!G206)=1,IF(OR(LISTE!B287="",LISTE!I206="X"),"",LISTE!B206),"")</f>
        <v/>
      </c>
      <c r="B202" s="190" t="str">
        <f>IF(MONTH(LISTE!G206)=1,IF(OR(LISTE!B206="",LISTE!I206="X"),"",CONCATENATE(LISTE!C206,"  ",LISTE!H206," P")),"")</f>
        <v/>
      </c>
      <c r="C202" s="190" t="str">
        <f>IF(MONTH(LISTE!G206)=1,IF(OR(LISTE!B206="",LISTE!I206="X"),"",LISTE!A206),"")</f>
        <v/>
      </c>
      <c r="D202" s="190" t="str">
        <f>IF(MONTH(LISTE!G206)=1,IF(OR(LISTE!B206="",LISTE!I206="X"),"",LISTE!I206),"")</f>
        <v/>
      </c>
    </row>
    <row r="203" spans="1:4" x14ac:dyDescent="0.25">
      <c r="A203" s="190" t="str">
        <f>IF(MONTH(LISTE!G207)=1,IF(OR(LISTE!B288="",LISTE!I207="X"),"",LISTE!B207),"")</f>
        <v/>
      </c>
      <c r="B203" s="190" t="str">
        <f>IF(MONTH(LISTE!G207)=1,IF(OR(LISTE!B207="",LISTE!I207="X"),"",CONCATENATE(LISTE!C207,"  ",LISTE!H207," P")),"")</f>
        <v/>
      </c>
      <c r="C203" s="190" t="str">
        <f>IF(MONTH(LISTE!G207)=1,IF(OR(LISTE!B207="",LISTE!I207="X"),"",LISTE!A207),"")</f>
        <v/>
      </c>
      <c r="D203" s="190" t="str">
        <f>IF(MONTH(LISTE!G207)=1,IF(OR(LISTE!B207="",LISTE!I207="X"),"",LISTE!I207),"")</f>
        <v/>
      </c>
    </row>
    <row r="204" spans="1:4" x14ac:dyDescent="0.25">
      <c r="A204" s="190" t="str">
        <f>IF(MONTH(LISTE!G208)=1,IF(OR(LISTE!B289="",LISTE!I208="X"),"",LISTE!B208),"")</f>
        <v/>
      </c>
      <c r="B204" s="190" t="str">
        <f>IF(MONTH(LISTE!G208)=1,IF(OR(LISTE!B208="",LISTE!I208="X"),"",CONCATENATE(LISTE!C208,"  ",LISTE!H208," P")),"")</f>
        <v/>
      </c>
      <c r="C204" s="190" t="str">
        <f>IF(MONTH(LISTE!G208)=1,IF(OR(LISTE!B208="",LISTE!I208="X"),"",LISTE!A208),"")</f>
        <v/>
      </c>
      <c r="D204" s="190" t="str">
        <f>IF(MONTH(LISTE!G208)=1,IF(OR(LISTE!B208="",LISTE!I208="X"),"",LISTE!I208),"")</f>
        <v/>
      </c>
    </row>
    <row r="205" spans="1:4" x14ac:dyDescent="0.25">
      <c r="A205" s="190" t="str">
        <f>IF(MONTH(LISTE!G209)=1,IF(OR(LISTE!B290="",LISTE!I209="X"),"",LISTE!B209),"")</f>
        <v/>
      </c>
      <c r="B205" s="190" t="str">
        <f>IF(MONTH(LISTE!G209)=1,IF(OR(LISTE!B209="",LISTE!I209="X"),"",CONCATENATE(LISTE!C209,"  ",LISTE!H209," P")),"")</f>
        <v/>
      </c>
      <c r="C205" s="190" t="str">
        <f>IF(MONTH(LISTE!G209)=1,IF(OR(LISTE!B209="",LISTE!I209="X"),"",LISTE!A209),"")</f>
        <v/>
      </c>
      <c r="D205" s="190" t="str">
        <f>IF(MONTH(LISTE!G209)=1,IF(OR(LISTE!B209="",LISTE!I209="X"),"",LISTE!I209),"")</f>
        <v/>
      </c>
    </row>
    <row r="206" spans="1:4" x14ac:dyDescent="0.25">
      <c r="A206" s="190" t="str">
        <f>IF(MONTH(LISTE!G210)=1,IF(OR(LISTE!B291="",LISTE!I210="X"),"",LISTE!B210),"")</f>
        <v/>
      </c>
      <c r="B206" s="190" t="str">
        <f>IF(MONTH(LISTE!G210)=1,IF(OR(LISTE!B210="",LISTE!I210="X"),"",CONCATENATE(LISTE!C210,"  ",LISTE!H210," P")),"")</f>
        <v/>
      </c>
      <c r="C206" s="190" t="str">
        <f>IF(MONTH(LISTE!G210)=1,IF(OR(LISTE!B210="",LISTE!I210="X"),"",LISTE!A210),"")</f>
        <v/>
      </c>
      <c r="D206" s="190" t="str">
        <f>IF(MONTH(LISTE!G210)=1,IF(OR(LISTE!B210="",LISTE!I210="X"),"",LISTE!I210),"")</f>
        <v/>
      </c>
    </row>
    <row r="207" spans="1:4" x14ac:dyDescent="0.25">
      <c r="A207" s="190" t="str">
        <f>IF(MONTH(LISTE!G211)=1,IF(OR(LISTE!B292="",LISTE!I211="X"),"",LISTE!B211),"")</f>
        <v/>
      </c>
      <c r="B207" s="190" t="str">
        <f>IF(MONTH(LISTE!G211)=1,IF(OR(LISTE!B211="",LISTE!I211="X"),"",CONCATENATE(LISTE!C211,"  ",LISTE!H211," P")),"")</f>
        <v/>
      </c>
      <c r="C207" s="190" t="str">
        <f>IF(MONTH(LISTE!G211)=1,IF(OR(LISTE!B211="",LISTE!I211="X"),"",LISTE!A211),"")</f>
        <v/>
      </c>
      <c r="D207" s="190" t="str">
        <f>IF(MONTH(LISTE!G211)=1,IF(OR(LISTE!B211="",LISTE!I211="X"),"",LISTE!I211),"")</f>
        <v/>
      </c>
    </row>
    <row r="208" spans="1:4" x14ac:dyDescent="0.25">
      <c r="A208" s="190" t="str">
        <f>IF(MONTH(LISTE!G212)=1,IF(OR(LISTE!B293="",LISTE!I212="X"),"",LISTE!B212),"")</f>
        <v/>
      </c>
      <c r="B208" s="190" t="str">
        <f>IF(MONTH(LISTE!G212)=1,IF(OR(LISTE!B212="",LISTE!I212="X"),"",CONCATENATE(LISTE!C212,"  ",LISTE!H212," P")),"")</f>
        <v/>
      </c>
      <c r="C208" s="190" t="str">
        <f>IF(MONTH(LISTE!G212)=1,IF(OR(LISTE!B212="",LISTE!I212="X"),"",LISTE!A212),"")</f>
        <v/>
      </c>
      <c r="D208" s="190" t="str">
        <f>IF(MONTH(LISTE!G212)=1,IF(OR(LISTE!B212="",LISTE!I212="X"),"",LISTE!I212),"")</f>
        <v/>
      </c>
    </row>
    <row r="209" spans="1:4" x14ac:dyDescent="0.25">
      <c r="A209" s="190" t="str">
        <f>IF(MONTH(LISTE!G213)=1,IF(OR(LISTE!B294="",LISTE!I213="X"),"",LISTE!B213),"")</f>
        <v/>
      </c>
      <c r="B209" s="190" t="str">
        <f>IF(MONTH(LISTE!G213)=1,IF(OR(LISTE!B213="",LISTE!I213="X"),"",CONCATENATE(LISTE!C213,"  ",LISTE!H213," P")),"")</f>
        <v/>
      </c>
      <c r="C209" s="190" t="str">
        <f>IF(MONTH(LISTE!G213)=1,IF(OR(LISTE!B213="",LISTE!I213="X"),"",LISTE!A213),"")</f>
        <v/>
      </c>
      <c r="D209" s="190" t="str">
        <f>IF(MONTH(LISTE!G213)=1,IF(OR(LISTE!B213="",LISTE!I213="X"),"",LISTE!I213),"")</f>
        <v/>
      </c>
    </row>
    <row r="210" spans="1:4" s="349" customFormat="1" ht="14.4" thickBot="1" x14ac:dyDescent="0.3">
      <c r="A210" s="190" t="str">
        <f>IF(MONTH(LISTE!G214)=1,IF(OR(LISTE!B295="",LISTE!I214="X"),"",LISTE!B214),"")</f>
        <v/>
      </c>
      <c r="B210" s="190" t="str">
        <f>IF(MONTH(LISTE!G214)=1,IF(OR(LISTE!B214="",LISTE!I214="X"),"",CONCATENATE(LISTE!C214,"  ",LISTE!H214," P")),"")</f>
        <v/>
      </c>
      <c r="C210" s="190" t="str">
        <f>IF(MONTH(LISTE!G214)=1,IF(OR(LISTE!B214="",LISTE!I214="X"),"",LISTE!A214),"")</f>
        <v/>
      </c>
      <c r="D210" s="190" t="str">
        <f>IF(MONTH(LISTE!G214)=1,IF(OR(LISTE!B214="",LISTE!I214="X"),"",LISTE!I214),"")</f>
        <v/>
      </c>
    </row>
    <row r="211" spans="1:4" ht="14.4" thickTop="1" x14ac:dyDescent="0.25"/>
  </sheetData>
  <sortState xmlns:xlrd2="http://schemas.microsoft.com/office/spreadsheetml/2017/richdata2" ref="A5:AI49">
    <sortCondition ref="C5:C49"/>
  </sortState>
  <mergeCells count="1">
    <mergeCell ref="E1:AI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Feuilles de calcul</vt:lpstr>
      </vt:variant>
      <vt:variant>
        <vt:i4>27</vt:i4>
      </vt:variant>
      <vt:variant>
        <vt:lpstr>Plages nommées</vt:lpstr>
      </vt:variant>
      <vt:variant>
        <vt:i4>140</vt:i4>
      </vt:variant>
    </vt:vector>
  </HeadingPairs>
  <TitlesOfParts>
    <vt:vector size="167" baseType="lpstr">
      <vt:lpstr>PRESENTATION</vt:lpstr>
      <vt:lpstr>facture</vt:lpstr>
      <vt:lpstr>LISTE</vt:lpstr>
      <vt:lpstr>VARIABLE</vt:lpstr>
      <vt:lpstr>RENTABILITE</vt:lpstr>
      <vt:lpstr>PLANNING</vt:lpstr>
      <vt:lpstr>PLANNING_06</vt:lpstr>
      <vt:lpstr>PLANNING_07</vt:lpstr>
      <vt:lpstr>JANVIER</vt:lpstr>
      <vt:lpstr>FEVRIER</vt:lpstr>
      <vt:lpstr>MARS</vt:lpstr>
      <vt:lpstr>AVRIL</vt:lpstr>
      <vt:lpstr>MAI</vt:lpstr>
      <vt:lpstr>JUIN</vt:lpstr>
      <vt:lpstr>JUILLET</vt:lpstr>
      <vt:lpstr>AOUT</vt:lpstr>
      <vt:lpstr>SEPTEMBRE</vt:lpstr>
      <vt:lpstr>OCTOBRE</vt:lpstr>
      <vt:lpstr>NOVEMBRE</vt:lpstr>
      <vt:lpstr>DECEMBRE</vt:lpstr>
      <vt:lpstr>SUMUP</vt:lpstr>
      <vt:lpstr>NOTE</vt:lpstr>
      <vt:lpstr>CLIENTS</vt:lpstr>
      <vt:lpstr>TAXE SEJOUR</vt:lpstr>
      <vt:lpstr>STOP</vt:lpstr>
      <vt:lpstr>GESTION FOND</vt:lpstr>
      <vt:lpstr>LISTING HUMOUR</vt:lpstr>
      <vt:lpstr>Acompte</vt:lpstr>
      <vt:lpstr>acomptepaye</vt:lpstr>
      <vt:lpstr>adresse</vt:lpstr>
      <vt:lpstr>annee</vt:lpstr>
      <vt:lpstr>aujourdhui</vt:lpstr>
      <vt:lpstr>cadeau</vt:lpstr>
      <vt:lpstr>chambreblanchetotal2p</vt:lpstr>
      <vt:lpstr>chambreblanchetotal3p</vt:lpstr>
      <vt:lpstr>chambreblancheunitaire2p</vt:lpstr>
      <vt:lpstr>chambreblancheunitaire3p</vt:lpstr>
      <vt:lpstr>chambrebleuetotal</vt:lpstr>
      <vt:lpstr>chambrebleueunitaire</vt:lpstr>
      <vt:lpstr>chambregrisetotal</vt:lpstr>
      <vt:lpstr>chambregriseunitaire</vt:lpstr>
      <vt:lpstr>chien</vt:lpstr>
      <vt:lpstr>coef_eau</vt:lpstr>
      <vt:lpstr>coef_electricite</vt:lpstr>
      <vt:lpstr>coef_electro</vt:lpstr>
      <vt:lpstr>datearrivee</vt:lpstr>
      <vt:lpstr>datecontrat</vt:lpstr>
      <vt:lpstr>datedepart</vt:lpstr>
      <vt:lpstr>datefacture</vt:lpstr>
      <vt:lpstr>datereservation</vt:lpstr>
      <vt:lpstr>datereservdepassee</vt:lpstr>
      <vt:lpstr>datesolde</vt:lpstr>
      <vt:lpstr>Dispoprevisionnel_banque</vt:lpstr>
      <vt:lpstr>fraissup</vt:lpstr>
      <vt:lpstr>liste_location</vt:lpstr>
      <vt:lpstr>madorre</vt:lpstr>
      <vt:lpstr>mail</vt:lpstr>
      <vt:lpstr>Maxifraisdeduitimpots</vt:lpstr>
      <vt:lpstr>mois</vt:lpstr>
      <vt:lpstr>nbnuiteeblanche2p</vt:lpstr>
      <vt:lpstr>nbnuiteeblanche3p</vt:lpstr>
      <vt:lpstr>nbnuiteebleue</vt:lpstr>
      <vt:lpstr>nbnuiteegrise</vt:lpstr>
      <vt:lpstr>nbrenuitlocation</vt:lpstr>
      <vt:lpstr>nbrepasdhote</vt:lpstr>
      <vt:lpstr>nbrepashote</vt:lpstr>
      <vt:lpstr>nom</vt:lpstr>
      <vt:lpstr>nombrenuitee</vt:lpstr>
      <vt:lpstr>nombrepersonne</vt:lpstr>
      <vt:lpstr>nombrepetitdejeuner</vt:lpstr>
      <vt:lpstr>nuiteetotal</vt:lpstr>
      <vt:lpstr>numero</vt:lpstr>
      <vt:lpstr>numerofacture</vt:lpstr>
      <vt:lpstr>paye_07_01</vt:lpstr>
      <vt:lpstr>paye_08_01_moins</vt:lpstr>
      <vt:lpstr>pourcentageattente</vt:lpstr>
      <vt:lpstr>pourcentagerefus</vt:lpstr>
      <vt:lpstr>pourcentagevalidation</vt:lpstr>
      <vt:lpstr>prenom</vt:lpstr>
      <vt:lpstr>prixrepasdhote</vt:lpstr>
      <vt:lpstr>prixrepashote</vt:lpstr>
      <vt:lpstr>remisecom</vt:lpstr>
      <vt:lpstr>remisepourcentage</vt:lpstr>
      <vt:lpstr>remisepresentation</vt:lpstr>
      <vt:lpstr>Repas_Aout</vt:lpstr>
      <vt:lpstr>Repas_Avril</vt:lpstr>
      <vt:lpstr>Repas_Fevrier</vt:lpstr>
      <vt:lpstr>Repas_Janvier</vt:lpstr>
      <vt:lpstr>Repas_Juillet</vt:lpstr>
      <vt:lpstr>Repas_Juin</vt:lpstr>
      <vt:lpstr>Repas_Mai</vt:lpstr>
      <vt:lpstr>Repas_Mars</vt:lpstr>
      <vt:lpstr>repasstephanie</vt:lpstr>
      <vt:lpstr>reservation</vt:lpstr>
      <vt:lpstr>reserve30</vt:lpstr>
      <vt:lpstr>servicenettoyage</vt:lpstr>
      <vt:lpstr>solde</vt:lpstr>
      <vt:lpstr>soldepaye</vt:lpstr>
      <vt:lpstr>soldetotal</vt:lpstr>
      <vt:lpstr>sommefraissup</vt:lpstr>
      <vt:lpstr>sommefraissuppaye</vt:lpstr>
      <vt:lpstr>stephanieaout</vt:lpstr>
      <vt:lpstr>stephanieavril</vt:lpstr>
      <vt:lpstr>stephaniedecembte</vt:lpstr>
      <vt:lpstr>stephaniefevrier</vt:lpstr>
      <vt:lpstr>stephanieJanvier</vt:lpstr>
      <vt:lpstr>stephaniejuillet</vt:lpstr>
      <vt:lpstr>stephaniejuin</vt:lpstr>
      <vt:lpstr>stephaniemai</vt:lpstr>
      <vt:lpstr>stephaniemars</vt:lpstr>
      <vt:lpstr>stephanienovembre</vt:lpstr>
      <vt:lpstr>stephanieoctobre</vt:lpstr>
      <vt:lpstr>stephanieseptembre</vt:lpstr>
      <vt:lpstr>sup01_01</vt:lpstr>
      <vt:lpstr>sup02_01</vt:lpstr>
      <vt:lpstr>sup03_01</vt:lpstr>
      <vt:lpstr>sup03_02</vt:lpstr>
      <vt:lpstr>sup04_01</vt:lpstr>
      <vt:lpstr>sup04_02</vt:lpstr>
      <vt:lpstr>sup04_03</vt:lpstr>
      <vt:lpstr>sup04_04</vt:lpstr>
      <vt:lpstr>sup04_05</vt:lpstr>
      <vt:lpstr>sup04_06</vt:lpstr>
      <vt:lpstr>sup05_01</vt:lpstr>
      <vt:lpstr>sup06_01</vt:lpstr>
      <vt:lpstr>sup06_02</vt:lpstr>
      <vt:lpstr>sup06_03</vt:lpstr>
      <vt:lpstr>sup06_04</vt:lpstr>
      <vt:lpstr>sup06_05</vt:lpstr>
      <vt:lpstr>sup06_06</vt:lpstr>
      <vt:lpstr>sup06_07</vt:lpstr>
      <vt:lpstr>sup06_08</vt:lpstr>
      <vt:lpstr>sup06_09</vt:lpstr>
      <vt:lpstr>sup07_01</vt:lpstr>
      <vt:lpstr>sup07_02</vt:lpstr>
      <vt:lpstr>sup07_03</vt:lpstr>
      <vt:lpstr>sup08_01</vt:lpstr>
      <vt:lpstr>sup08_02</vt:lpstr>
      <vt:lpstr>sup08_03</vt:lpstr>
      <vt:lpstr>sup09_01</vt:lpstr>
      <vt:lpstr>sup09_02</vt:lpstr>
      <vt:lpstr>sup10_01</vt:lpstr>
      <vt:lpstr>sup10_02</vt:lpstr>
      <vt:lpstr>sup10_03</vt:lpstr>
      <vt:lpstr>sup10_04</vt:lpstr>
      <vt:lpstr>sup11_01</vt:lpstr>
      <vt:lpstr>sup11_02</vt:lpstr>
      <vt:lpstr>Supplement_eau</vt:lpstr>
      <vt:lpstr>Supplement_electricite</vt:lpstr>
      <vt:lpstr>supplement_electro</vt:lpstr>
      <vt:lpstr>taxesejour</vt:lpstr>
      <vt:lpstr>telephone</vt:lpstr>
      <vt:lpstr>totalattente</vt:lpstr>
      <vt:lpstr>totaldepense</vt:lpstr>
      <vt:lpstr>totaldevis</vt:lpstr>
      <vt:lpstr>totalfraisreel</vt:lpstr>
      <vt:lpstr>totalfraisrembourses</vt:lpstr>
      <vt:lpstr>totalglobal</vt:lpstr>
      <vt:lpstr>totalhebergement</vt:lpstr>
      <vt:lpstr>totalpaye</vt:lpstr>
      <vt:lpstr>totalplannifie</vt:lpstr>
      <vt:lpstr>totalrepashote</vt:lpstr>
      <vt:lpstr>totalresterembourser</vt:lpstr>
      <vt:lpstr>Totalstephanie</vt:lpstr>
      <vt:lpstr>Totaltaxesejour</vt:lpstr>
      <vt:lpstr>ts</vt:lpstr>
      <vt:lpstr>NOTE!Zone_d_impression</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Jean-Louis</dc:creator>
  <cp:keywords/>
  <dc:description/>
  <cp:lastModifiedBy>Jean-Louis Madorre</cp:lastModifiedBy>
  <cp:lastPrinted>2022-11-04T16:10:17Z</cp:lastPrinted>
  <dcterms:created xsi:type="dcterms:W3CDTF">2020-02-27T21:03:31Z</dcterms:created>
  <dcterms:modified xsi:type="dcterms:W3CDTF">2022-11-06T19:50:08Z</dcterms:modified>
  <cp:category/>
</cp:coreProperties>
</file>